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3\Prezentacja 3Q 2023\"/>
    </mc:Choice>
  </mc:AlternateContent>
  <bookViews>
    <workbookView xWindow="28680" yWindow="-120" windowWidth="29040" windowHeight="15840" tabRatio="655"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r:id="rId18"/>
    <sheet name="Jakość należności od klientów " sheetId="19" r:id="rId19"/>
    <sheet name="Wybrane dane niefinansowe " sheetId="20" r:id="rId20"/>
    <sheet name="Arkusz1" sheetId="22"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BS!$D$1:$E$53</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BS!$A$1:$Q$53</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BS!$D$1:$E$53</definedName>
    <definedName name="Z_125C78BA_D867_47D1_A11F_3136D301DF29_.wvu.PrintTitles" localSheetId="2" hidden="1">BS!$D:$D</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BS!$A$1:$Q$53</definedName>
    <definedName name="Z_1DA1E639_C769_4176_9561_FF9CB01F8119_.wvu.Cols" localSheetId="4" hidden="1">'Przychody prowizyjne'!#REF!</definedName>
    <definedName name="Z_22F3E99A_96C8_445F_81B2_67262F695A36_.wvu.Cols" localSheetId="2" hidden="1">BS!$E:$P</definedName>
    <definedName name="Z_22F3E99A_96C8_445F_81B2_67262F695A36_.wvu.PrintArea" localSheetId="2" hidden="1">BS!$A$1:$Q$53</definedName>
    <definedName name="Z_22F3E99A_96C8_445F_81B2_67262F695A36_.wvu.Rows" localSheetId="8" hidden="1">'Należności od klientów'!$8:$8</definedName>
    <definedName name="Z_25FAB884_5E17_4008_8139_33D910C7DEFE_.wvu.PrintArea" localSheetId="2" hidden="1">BS!$A$1:$Q$53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BS!$E:$H</definedName>
    <definedName name="Z_52EFF634_6180_488B_AC31_853256997E5C_.wvu.Cols" localSheetId="1" hidden="1">'P&amp;L'!$C:$F</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obrotu'!$C:$R</definedName>
    <definedName name="Z_687A4863_1825_4D63_B732_E76682E6DE4F_.wvu.Cols" localSheetId="2" hidden="1">BS!$D:$U</definedName>
    <definedName name="Z_687A4863_1825_4D63_B732_E76682E6DE4F_.wvu.Cols" localSheetId="9" hidden="1">'Inwestycyjne aktywa finansowe'!$C:$R</definedName>
    <definedName name="Z_687A4863_1825_4D63_B732_E76682E6DE4F_.wvu.Cols" localSheetId="5" hidden="1">'Koszty działania razem'!$B:$R</definedName>
    <definedName name="Z_687A4863_1825_4D63_B732_E76682E6DE4F_.wvu.Cols" localSheetId="1" hidden="1">'P&amp;L'!$C:$R</definedName>
    <definedName name="Z_687A4863_1825_4D63_B732_E76682E6DE4F_.wvu.Cols" localSheetId="12" hidden="1">'Pozostałe przychody operacyjne'!$C:$R</definedName>
    <definedName name="Z_687A4863_1825_4D63_B732_E76682E6DE4F_.wvu.Cols" localSheetId="4" hidden="1">'Przychody prowizyjne'!$B:$R</definedName>
    <definedName name="Z_687A4863_1825_4D63_B732_E76682E6DE4F_.wvu.Cols" localSheetId="6" hidden="1">'Wynik handlowy'!$C:$Q</definedName>
    <definedName name="Z_687A4863_1825_4D63_B732_E76682E6DE4F_.wvu.Cols" localSheetId="7" hidden="1">'Wynik inwestycyjny'!$C:$Q</definedName>
    <definedName name="Z_687A4863_1825_4D63_B732_E76682E6DE4F_.wvu.Cols" localSheetId="3" hidden="1">'Wynik odsetkowy'!$C:$R</definedName>
    <definedName name="Z_687A4863_1825_4D63_B732_E76682E6DE4F_.wvu.Cols" localSheetId="13" hidden="1">'Zobowiązania wobec klientów'!$C:$Q</definedName>
    <definedName name="Z_687A4863_1825_4D63_B732_E76682E6DE4F_.wvu.PrintArea" localSheetId="2" hidden="1">BS!$A$1:$Q$53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razem'!$B$1:$B$35</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BS!$A$1:$Q$53</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BS!$E:$P</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BS!$A$1:$Q$53</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obrotu'!$C:$R,'Aktywa i zobow. fin. do obrotu'!$X:$Z</definedName>
    <definedName name="Z_9AF4A83C_CF57_4B40_8A74_6A0EA6C2FE5C_.wvu.Cols" localSheetId="2" hidden="1">BS!$E:$P</definedName>
    <definedName name="Z_9AF4A83C_CF57_4B40_8A74_6A0EA6C2FE5C_.wvu.Cols" localSheetId="9" hidden="1">'Inwestycyjne aktywa finansowe'!$C:$V,'Inwestycyjne aktywa finansowe'!$X:$Z</definedName>
    <definedName name="Z_9AF4A83C_CF57_4B40_8A74_6A0EA6C2FE5C_.wvu.Cols" localSheetId="5" hidden="1">'Koszty działania razem'!$C:$V</definedName>
    <definedName name="Z_9AF4A83C_CF57_4B40_8A74_6A0EA6C2FE5C_.wvu.Cols" localSheetId="8" hidden="1">'Należności od klientów'!$C:$S</definedName>
    <definedName name="Z_9AF4A83C_CF57_4B40_8A74_6A0EA6C2FE5C_.wvu.Cols" localSheetId="1" hidden="1">'P&amp;L'!$C:$X</definedName>
    <definedName name="Z_9AF4A83C_CF57_4B40_8A74_6A0EA6C2FE5C_.wvu.Cols" localSheetId="11" hidden="1">'Pozostałe koszty operacyjne'!$C:$Q</definedName>
    <definedName name="Z_9AF4A83C_CF57_4B40_8A74_6A0EA6C2FE5C_.wvu.Cols" localSheetId="12" hidden="1">'Pozostałe przychody operacyjne'!$C:$M</definedName>
    <definedName name="Z_9AF4A83C_CF57_4B40_8A74_6A0EA6C2FE5C_.wvu.Cols" localSheetId="6" hidden="1">'Wynik handlowy'!$C:$R</definedName>
    <definedName name="Z_9AF4A83C_CF57_4B40_8A74_6A0EA6C2FE5C_.wvu.Cols" localSheetId="7" hidden="1">'Wynik inwestycyjny'!$C:$N,'Wynik inwestycyjny'!$AA:$AA</definedName>
    <definedName name="Z_9AF4A83C_CF57_4B40_8A74_6A0EA6C2FE5C_.wvu.Cols" localSheetId="13" hidden="1">'Zobowiązania wobec klientów'!$B:$O</definedName>
    <definedName name="Z_9AF4A83C_CF57_4B40_8A74_6A0EA6C2FE5C_.wvu.PrintArea" localSheetId="2" hidden="1">BS!$A$1:$Q$53</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BS!$D$1:$E$53</definedName>
    <definedName name="Z_EB23FC34_EB9F_4A12_8CA9_C3B8F6F151C1_.wvu.PrintArea" localSheetId="1" hidden="1">'P&amp;L'!$B$1:$D$33</definedName>
    <definedName name="Z_EB23FC34_EB9F_4A12_8CA9_C3B8F6F151C1_.wvu.PrintTitles" localSheetId="2" hidden="1">BS!$D:$D</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BS!$D$1:$E$53</definedName>
    <definedName name="Z_ED54A16F_4B72_4859_9335_463F05020B50_.wvu.PrintTitles" localSheetId="2" hidden="1">BS!$D:$D</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iterateCount="1" fullPrecision="0"/>
  <customWorkbookViews>
    <customWorkbookView name="Chudyma Marta - Widok osobisty" guid="{899D69CD-4B7E-42BC-9944-5BD922EB798C}" mergeInterval="0" personalView="1" xWindow="23" windowWidth="1839" windowHeight="970" tabRatio="655" activeSheetId="2"/>
    <customWorkbookView name="Stadler Dorota - Widok osobisty" guid="{9AF4A83C-CF57-4B40-8A74-6A0EA6C2FE5C}" mergeInterval="0" personalView="1" maximized="1" xWindow="1912" yWindow="-8" windowWidth="1696" windowHeight="1026" activeSheetId="4"/>
    <customWorkbookView name="Kozłowska Agnieszka B - Widok osobisty" guid="{687A4863-1825-4D63-B732-E76682E6DE4F}" mergeInterval="0" personalView="1" maximized="1" xWindow="-11" yWindow="-11" windowWidth="1942" windowHeight="1042" activeSheetId="13"/>
    <customWorkbookView name="Słaba Dorota - Widok osobisty" guid="{12F8D032-8143-430B-8DFF-852E8796C402}" mergeInterval="0" personalView="1" maximized="1" xWindow="-11" yWindow="-11" windowWidth="1942" windowHeight="1042" activeSheetId="1"/>
    <customWorkbookView name="Dziadczyk Marzena - Widok osobisty" guid="{8DA78CF1-615A-4626-9893-6751995631A4}" mergeInterval="0" personalView="1" maximized="1" xWindow="-11" yWindow="-11" windowWidth="1942" windowHeight="1042" activeSheetId="6"/>
    <customWorkbookView name="Cieciura Dorota - Widok osobisty" guid="{57267270-6A97-4850-9DB6-FE6B399379AA}" mergeInterval="0" personalView="1" maximized="1" xWindow="-9" yWindow="-9" windowWidth="1938" windowHeight="1048" activeSheetId="14"/>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sowska Bożena - Widok osobisty" guid="{25FAB884-5E17-4008-8139-33D910C7DEFE}" mergeInterval="0" personalView="1" maximized="1" xWindow="-1929" yWindow="56" windowWidth="1618" windowHeight="868" tabRatio="655" activeSheetId="16"/>
    <customWorkbookView name="Zajączkowska Magdalena - Widok osobisty" guid="{22F3E99A-96C8-445F-81B2-67262F695A36}" mergeInterval="0" personalView="1" maximized="1" xWindow="-2409" yWindow="-144" windowWidth="2418" windowHeight="1468"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8" i="16" l="1"/>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AD35" i="16"/>
  <c r="AA35" i="16"/>
  <c r="C35" i="16"/>
  <c r="AD32" i="16"/>
  <c r="AD39" i="16" s="1"/>
  <c r="Z32" i="16"/>
  <c r="Z39" i="16" s="1"/>
  <c r="N32" i="16"/>
  <c r="N39" i="16" s="1"/>
  <c r="J32" i="16"/>
  <c r="J39" i="16" s="1"/>
  <c r="M31" i="16"/>
  <c r="L31" i="16"/>
  <c r="K31" i="16"/>
  <c r="J31" i="16"/>
  <c r="I31" i="16"/>
  <c r="H31" i="16"/>
  <c r="H32" i="16" s="1"/>
  <c r="H39" i="16" s="1"/>
  <c r="G31" i="16"/>
  <c r="F31" i="16"/>
  <c r="E31" i="16"/>
  <c r="D31" i="16"/>
  <c r="C31" i="16"/>
  <c r="AD27" i="16"/>
  <c r="AC27" i="16"/>
  <c r="AC32" i="16" s="1"/>
  <c r="AC39" i="16" s="1"/>
  <c r="AB27" i="16"/>
  <c r="AB32" i="16" s="1"/>
  <c r="AB39" i="16" s="1"/>
  <c r="AA27" i="16"/>
  <c r="AA32" i="16" s="1"/>
  <c r="Z27" i="16"/>
  <c r="Y27" i="16"/>
  <c r="Y32" i="16" s="1"/>
  <c r="Y39" i="16" s="1"/>
  <c r="X27" i="16"/>
  <c r="X32" i="16" s="1"/>
  <c r="X39" i="16" s="1"/>
  <c r="W27" i="16"/>
  <c r="W32" i="16" s="1"/>
  <c r="V27" i="16"/>
  <c r="V32" i="16" s="1"/>
  <c r="V39" i="16" s="1"/>
  <c r="U27" i="16"/>
  <c r="U32" i="16" s="1"/>
  <c r="U39" i="16" s="1"/>
  <c r="T27" i="16"/>
  <c r="T32" i="16" s="1"/>
  <c r="T39" i="16" s="1"/>
  <c r="S27" i="16"/>
  <c r="S32" i="16" s="1"/>
  <c r="R27" i="16"/>
  <c r="R32" i="16" s="1"/>
  <c r="R39" i="16" s="1"/>
  <c r="Q27" i="16"/>
  <c r="Q32" i="16" s="1"/>
  <c r="Q39" i="16" s="1"/>
  <c r="P27" i="16"/>
  <c r="P32" i="16" s="1"/>
  <c r="P39" i="16" s="1"/>
  <c r="O27" i="16"/>
  <c r="O32" i="16" s="1"/>
  <c r="N27" i="16"/>
  <c r="M27" i="16"/>
  <c r="M32" i="16" s="1"/>
  <c r="M39" i="16" s="1"/>
  <c r="L27" i="16"/>
  <c r="L32" i="16" s="1"/>
  <c r="L39" i="16" s="1"/>
  <c r="K27" i="16"/>
  <c r="K32" i="16" s="1"/>
  <c r="J27" i="16"/>
  <c r="I27" i="16"/>
  <c r="I32" i="16" s="1"/>
  <c r="I39" i="16" s="1"/>
  <c r="G27" i="16"/>
  <c r="G32" i="16" s="1"/>
  <c r="G39" i="16" s="1"/>
  <c r="F27" i="16"/>
  <c r="F32" i="16" s="1"/>
  <c r="F39" i="16" s="1"/>
  <c r="E27" i="16"/>
  <c r="E32" i="16" s="1"/>
  <c r="E39" i="16" s="1"/>
  <c r="D27" i="16"/>
  <c r="C27" i="16"/>
  <c r="C32" i="16" s="1"/>
  <c r="C39" i="16" s="1"/>
  <c r="N26" i="16"/>
  <c r="N35" i="16" s="1"/>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21" i="16"/>
  <c r="AD18" i="16"/>
  <c r="AC18" i="16"/>
  <c r="AC26" i="16" s="1"/>
  <c r="AC35" i="16" s="1"/>
  <c r="AB18" i="16"/>
  <c r="AB26" i="16" s="1"/>
  <c r="AB35" i="16" s="1"/>
  <c r="AA18" i="16"/>
  <c r="Z18" i="16"/>
  <c r="Z26" i="16" s="1"/>
  <c r="Z35" i="16" s="1"/>
  <c r="Y18" i="16"/>
  <c r="Y26" i="16" s="1"/>
  <c r="Y35" i="16" s="1"/>
  <c r="X18" i="16"/>
  <c r="X26" i="16" s="1"/>
  <c r="X35" i="16" s="1"/>
  <c r="W18" i="16"/>
  <c r="W26" i="16" s="1"/>
  <c r="W35" i="16" s="1"/>
  <c r="V18" i="16"/>
  <c r="V26" i="16" s="1"/>
  <c r="V35" i="16" s="1"/>
  <c r="U18" i="16"/>
  <c r="U26" i="16" s="1"/>
  <c r="U35" i="16" s="1"/>
  <c r="T18" i="16"/>
  <c r="T26" i="16" s="1"/>
  <c r="T35" i="16" s="1"/>
  <c r="S18" i="16"/>
  <c r="S26" i="16" s="1"/>
  <c r="S35" i="16" s="1"/>
  <c r="R18" i="16"/>
  <c r="R26" i="16" s="1"/>
  <c r="R35" i="16" s="1"/>
  <c r="Q18" i="16"/>
  <c r="Q26" i="16" s="1"/>
  <c r="Q35" i="16" s="1"/>
  <c r="P18" i="16"/>
  <c r="P26" i="16" s="1"/>
  <c r="P35" i="16" s="1"/>
  <c r="O18" i="16"/>
  <c r="O26" i="16" s="1"/>
  <c r="O35" i="16" s="1"/>
  <c r="N18" i="16"/>
  <c r="M18" i="16"/>
  <c r="M26" i="16" s="1"/>
  <c r="M35" i="16" s="1"/>
  <c r="AD12" i="16"/>
  <c r="AC12" i="16"/>
  <c r="AC7" i="16" s="1"/>
  <c r="AC6" i="16" s="1"/>
  <c r="AB12" i="16"/>
  <c r="AB7" i="16" s="1"/>
  <c r="AB6" i="16" s="1"/>
  <c r="AA12" i="16"/>
  <c r="Z12" i="16"/>
  <c r="Y12" i="16"/>
  <c r="Y7" i="16" s="1"/>
  <c r="Y6" i="16" s="1"/>
  <c r="X12" i="16"/>
  <c r="W12" i="16"/>
  <c r="V12" i="16"/>
  <c r="U12" i="16"/>
  <c r="U7" i="16" s="1"/>
  <c r="U6" i="16" s="1"/>
  <c r="T12" i="16"/>
  <c r="S12" i="16"/>
  <c r="R12" i="16"/>
  <c r="Q12" i="16"/>
  <c r="Q7" i="16" s="1"/>
  <c r="Q6" i="16" s="1"/>
  <c r="P12" i="16"/>
  <c r="P7" i="16" s="1"/>
  <c r="P6" i="16" s="1"/>
  <c r="O12" i="16"/>
  <c r="N12" i="16"/>
  <c r="M12" i="16"/>
  <c r="M7" i="16" s="1"/>
  <c r="M6" i="16" s="1"/>
  <c r="L12" i="16"/>
  <c r="L7" i="16" s="1"/>
  <c r="L6" i="16" s="1"/>
  <c r="K12" i="16"/>
  <c r="J12" i="16"/>
  <c r="I12" i="16"/>
  <c r="I7" i="16" s="1"/>
  <c r="I6" i="16" s="1"/>
  <c r="H12" i="16"/>
  <c r="G12" i="16"/>
  <c r="F12" i="16"/>
  <c r="E12" i="16"/>
  <c r="E7" i="16" s="1"/>
  <c r="E6" i="16" s="1"/>
  <c r="D12" i="16"/>
  <c r="C12" i="16"/>
  <c r="X10" i="16"/>
  <c r="W10" i="16"/>
  <c r="V10" i="16"/>
  <c r="U10" i="16"/>
  <c r="T10" i="16"/>
  <c r="S10" i="16"/>
  <c r="R10" i="16"/>
  <c r="Q10" i="16"/>
  <c r="P10" i="16"/>
  <c r="O10" i="16"/>
  <c r="N10" i="16"/>
  <c r="M10" i="16"/>
  <c r="L10" i="16"/>
  <c r="K10" i="16"/>
  <c r="J10" i="16"/>
  <c r="I10" i="16"/>
  <c r="H10" i="16"/>
  <c r="G10" i="16"/>
  <c r="F10" i="16"/>
  <c r="E10" i="16"/>
  <c r="D10" i="16"/>
  <c r="C10" i="16"/>
  <c r="AD8" i="16"/>
  <c r="AC8" i="16"/>
  <c r="AB8" i="16"/>
  <c r="AA8" i="16"/>
  <c r="AA7" i="16" s="1"/>
  <c r="AA6" i="16" s="1"/>
  <c r="Z8" i="16"/>
  <c r="Y8" i="16"/>
  <c r="X8" i="16"/>
  <c r="W8" i="16"/>
  <c r="W7" i="16" s="1"/>
  <c r="W6" i="16" s="1"/>
  <c r="V8" i="16"/>
  <c r="V7" i="16" s="1"/>
  <c r="V6" i="16" s="1"/>
  <c r="U8" i="16"/>
  <c r="T8" i="16"/>
  <c r="S8" i="16"/>
  <c r="S7" i="16" s="1"/>
  <c r="S6" i="16" s="1"/>
  <c r="R8" i="16"/>
  <c r="R7" i="16" s="1"/>
  <c r="R6" i="16" s="1"/>
  <c r="Q8" i="16"/>
  <c r="P8" i="16"/>
  <c r="O8" i="16"/>
  <c r="N8" i="16"/>
  <c r="M8" i="16"/>
  <c r="L8" i="16"/>
  <c r="K8" i="16"/>
  <c r="K7" i="16" s="1"/>
  <c r="K6" i="16" s="1"/>
  <c r="J8" i="16"/>
  <c r="I8" i="16"/>
  <c r="H8" i="16"/>
  <c r="G8" i="16"/>
  <c r="G7" i="16" s="1"/>
  <c r="G6" i="16" s="1"/>
  <c r="F8" i="16"/>
  <c r="F7" i="16" s="1"/>
  <c r="E8" i="16"/>
  <c r="D8" i="16"/>
  <c r="C8" i="16"/>
  <c r="C7" i="16" s="1"/>
  <c r="C6" i="16" s="1"/>
  <c r="AD7" i="16"/>
  <c r="AD6" i="16" s="1"/>
  <c r="Z7" i="16"/>
  <c r="Z6" i="16" s="1"/>
  <c r="X7" i="16"/>
  <c r="X6" i="16" s="1"/>
  <c r="T7" i="16"/>
  <c r="T6" i="16" s="1"/>
  <c r="O7" i="16"/>
  <c r="O6" i="16" s="1"/>
  <c r="N7" i="16"/>
  <c r="N6" i="16" s="1"/>
  <c r="J7" i="16"/>
  <c r="J6" i="16" s="1"/>
  <c r="H7" i="16"/>
  <c r="H6" i="16" s="1"/>
  <c r="D7" i="16"/>
  <c r="D6" i="16" s="1"/>
  <c r="F6" i="16"/>
  <c r="AD2" i="16"/>
  <c r="AC2" i="16"/>
  <c r="AB2" i="16"/>
  <c r="AA2" i="16"/>
  <c r="Z2" i="16"/>
  <c r="Y2" i="16"/>
  <c r="X2" i="16"/>
  <c r="W2" i="16"/>
  <c r="V2" i="16"/>
  <c r="U2" i="16"/>
  <c r="T2" i="16"/>
  <c r="S2" i="16"/>
  <c r="R2" i="16"/>
  <c r="Q2" i="16"/>
  <c r="P2" i="16"/>
  <c r="O2" i="16"/>
  <c r="N2" i="16"/>
  <c r="M2" i="16"/>
  <c r="L2" i="16"/>
  <c r="K2" i="16"/>
  <c r="J2" i="16"/>
  <c r="I2" i="16"/>
  <c r="H2" i="16"/>
  <c r="G2" i="16"/>
  <c r="F2" i="16"/>
  <c r="E2" i="16"/>
  <c r="D2" i="16"/>
  <c r="C2" i="16"/>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C12" i="15"/>
  <c r="AC8" i="15"/>
  <c r="AB8" i="15"/>
  <c r="AA8" i="15"/>
  <c r="Z8" i="15"/>
  <c r="Y8" i="15"/>
  <c r="X8" i="15"/>
  <c r="W8" i="15"/>
  <c r="V8" i="15"/>
  <c r="U8" i="15"/>
  <c r="T8" i="15"/>
  <c r="S8" i="15"/>
  <c r="R8" i="15"/>
  <c r="Q8" i="15"/>
  <c r="P8" i="15"/>
  <c r="O8" i="15"/>
  <c r="N8" i="15"/>
  <c r="M8" i="15"/>
  <c r="L8" i="15"/>
  <c r="K8" i="15"/>
  <c r="J8" i="15"/>
  <c r="I8" i="15"/>
  <c r="H8" i="15"/>
  <c r="G8" i="15"/>
  <c r="F8" i="15"/>
  <c r="E8" i="15"/>
  <c r="D8" i="15"/>
  <c r="C8" i="15"/>
  <c r="P6" i="15"/>
  <c r="AC4" i="15"/>
  <c r="AC6" i="15" s="1"/>
  <c r="AB4" i="15"/>
  <c r="AB6" i="15" s="1"/>
  <c r="AA4" i="15"/>
  <c r="AA6" i="15" s="1"/>
  <c r="Z4" i="15"/>
  <c r="Z6" i="15" s="1"/>
  <c r="Y4" i="15"/>
  <c r="Y6" i="15" s="1"/>
  <c r="X4" i="15"/>
  <c r="X6" i="15" s="1"/>
  <c r="W4" i="15"/>
  <c r="W6" i="15" s="1"/>
  <c r="V4" i="15"/>
  <c r="V6" i="15" s="1"/>
  <c r="U4" i="15"/>
  <c r="U6" i="15" s="1"/>
  <c r="T4" i="15"/>
  <c r="T6" i="15" s="1"/>
  <c r="S4" i="15"/>
  <c r="S6" i="15" s="1"/>
  <c r="R4" i="15"/>
  <c r="R6" i="15" s="1"/>
  <c r="Q4" i="15"/>
  <c r="Q6" i="15" s="1"/>
  <c r="P4" i="15"/>
  <c r="O4" i="15"/>
  <c r="O6" i="15" s="1"/>
  <c r="N4" i="15"/>
  <c r="N6" i="15" s="1"/>
  <c r="M4" i="15"/>
  <c r="M6" i="15" s="1"/>
  <c r="L4" i="15"/>
  <c r="L6" i="15" s="1"/>
  <c r="K4" i="15"/>
  <c r="K6" i="15" s="1"/>
  <c r="J4" i="15"/>
  <c r="J6" i="15" s="1"/>
  <c r="I4" i="15"/>
  <c r="I6" i="15" s="1"/>
  <c r="H4" i="15"/>
  <c r="H6" i="15" s="1"/>
  <c r="G4" i="15"/>
  <c r="G6" i="15" s="1"/>
  <c r="F4" i="15"/>
  <c r="F6" i="15" s="1"/>
  <c r="E4" i="15"/>
  <c r="E6" i="15" s="1"/>
  <c r="D4" i="15"/>
  <c r="D6" i="15" s="1"/>
  <c r="C4" i="15"/>
  <c r="C6" i="15" s="1"/>
  <c r="O2" i="15"/>
  <c r="U17" i="14"/>
  <c r="E17" i="14"/>
  <c r="Q16" i="14"/>
  <c r="AC13" i="14"/>
  <c r="AB13" i="14"/>
  <c r="AA13" i="14"/>
  <c r="Z13" i="14"/>
  <c r="Y13" i="14"/>
  <c r="W13" i="14"/>
  <c r="V13" i="14"/>
  <c r="U13" i="14"/>
  <c r="T13" i="14"/>
  <c r="S13" i="14"/>
  <c r="R13" i="14"/>
  <c r="Q13" i="14"/>
  <c r="Q17" i="14" s="1"/>
  <c r="P13" i="14"/>
  <c r="O13" i="14"/>
  <c r="N13" i="14"/>
  <c r="M13" i="14"/>
  <c r="L13" i="14"/>
  <c r="K13" i="14"/>
  <c r="J13" i="14"/>
  <c r="I13" i="14"/>
  <c r="H13" i="14"/>
  <c r="G13" i="14"/>
  <c r="F13" i="14"/>
  <c r="E13" i="14"/>
  <c r="D13" i="14"/>
  <c r="C13" i="14"/>
  <c r="AC7" i="14"/>
  <c r="AB7" i="14"/>
  <c r="AA7" i="14"/>
  <c r="Z7" i="14"/>
  <c r="Z17" i="14" s="1"/>
  <c r="Y7" i="14"/>
  <c r="W7" i="14"/>
  <c r="V7" i="14"/>
  <c r="U7" i="14"/>
  <c r="T7" i="14"/>
  <c r="S7" i="14"/>
  <c r="R7" i="14"/>
  <c r="Q7" i="14"/>
  <c r="P7" i="14"/>
  <c r="O7" i="14"/>
  <c r="N7" i="14"/>
  <c r="M7" i="14"/>
  <c r="L7" i="14"/>
  <c r="K7" i="14"/>
  <c r="J7" i="14"/>
  <c r="I7" i="14"/>
  <c r="I17" i="14" s="1"/>
  <c r="H7" i="14"/>
  <c r="G7" i="14"/>
  <c r="F7" i="14"/>
  <c r="E7" i="14"/>
  <c r="D7" i="14"/>
  <c r="C7" i="14"/>
  <c r="AC3" i="14"/>
  <c r="AB3" i="14"/>
  <c r="AB17" i="14" s="1"/>
  <c r="AA3" i="14"/>
  <c r="Z3" i="14"/>
  <c r="Y3" i="14"/>
  <c r="W3" i="14"/>
  <c r="V3" i="14"/>
  <c r="U3" i="14"/>
  <c r="T3" i="14"/>
  <c r="S3" i="14"/>
  <c r="R3" i="14"/>
  <c r="Q3" i="14"/>
  <c r="P3" i="14"/>
  <c r="O3" i="14"/>
  <c r="N3" i="14"/>
  <c r="M3" i="14"/>
  <c r="M17" i="14" s="1"/>
  <c r="L3" i="14"/>
  <c r="K3" i="14"/>
  <c r="K17" i="14" s="1"/>
  <c r="J3" i="14"/>
  <c r="J17" i="14" s="1"/>
  <c r="I3" i="14"/>
  <c r="H3" i="14"/>
  <c r="G3" i="14"/>
  <c r="G17" i="14" s="1"/>
  <c r="F3" i="14"/>
  <c r="F17" i="14" s="1"/>
  <c r="E3" i="14"/>
  <c r="D3" i="14"/>
  <c r="C3" i="14"/>
  <c r="C17" i="14" s="1"/>
  <c r="AB13" i="12"/>
  <c r="AA13" i="12"/>
  <c r="X13" i="12"/>
  <c r="W13" i="12"/>
  <c r="S13" i="12"/>
  <c r="AC12" i="12"/>
  <c r="AC13" i="12" s="1"/>
  <c r="AB12" i="12"/>
  <c r="AA12" i="12"/>
  <c r="Z12" i="12"/>
  <c r="Z13" i="12" s="1"/>
  <c r="Y12" i="12"/>
  <c r="Y13" i="12" s="1"/>
  <c r="X12" i="12"/>
  <c r="W12" i="12"/>
  <c r="V12" i="12"/>
  <c r="V13" i="12" s="1"/>
  <c r="U12" i="12"/>
  <c r="U13" i="12" s="1"/>
  <c r="T12" i="12"/>
  <c r="T13" i="12" s="1"/>
  <c r="S12" i="12"/>
  <c r="R12" i="12"/>
  <c r="Q12" i="12"/>
  <c r="P12" i="12"/>
  <c r="O12" i="12"/>
  <c r="N12" i="12"/>
  <c r="M12" i="12"/>
  <c r="L12" i="12"/>
  <c r="K12" i="12"/>
  <c r="G12" i="12"/>
  <c r="Y18" i="11"/>
  <c r="X18" i="11"/>
  <c r="W18" i="11"/>
  <c r="V18" i="11"/>
  <c r="U18" i="11"/>
  <c r="T18" i="11"/>
  <c r="S18" i="11"/>
  <c r="R18" i="11"/>
  <c r="Q18" i="11"/>
  <c r="P18" i="11"/>
  <c r="O18" i="11"/>
  <c r="N18" i="11"/>
  <c r="M18" i="11"/>
  <c r="L18" i="11"/>
  <c r="K18" i="11"/>
  <c r="J18" i="11"/>
  <c r="I18" i="11"/>
  <c r="H18" i="11"/>
  <c r="G18" i="11"/>
  <c r="F18" i="11"/>
  <c r="E18" i="11"/>
  <c r="D18" i="11"/>
  <c r="C18" i="11"/>
  <c r="Y13" i="11"/>
  <c r="X13" i="11"/>
  <c r="W13" i="11"/>
  <c r="V13" i="11"/>
  <c r="U13" i="11"/>
  <c r="T13" i="11"/>
  <c r="S13" i="11"/>
  <c r="R13" i="11"/>
  <c r="Q13" i="11"/>
  <c r="P13" i="11"/>
  <c r="O13" i="11"/>
  <c r="N13" i="11"/>
  <c r="M13" i="11"/>
  <c r="L13" i="11"/>
  <c r="K13" i="11"/>
  <c r="J13" i="11"/>
  <c r="I13" i="11"/>
  <c r="H13" i="11"/>
  <c r="G13" i="11"/>
  <c r="F13" i="11"/>
  <c r="E13" i="11"/>
  <c r="D13" i="11"/>
  <c r="C13" i="11"/>
  <c r="F11" i="11"/>
  <c r="Y8" i="11"/>
  <c r="X8" i="11"/>
  <c r="W8" i="11"/>
  <c r="V8" i="11"/>
  <c r="U8" i="11"/>
  <c r="T8" i="11"/>
  <c r="S8" i="11"/>
  <c r="R8" i="11"/>
  <c r="Q8" i="11"/>
  <c r="P8" i="11"/>
  <c r="O8" i="11"/>
  <c r="N8" i="11"/>
  <c r="M8" i="11"/>
  <c r="L8" i="11"/>
  <c r="K8" i="11"/>
  <c r="J8" i="11"/>
  <c r="I8" i="11"/>
  <c r="H8" i="11"/>
  <c r="G8" i="11"/>
  <c r="F8" i="11"/>
  <c r="E8" i="11"/>
  <c r="D8" i="11"/>
  <c r="C8" i="11"/>
  <c r="Y3" i="11"/>
  <c r="X3" i="11"/>
  <c r="W3" i="11"/>
  <c r="W23" i="11" s="1"/>
  <c r="V3" i="11"/>
  <c r="U3" i="11"/>
  <c r="T3" i="11"/>
  <c r="S3" i="11"/>
  <c r="S23" i="11" s="1"/>
  <c r="R3" i="11"/>
  <c r="Q3" i="11"/>
  <c r="P3" i="11"/>
  <c r="O3" i="11"/>
  <c r="O23" i="11" s="1"/>
  <c r="N3" i="11"/>
  <c r="M3" i="11"/>
  <c r="L3" i="11"/>
  <c r="K3" i="11"/>
  <c r="K23" i="11" s="1"/>
  <c r="K24" i="11" s="1"/>
  <c r="J3" i="11"/>
  <c r="I3" i="11"/>
  <c r="H3" i="11"/>
  <c r="G3" i="11"/>
  <c r="G23" i="11" s="1"/>
  <c r="G24" i="11" s="1"/>
  <c r="F3" i="11"/>
  <c r="E3" i="11"/>
  <c r="D3" i="11"/>
  <c r="C3" i="11"/>
  <c r="C23" i="11" s="1"/>
  <c r="C24" i="11" s="1"/>
  <c r="F17" i="10"/>
  <c r="E17" i="10"/>
  <c r="D17" i="10"/>
  <c r="D20" i="10" s="1"/>
  <c r="D21" i="10" s="1"/>
  <c r="C17" i="10"/>
  <c r="Z16" i="10"/>
  <c r="Y16" i="10"/>
  <c r="X16" i="10"/>
  <c r="W16" i="10"/>
  <c r="V16" i="10"/>
  <c r="U16" i="10"/>
  <c r="T16" i="10"/>
  <c r="S16" i="10"/>
  <c r="R16" i="10"/>
  <c r="Q16" i="10"/>
  <c r="P16" i="10"/>
  <c r="O16" i="10"/>
  <c r="N16" i="10"/>
  <c r="M16" i="10"/>
  <c r="L16" i="10"/>
  <c r="K16" i="10"/>
  <c r="J16" i="10"/>
  <c r="I16" i="10"/>
  <c r="H16" i="10"/>
  <c r="G16" i="10"/>
  <c r="AD14" i="10"/>
  <c r="AC14" i="10"/>
  <c r="AB14" i="10"/>
  <c r="AA14" i="10"/>
  <c r="Z14" i="10"/>
  <c r="Y14" i="10"/>
  <c r="X14" i="10"/>
  <c r="W14" i="10"/>
  <c r="V14" i="10"/>
  <c r="U14" i="10"/>
  <c r="T14" i="10"/>
  <c r="S14" i="10"/>
  <c r="R14" i="10"/>
  <c r="R12" i="10"/>
  <c r="L12" i="10"/>
  <c r="K12" i="10"/>
  <c r="J12" i="10"/>
  <c r="I12" i="10"/>
  <c r="H12" i="10"/>
  <c r="AD10" i="10"/>
  <c r="AC10" i="10"/>
  <c r="AB10" i="10"/>
  <c r="AA10" i="10"/>
  <c r="Z10" i="10"/>
  <c r="Y10" i="10"/>
  <c r="X10" i="10"/>
  <c r="W10" i="10"/>
  <c r="W3" i="10" s="1"/>
  <c r="V10" i="10"/>
  <c r="U10" i="10"/>
  <c r="T10" i="10"/>
  <c r="S10" i="10"/>
  <c r="S3" i="10" s="1"/>
  <c r="R10" i="10"/>
  <c r="R3" i="10" s="1"/>
  <c r="R20" i="10" s="1"/>
  <c r="R21" i="10" s="1"/>
  <c r="Q10" i="10"/>
  <c r="P10" i="10"/>
  <c r="O10" i="10"/>
  <c r="O3" i="10" s="1"/>
  <c r="N10" i="10"/>
  <c r="M10" i="10"/>
  <c r="L10" i="10"/>
  <c r="K10" i="10"/>
  <c r="K3" i="10" s="1"/>
  <c r="J10" i="10"/>
  <c r="J3" i="10" s="1"/>
  <c r="J20" i="10" s="1"/>
  <c r="J21" i="10" s="1"/>
  <c r="I10" i="10"/>
  <c r="H10" i="10"/>
  <c r="G10" i="10"/>
  <c r="G3" i="10" s="1"/>
  <c r="F10" i="10"/>
  <c r="E10" i="10"/>
  <c r="D10" i="10"/>
  <c r="C10" i="10"/>
  <c r="C4" i="10" s="1"/>
  <c r="Z9" i="10"/>
  <c r="Z8" i="10" s="1"/>
  <c r="Z3" i="10" s="1"/>
  <c r="Z20" i="10" s="1"/>
  <c r="Z21" i="10" s="1"/>
  <c r="Y9" i="10"/>
  <c r="AD8" i="10"/>
  <c r="AC8" i="10"/>
  <c r="AC3" i="10" s="1"/>
  <c r="AC20" i="10" s="1"/>
  <c r="AC21" i="10" s="1"/>
  <c r="AB8" i="10"/>
  <c r="AB3" i="10" s="1"/>
  <c r="AA8" i="10"/>
  <c r="Y8" i="10"/>
  <c r="X8" i="10"/>
  <c r="X3" i="10" s="1"/>
  <c r="W8" i="10"/>
  <c r="V8" i="10"/>
  <c r="U8" i="10"/>
  <c r="T8" i="10"/>
  <c r="T3" i="10" s="1"/>
  <c r="S8" i="10"/>
  <c r="R8" i="10"/>
  <c r="Q8" i="10"/>
  <c r="P8" i="10"/>
  <c r="P3" i="10" s="1"/>
  <c r="O8" i="10"/>
  <c r="N8" i="10"/>
  <c r="M8" i="10"/>
  <c r="L8" i="10"/>
  <c r="L3" i="10" s="1"/>
  <c r="K8" i="10"/>
  <c r="J8" i="10"/>
  <c r="I8" i="10"/>
  <c r="H8" i="10"/>
  <c r="H3" i="10" s="1"/>
  <c r="G8" i="10"/>
  <c r="F8" i="10"/>
  <c r="E8" i="10"/>
  <c r="AD5" i="10"/>
  <c r="AC5" i="10"/>
  <c r="AB5" i="10"/>
  <c r="AA5" i="10"/>
  <c r="AA3" i="10" s="1"/>
  <c r="Y5" i="10"/>
  <c r="X5" i="10"/>
  <c r="W5" i="10"/>
  <c r="V5" i="10"/>
  <c r="U5" i="10"/>
  <c r="T5" i="10"/>
  <c r="S5" i="10"/>
  <c r="R5" i="10"/>
  <c r="Q5" i="10"/>
  <c r="P5" i="10"/>
  <c r="O5" i="10"/>
  <c r="N5" i="10"/>
  <c r="M5" i="10"/>
  <c r="L5" i="10"/>
  <c r="K5" i="10"/>
  <c r="J5" i="10"/>
  <c r="I5" i="10"/>
  <c r="H5" i="10"/>
  <c r="G5" i="10"/>
  <c r="F5" i="10"/>
  <c r="E5" i="10"/>
  <c r="D5" i="10"/>
  <c r="C5" i="10"/>
  <c r="F4" i="10"/>
  <c r="F20" i="10" s="1"/>
  <c r="F21" i="10" s="1"/>
  <c r="E4" i="10"/>
  <c r="E20" i="10" s="1"/>
  <c r="E21" i="10" s="1"/>
  <c r="D4" i="10"/>
  <c r="R12" i="9"/>
  <c r="N11" i="9"/>
  <c r="J11" i="9"/>
  <c r="AC10" i="9"/>
  <c r="AC12" i="9" s="1"/>
  <c r="AB10" i="9"/>
  <c r="AB12" i="9" s="1"/>
  <c r="AA10" i="9"/>
  <c r="AA12" i="9" s="1"/>
  <c r="Z10" i="9"/>
  <c r="Z12" i="9" s="1"/>
  <c r="Y10" i="9"/>
  <c r="Y12" i="9" s="1"/>
  <c r="X10" i="9"/>
  <c r="X12" i="9" s="1"/>
  <c r="W10" i="9"/>
  <c r="W12" i="9" s="1"/>
  <c r="V10" i="9"/>
  <c r="V12" i="9" s="1"/>
  <c r="U10" i="9"/>
  <c r="U12" i="9" s="1"/>
  <c r="T10" i="9"/>
  <c r="T12" i="9" s="1"/>
  <c r="S10" i="9"/>
  <c r="S12" i="9" s="1"/>
  <c r="R10" i="9"/>
  <c r="Q10" i="9"/>
  <c r="Q12" i="9" s="1"/>
  <c r="P10" i="9"/>
  <c r="P12" i="9" s="1"/>
  <c r="O10" i="9"/>
  <c r="O12" i="9" s="1"/>
  <c r="N10" i="9"/>
  <c r="N12" i="9" s="1"/>
  <c r="M10" i="9"/>
  <c r="M12" i="9" s="1"/>
  <c r="K10" i="9"/>
  <c r="K12" i="9" s="1"/>
  <c r="I10" i="9"/>
  <c r="I12" i="9" s="1"/>
  <c r="H10" i="9"/>
  <c r="H12" i="9" s="1"/>
  <c r="G10" i="9"/>
  <c r="F10" i="9"/>
  <c r="F12" i="9" s="1"/>
  <c r="E10" i="9"/>
  <c r="E12" i="9" s="1"/>
  <c r="D10" i="9"/>
  <c r="D12" i="9" s="1"/>
  <c r="C10" i="9"/>
  <c r="C12" i="9" s="1"/>
  <c r="J3" i="9"/>
  <c r="J10" i="9" s="1"/>
  <c r="G38" i="8"/>
  <c r="G37" i="8"/>
  <c r="V13"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AC8" i="8"/>
  <c r="AC12" i="8" s="1"/>
  <c r="AC13" i="8" s="1"/>
  <c r="AB8" i="8"/>
  <c r="AA8" i="8"/>
  <c r="Z8" i="8"/>
  <c r="Z12" i="8" s="1"/>
  <c r="Z13" i="8" s="1"/>
  <c r="Y8" i="8"/>
  <c r="Y12" i="8" s="1"/>
  <c r="Y13" i="8" s="1"/>
  <c r="X8" i="8"/>
  <c r="W8" i="8"/>
  <c r="V8" i="8"/>
  <c r="U8" i="8"/>
  <c r="U12" i="8" s="1"/>
  <c r="U13" i="8" s="1"/>
  <c r="T8" i="8"/>
  <c r="S8" i="8"/>
  <c r="R8" i="8"/>
  <c r="R12" i="8" s="1"/>
  <c r="R13" i="8" s="1"/>
  <c r="Q8" i="8"/>
  <c r="Q12" i="8" s="1"/>
  <c r="Q13" i="8" s="1"/>
  <c r="P8" i="8"/>
  <c r="O8" i="8"/>
  <c r="N8" i="8"/>
  <c r="N12" i="8" s="1"/>
  <c r="N13" i="8" s="1"/>
  <c r="M8" i="8"/>
  <c r="M12" i="8" s="1"/>
  <c r="M13" i="8" s="1"/>
  <c r="L8" i="8"/>
  <c r="K8" i="8"/>
  <c r="J8" i="8"/>
  <c r="J12" i="8" s="1"/>
  <c r="J13" i="8" s="1"/>
  <c r="I8" i="8"/>
  <c r="I12" i="8" s="1"/>
  <c r="I13" i="8" s="1"/>
  <c r="H8" i="8"/>
  <c r="G8" i="8"/>
  <c r="F8" i="8"/>
  <c r="F12" i="8" s="1"/>
  <c r="F13" i="8" s="1"/>
  <c r="E8" i="8"/>
  <c r="E12" i="8" s="1"/>
  <c r="E13" i="8" s="1"/>
  <c r="D8" i="8"/>
  <c r="C8" i="8"/>
  <c r="AD3" i="10" l="1"/>
  <c r="AD20" i="10" s="1"/>
  <c r="AD21" i="10" s="1"/>
  <c r="N3" i="10"/>
  <c r="N20" i="10" s="1"/>
  <c r="N21" i="10" s="1"/>
  <c r="V3" i="10"/>
  <c r="V20" i="10" s="1"/>
  <c r="V21" i="10" s="1"/>
  <c r="F15" i="16"/>
  <c r="F22" i="16" s="1"/>
  <c r="J15" i="16"/>
  <c r="J22" i="16" s="1"/>
  <c r="N15" i="16"/>
  <c r="N22" i="16" s="1"/>
  <c r="R15" i="16"/>
  <c r="R22" i="16" s="1"/>
  <c r="V15" i="16"/>
  <c r="V22" i="16" s="1"/>
  <c r="Z15" i="16"/>
  <c r="Z22" i="16" s="1"/>
  <c r="AD15" i="16"/>
  <c r="AD22" i="16" s="1"/>
  <c r="D32" i="16"/>
  <c r="D39" i="16" s="1"/>
  <c r="E15" i="16"/>
  <c r="E22" i="16" s="1"/>
  <c r="M15" i="16"/>
  <c r="M22" i="16" s="1"/>
  <c r="U15" i="16"/>
  <c r="U22" i="16" s="1"/>
  <c r="AC15" i="16"/>
  <c r="AC22" i="16" s="1"/>
  <c r="C12" i="8"/>
  <c r="C13" i="8" s="1"/>
  <c r="K12" i="8"/>
  <c r="K13" i="8" s="1"/>
  <c r="S12" i="8"/>
  <c r="S13" i="8" s="1"/>
  <c r="AA12" i="8"/>
  <c r="AA13" i="8" s="1"/>
  <c r="AA20" i="10"/>
  <c r="AA21" i="10" s="1"/>
  <c r="G20" i="10"/>
  <c r="G21" i="10" s="1"/>
  <c r="G22" i="10" s="1"/>
  <c r="O20" i="10"/>
  <c r="O21" i="10" s="1"/>
  <c r="W20" i="10"/>
  <c r="W21" i="10" s="1"/>
  <c r="L20" i="10"/>
  <c r="L21" i="10" s="1"/>
  <c r="AB20" i="10"/>
  <c r="AB21" i="10" s="1"/>
  <c r="H23" i="11"/>
  <c r="H24" i="11" s="1"/>
  <c r="P23" i="11"/>
  <c r="X23" i="11"/>
  <c r="O17" i="14"/>
  <c r="S17" i="14"/>
  <c r="W17" i="14"/>
  <c r="D12" i="8"/>
  <c r="D13" i="8" s="1"/>
  <c r="H12" i="8"/>
  <c r="H13" i="8" s="1"/>
  <c r="L12" i="8"/>
  <c r="L13" i="8" s="1"/>
  <c r="P12" i="8"/>
  <c r="P13" i="8" s="1"/>
  <c r="T12" i="8"/>
  <c r="T13" i="8" s="1"/>
  <c r="X12" i="8"/>
  <c r="X13" i="8" s="1"/>
  <c r="AB12" i="8"/>
  <c r="AB13" i="8" s="1"/>
  <c r="J12" i="9"/>
  <c r="E23" i="11"/>
  <c r="E24" i="11" s="1"/>
  <c r="I23" i="11"/>
  <c r="I24" i="11" s="1"/>
  <c r="M23" i="11"/>
  <c r="Q23" i="11"/>
  <c r="U23" i="11"/>
  <c r="Y23" i="11"/>
  <c r="D17" i="14"/>
  <c r="H17" i="14"/>
  <c r="L17" i="14"/>
  <c r="Y17" i="14"/>
  <c r="AC17" i="14"/>
  <c r="N17" i="14"/>
  <c r="R17" i="14"/>
  <c r="V17" i="14"/>
  <c r="AA17" i="14"/>
  <c r="P17" i="14"/>
  <c r="T17" i="14"/>
  <c r="C15" i="16"/>
  <c r="C22" i="16" s="1"/>
  <c r="G15" i="16"/>
  <c r="K15" i="16"/>
  <c r="K22" i="16" s="1"/>
  <c r="O15" i="16"/>
  <c r="O22" i="16" s="1"/>
  <c r="S15" i="16"/>
  <c r="S22" i="16" s="1"/>
  <c r="W15" i="16"/>
  <c r="W22" i="16" s="1"/>
  <c r="AA15" i="16"/>
  <c r="AA22" i="16" s="1"/>
  <c r="I15" i="16"/>
  <c r="I22" i="16" s="1"/>
  <c r="Q15" i="16"/>
  <c r="Q22" i="16" s="1"/>
  <c r="Y15" i="16"/>
  <c r="Y22" i="16" s="1"/>
  <c r="G12" i="8"/>
  <c r="G13" i="8" s="1"/>
  <c r="O12" i="8"/>
  <c r="O13" i="8" s="1"/>
  <c r="W12" i="8"/>
  <c r="W13" i="8" s="1"/>
  <c r="I3" i="10"/>
  <c r="I20" i="10" s="1"/>
  <c r="I21" i="10" s="1"/>
  <c r="M3" i="10"/>
  <c r="M20" i="10" s="1"/>
  <c r="M21" i="10" s="1"/>
  <c r="Q3" i="10"/>
  <c r="Q20" i="10" s="1"/>
  <c r="Q21" i="10" s="1"/>
  <c r="U3" i="10"/>
  <c r="U20" i="10" s="1"/>
  <c r="U21" i="10" s="1"/>
  <c r="Y3" i="10"/>
  <c r="Y20" i="10" s="1"/>
  <c r="Y21" i="10" s="1"/>
  <c r="C20" i="10"/>
  <c r="C21" i="10" s="1"/>
  <c r="K20" i="10"/>
  <c r="K21" i="10" s="1"/>
  <c r="S20" i="10"/>
  <c r="S21" i="10" s="1"/>
  <c r="H20" i="10"/>
  <c r="H21" i="10" s="1"/>
  <c r="T20" i="10"/>
  <c r="T21" i="10" s="1"/>
  <c r="X20" i="10"/>
  <c r="X21" i="10" s="1"/>
  <c r="P20" i="10"/>
  <c r="P21" i="10" s="1"/>
  <c r="D23" i="11"/>
  <c r="D24" i="11" s="1"/>
  <c r="L23" i="11"/>
  <c r="L24" i="11" s="1"/>
  <c r="T23" i="11"/>
  <c r="F23" i="11"/>
  <c r="J23" i="11"/>
  <c r="J24" i="11" s="1"/>
  <c r="N23" i="11"/>
  <c r="R23" i="11"/>
  <c r="V23" i="11"/>
  <c r="D15" i="16"/>
  <c r="D22" i="16" s="1"/>
  <c r="H15" i="16"/>
  <c r="H22" i="16" s="1"/>
  <c r="L15" i="16"/>
  <c r="L22" i="16" s="1"/>
  <c r="P15" i="16"/>
  <c r="P22" i="16" s="1"/>
  <c r="T15" i="16"/>
  <c r="T22" i="16" s="1"/>
  <c r="X15" i="16"/>
  <c r="X22" i="16" s="1"/>
  <c r="AB15" i="16"/>
  <c r="AB22" i="16" s="1"/>
  <c r="K39" i="16"/>
  <c r="O39" i="16"/>
  <c r="S39" i="16"/>
  <c r="W39" i="16"/>
  <c r="AA39" i="16"/>
  <c r="AF16" i="20"/>
  <c r="AE16" i="20" l="1"/>
  <c r="V13" i="4" l="1"/>
  <c r="U6" i="3" l="1"/>
  <c r="V22" i="4" l="1"/>
  <c r="U13" i="4"/>
  <c r="V32" i="4"/>
  <c r="V26" i="4" l="1"/>
  <c r="U32" i="4" l="1"/>
  <c r="U22" i="4"/>
  <c r="U26" i="4"/>
  <c r="U12" i="4" l="1"/>
  <c r="U2" i="4"/>
  <c r="U41" i="4" s="1"/>
  <c r="T32" i="4" l="1"/>
  <c r="T26" i="4"/>
  <c r="T22" i="4"/>
  <c r="T13" i="4"/>
  <c r="T2" i="4" l="1"/>
  <c r="T41" i="4" s="1"/>
  <c r="T12" i="4"/>
  <c r="G40" i="1" l="1"/>
  <c r="H40" i="1" s="1"/>
  <c r="H39" i="1"/>
  <c r="H37" i="1"/>
  <c r="H36" i="1"/>
  <c r="H35" i="1"/>
  <c r="H34" i="1"/>
  <c r="H33" i="1"/>
  <c r="H32" i="1"/>
  <c r="H31" i="1"/>
  <c r="A31" i="1"/>
  <c r="H30" i="1"/>
  <c r="A30" i="1"/>
  <c r="A29" i="1" s="1"/>
  <c r="H29" i="1" s="1"/>
  <c r="G29" i="1"/>
  <c r="F29" i="1"/>
  <c r="E29" i="1"/>
  <c r="D29" i="1"/>
  <c r="F26" i="1"/>
  <c r="A26" i="1"/>
  <c r="A24" i="1" s="1"/>
  <c r="G24" i="1"/>
  <c r="F24" i="1"/>
  <c r="E24" i="1"/>
  <c r="D24" i="1"/>
  <c r="G21" i="1"/>
  <c r="F21" i="1"/>
  <c r="E21" i="1"/>
  <c r="D21" i="1"/>
  <c r="A21" i="1"/>
  <c r="A19" i="1"/>
  <c r="A17" i="1"/>
  <c r="A13" i="1" s="1"/>
  <c r="F15" i="1"/>
  <c r="F4" i="1" s="1"/>
  <c r="A15" i="1"/>
  <c r="G13" i="1"/>
  <c r="E13" i="1"/>
  <c r="D13" i="1"/>
  <c r="G10" i="1"/>
  <c r="F10" i="1"/>
  <c r="E10" i="1"/>
  <c r="D10" i="1"/>
  <c r="A10" i="1"/>
  <c r="G9" i="1"/>
  <c r="F9" i="1"/>
  <c r="E9" i="1"/>
  <c r="D9" i="1"/>
  <c r="A9" i="1"/>
  <c r="G8" i="1"/>
  <c r="F8" i="1"/>
  <c r="E8" i="1"/>
  <c r="D8" i="1"/>
  <c r="A8" i="1"/>
  <c r="G7" i="1"/>
  <c r="F7" i="1"/>
  <c r="E7" i="1"/>
  <c r="D7" i="1"/>
  <c r="G6" i="1"/>
  <c r="F6" i="1"/>
  <c r="E6" i="1"/>
  <c r="D6" i="1"/>
  <c r="A6" i="1"/>
  <c r="G5" i="1"/>
  <c r="F5" i="1"/>
  <c r="E5" i="1"/>
  <c r="D5" i="1"/>
  <c r="A5" i="1"/>
  <c r="H5" i="1" s="1"/>
  <c r="G4" i="1"/>
  <c r="E4" i="1"/>
  <c r="D4" i="1"/>
  <c r="A4" i="1"/>
  <c r="H4" i="1" s="1"/>
  <c r="G3" i="1"/>
  <c r="F3" i="1"/>
  <c r="E3" i="1"/>
  <c r="E2" i="1" s="1"/>
  <c r="E38" i="1" s="1"/>
  <c r="D3" i="1"/>
  <c r="A3" i="1"/>
  <c r="D2" i="1"/>
  <c r="D38" i="1" s="1"/>
  <c r="H6" i="1" l="1"/>
  <c r="H10" i="1"/>
  <c r="H9" i="1"/>
  <c r="A11" i="1"/>
  <c r="G2" i="1"/>
  <c r="G38" i="1" s="1"/>
  <c r="H38" i="1" s="1"/>
  <c r="A7" i="1"/>
  <c r="H7" i="1" s="1"/>
  <c r="H8" i="1"/>
  <c r="I4" i="1"/>
  <c r="F2" i="1"/>
  <c r="F38" i="1" s="1"/>
  <c r="G12" i="1"/>
  <c r="I12" i="1" s="1"/>
  <c r="H3" i="1"/>
  <c r="F13" i="1"/>
  <c r="G11" i="1"/>
  <c r="I11" i="1" s="1"/>
  <c r="A2" i="1" l="1"/>
  <c r="A12" i="1"/>
  <c r="A38" i="1"/>
  <c r="C4" i="1"/>
  <c r="H2" i="1"/>
  <c r="C11" i="1"/>
  <c r="C12" i="1" l="1"/>
  <c r="C32" i="4"/>
  <c r="D32" i="4"/>
  <c r="E32" i="4"/>
  <c r="F32" i="4"/>
  <c r="G32" i="4"/>
  <c r="H32" i="4"/>
  <c r="I32" i="4"/>
  <c r="J32" i="4"/>
  <c r="K32" i="4"/>
  <c r="L32" i="4"/>
  <c r="M32" i="4"/>
  <c r="N32" i="4"/>
  <c r="P32" i="4"/>
  <c r="Q32" i="4"/>
  <c r="R32" i="4"/>
  <c r="S32" i="4"/>
  <c r="R29" i="3" l="1"/>
  <c r="Q29" i="3"/>
  <c r="S43" i="3"/>
  <c r="R43" i="3"/>
  <c r="Q43" i="3"/>
  <c r="S45" i="3" l="1"/>
  <c r="S52" i="3" s="1"/>
  <c r="R45" i="3"/>
  <c r="R52" i="3" s="1"/>
  <c r="Q45" i="3"/>
  <c r="Q52" i="3" s="1"/>
  <c r="S26" i="4" l="1"/>
  <c r="S22" i="4"/>
  <c r="S13" i="4"/>
  <c r="S2" i="4" l="1"/>
  <c r="S41" i="4" s="1"/>
  <c r="S12" i="4"/>
  <c r="R26" i="4" l="1"/>
  <c r="R22" i="4"/>
  <c r="R13" i="4"/>
  <c r="R2" i="4" l="1"/>
  <c r="R41" i="4" l="1"/>
  <c r="S29" i="3" l="1"/>
  <c r="U13" i="3" l="1"/>
  <c r="U45" i="3"/>
  <c r="U52" i="3" s="1"/>
  <c r="U43" i="3"/>
  <c r="U29" i="3" l="1"/>
  <c r="U53" i="3"/>
  <c r="U54" i="3" l="1"/>
  <c r="Q26" i="4" l="1"/>
  <c r="Q22" i="4"/>
  <c r="Q13" i="4"/>
  <c r="Q2" i="4" l="1"/>
  <c r="Q41" i="4" s="1"/>
  <c r="T29" i="3"/>
  <c r="H19" i="3"/>
  <c r="G19" i="3"/>
  <c r="F19" i="3"/>
  <c r="E19" i="3"/>
  <c r="T43" i="3"/>
  <c r="T45" i="3"/>
  <c r="T52" i="3" s="1"/>
  <c r="T53" i="3" l="1"/>
  <c r="P26" i="4" l="1"/>
  <c r="P22" i="4"/>
  <c r="P13" i="4"/>
  <c r="P2" i="4"/>
  <c r="P41" i="4" l="1"/>
  <c r="O32" i="4" l="1"/>
  <c r="O26" i="4" l="1"/>
  <c r="O13" i="4"/>
  <c r="O22" i="4" l="1"/>
  <c r="O12" i="4" l="1"/>
  <c r="O2" i="4"/>
  <c r="O41" i="4" l="1"/>
  <c r="C2" i="4" l="1"/>
  <c r="D2" i="4"/>
  <c r="E2" i="4"/>
  <c r="F2" i="4"/>
  <c r="J2" i="4" l="1"/>
  <c r="G2" i="4"/>
  <c r="K2" i="4"/>
  <c r="H2" i="4"/>
  <c r="L2" i="4"/>
  <c r="N2" i="4"/>
  <c r="I2" i="4"/>
  <c r="M2" i="4"/>
  <c r="N13" i="4" l="1"/>
  <c r="N22" i="4"/>
  <c r="N26" i="4"/>
  <c r="N41" i="4" l="1"/>
  <c r="M26" i="4" l="1"/>
  <c r="M22" i="4"/>
  <c r="M13" i="4"/>
  <c r="M41" i="4"/>
  <c r="L26" i="4" l="1"/>
  <c r="E24" i="17" l="1"/>
  <c r="F23" i="17"/>
  <c r="F24" i="17" s="1"/>
  <c r="E23" i="17"/>
  <c r="D23" i="17"/>
  <c r="D24" i="17" s="1"/>
  <c r="C23" i="17"/>
  <c r="C24" i="17" s="1"/>
  <c r="K18" i="17"/>
  <c r="J18" i="17"/>
  <c r="I18" i="17"/>
  <c r="H18" i="17"/>
  <c r="G18" i="17"/>
  <c r="K13" i="17"/>
  <c r="J13" i="17"/>
  <c r="I13" i="17"/>
  <c r="H13" i="17"/>
  <c r="G13" i="17"/>
  <c r="K8" i="17"/>
  <c r="J8" i="17"/>
  <c r="I8" i="17"/>
  <c r="H8" i="17"/>
  <c r="G8" i="17"/>
  <c r="K3" i="17"/>
  <c r="K23" i="17" s="1"/>
  <c r="K24" i="17" s="1"/>
  <c r="J3" i="17"/>
  <c r="J23" i="17" s="1"/>
  <c r="J24" i="17" s="1"/>
  <c r="I3" i="17"/>
  <c r="I23" i="17" s="1"/>
  <c r="I24" i="17" s="1"/>
  <c r="H3" i="17"/>
  <c r="H23" i="17" s="1"/>
  <c r="H24" i="17" s="1"/>
  <c r="G3" i="17"/>
  <c r="G23" i="17" s="1"/>
  <c r="G41" i="4" l="1"/>
  <c r="C13" i="4" l="1"/>
  <c r="D13" i="4"/>
  <c r="E13" i="4"/>
  <c r="F13" i="4"/>
  <c r="G13" i="4"/>
  <c r="H13" i="4"/>
  <c r="I13" i="4"/>
  <c r="J13" i="4"/>
  <c r="K13" i="4"/>
  <c r="L13" i="4"/>
  <c r="C22" i="4"/>
  <c r="D22" i="4"/>
  <c r="E22" i="4"/>
  <c r="F22" i="4"/>
  <c r="G22" i="4"/>
  <c r="H22" i="4"/>
  <c r="I22" i="4"/>
  <c r="J22" i="4"/>
  <c r="K22" i="4"/>
  <c r="L22" i="4"/>
  <c r="C26" i="4"/>
  <c r="D26" i="4"/>
  <c r="E26" i="4"/>
  <c r="F26" i="4"/>
  <c r="G26" i="4"/>
  <c r="H26" i="4"/>
  <c r="I26" i="4"/>
  <c r="J26" i="4"/>
  <c r="K26" i="4"/>
  <c r="H41" i="4"/>
  <c r="I41" i="4"/>
  <c r="J41" i="4"/>
  <c r="K41" i="4"/>
  <c r="L41" i="4"/>
  <c r="G24" i="17" l="1"/>
  <c r="F41" i="4"/>
  <c r="C41" i="4"/>
  <c r="D41" i="4"/>
  <c r="E41" i="4"/>
  <c r="V12" i="4" l="1"/>
  <c r="V2" i="4" l="1"/>
  <c r="V41" i="4" s="1"/>
</calcChain>
</file>

<file path=xl/comments1.xml><?xml version="1.0" encoding="utf-8"?>
<comments xmlns="http://schemas.openxmlformats.org/spreadsheetml/2006/main">
  <authors>
    <author>Stadler Dorota</author>
  </authors>
  <commentList>
    <comment ref="A28" authorId="0"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<sst xmlns="http://schemas.openxmlformats.org/spreadsheetml/2006/main" count="1481" uniqueCount="765">
  <si>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</si>
  <si>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</si>
  <si>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</si>
  <si>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</si>
  <si>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</si>
  <si>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</si>
  <si>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</si>
  <si>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</si>
  <si>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</si>
  <si>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</si>
  <si>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</si>
  <si>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</si>
  <si>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</si>
  <si>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</si>
  <si>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</si>
  <si>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</si>
  <si>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</si>
  <si>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</si>
  <si>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</si>
  <si>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</si>
  <si>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</si>
  <si>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</si>
  <si>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</si>
  <si>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</si>
  <si>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</si>
  <si>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</si>
  <si>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</si>
  <si>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</si>
  <si>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</si>
  <si>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</si>
  <si>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</si>
  <si>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</si>
  <si>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</si>
  <si>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</si>
  <si>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</si>
  <si>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</si>
  <si>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</si>
  <si>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</si>
  <si>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</si>
  <si>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</si>
  <si>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</si>
  <si>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</si>
  <si>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</si>
  <si>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</si>
  <si>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</si>
  <si>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</si>
  <si>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</si>
  <si>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</si>
  <si>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</si>
  <si>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</si>
  <si>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</si>
  <si>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</si>
  <si>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</si>
  <si>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</si>
  <si>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</si>
  <si>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</si>
  <si>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</si>
  <si>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</si>
  <si>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</si>
  <si>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</si>
  <si>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</si>
  <si>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</si>
  <si>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</si>
  <si>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</si>
  <si>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</si>
  <si>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</si>
  <si>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</si>
  <si>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</si>
  <si>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</si>
  <si>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</si>
  <si>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</si>
  <si>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</si>
  <si>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</si>
  <si>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</si>
  <si>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</si>
  <si>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</si>
  <si>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</si>
  <si>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</si>
  <si>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</si>
  <si>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</si>
  <si>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</si>
  <si>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</si>
  <si>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</si>
  <si>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</si>
  <si>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</si>
  <si>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</si>
  <si>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</si>
  <si>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</si>
  <si>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</si>
  <si>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</si>
  <si>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</si>
  <si>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</si>
  <si>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</si>
  <si>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</si>
  <si>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</si>
  <si>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</si>
  <si>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</si>
  <si>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</si>
  <si>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</si>
  <si>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</si>
  <si>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</si>
  <si>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</si>
  <si>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</si>
  <si>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</si>
  <si>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</si>
  <si>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</si>
  <si>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</si>
  <si>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</si>
  <si>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</si>
  <si>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</si>
  <si>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</si>
  <si>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</si>
  <si>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</si>
  <si>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</si>
  <si>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</si>
  <si>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</si>
  <si>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</si>
  <si>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</si>
  <si>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</si>
  <si>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</si>
  <si>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</si>
  <si>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</si>
  <si>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</si>
  <si>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</si>
  <si>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</si>
  <si>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</si>
  <si>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</si>
  <si>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</si>
  <si>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</si>
  <si>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</si>
  <si>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</si>
  <si>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</si>
  <si>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</si>
  <si>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</si>
  <si>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</si>
  <si>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</si>
  <si>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</si>
  <si>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</si>
  <si>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</si>
  <si>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</si>
  <si>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</si>
  <si>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</si>
  <si>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</si>
  <si>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</si>
  <si>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</si>
  <si>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</si>
  <si>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</si>
  <si>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</si>
  <si>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</si>
  <si>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</si>
  <si>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</si>
  <si>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</si>
  <si>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</si>
  <si>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</si>
  <si>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</si>
  <si>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</si>
  <si>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</si>
  <si>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</si>
  <si>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</si>
  <si>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</si>
  <si>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</si>
  <si>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</si>
  <si>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</si>
  <si>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</si>
  <si>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</si>
  <si>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</si>
  <si>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</si>
  <si>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</si>
  <si>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</si>
  <si>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</si>
  <si>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</si>
  <si>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</si>
  <si>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</si>
  <si>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</si>
  <si>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</si>
  <si>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</si>
  <si>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</si>
  <si>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</si>
  <si>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</si>
  <si>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</si>
  <si>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</si>
  <si>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</si>
  <si>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</si>
  <si>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</si>
  <si>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</si>
  <si>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</si>
  <si>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</si>
  <si>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</si>
  <si>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</si>
  <si>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</si>
  <si>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</si>
  <si>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</si>
  <si>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</si>
  <si>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</si>
  <si>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</si>
  <si>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</si>
  <si>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</si>
  <si>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</si>
  <si>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</si>
  <si>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</si>
  <si>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</si>
  <si>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</si>
  <si>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</si>
  <si>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</si>
  <si>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</si>
  <si>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</si>
  <si>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</si>
  <si>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</si>
  <si>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</si>
  <si>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</si>
  <si>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</si>
  <si>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</si>
  <si>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</si>
  <si>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</si>
  <si>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</si>
  <si>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</si>
  <si>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</si>
  <si>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</si>
  <si>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</si>
  <si>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</si>
  <si>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</si>
  <si>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</si>
  <si>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</si>
  <si>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</si>
  <si>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</si>
  <si>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</si>
  <si>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</si>
  <si>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</si>
  <si>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</si>
  <si>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</si>
  <si>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</si>
  <si>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</si>
  <si>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</si>
  <si>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</si>
  <si>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</si>
  <si>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</si>
  <si>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</si>
  <si>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</si>
  <si>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</si>
  <si>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</si>
  <si>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</si>
  <si>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</si>
  <si>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</si>
  <si>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</si>
  <si>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</si>
  <si>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</si>
  <si>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</si>
  <si>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</si>
  <si>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</si>
  <si>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</si>
  <si>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</si>
  <si>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</si>
  <si>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</si>
  <si>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</si>
  <si>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</si>
  <si>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</si>
  <si>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</si>
  <si>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</si>
  <si>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</si>
  <si>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</si>
  <si>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</si>
  <si>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</si>
  <si>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</si>
  <si>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</si>
  <si>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</si>
  <si>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</si>
  <si>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</si>
  <si>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</si>
  <si>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</si>
  <si>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</si>
  <si>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</si>
  <si>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</si>
  <si>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</si>
  <si>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</si>
  <si>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</si>
  <si>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</si>
  <si>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</si>
  <si>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</si>
  <si>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</si>
  <si>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</si>
  <si>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</si>
  <si>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</si>
  <si>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</si>
  <si>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</si>
  <si>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</si>
  <si>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</si>
  <si>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</si>
  <si>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</si>
  <si>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</si>
  <si>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</si>
  <si>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</si>
  <si>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</si>
  <si>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</si>
  <si>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</si>
  <si>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</si>
  <si>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</si>
  <si>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</si>
  <si>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</si>
  <si>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</si>
  <si>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</si>
  <si>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</si>
  <si>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</si>
  <si>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</si>
  <si>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</si>
  <si>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</si>
  <si>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</si>
  <si>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</si>
  <si>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</si>
  <si>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</si>
  <si>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</si>
  <si>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</si>
  <si>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</si>
  <si>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</si>
  <si>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</si>
  <si>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</si>
  <si>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</si>
  <si>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</si>
  <si>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</si>
  <si>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</si>
  <si>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</si>
  <si>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</si>
  <si>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</si>
  <si>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</si>
  <si>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</si>
  <si>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</si>
  <si>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</si>
  <si>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</si>
  <si>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</si>
  <si>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</si>
  <si>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</si>
  <si>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</si>
  <si>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</si>
  <si>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</si>
  <si>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</si>
  <si>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</si>
  <si>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</si>
  <si>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</si>
  <si>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</si>
  <si>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</si>
  <si>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</si>
  <si>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</si>
  <si>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</si>
  <si>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</si>
  <si>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</si>
  <si>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</si>
  <si>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</si>
  <si>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</si>
  <si>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</si>
  <si>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</si>
  <si>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</si>
  <si>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</si>
  <si>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</si>
  <si>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</si>
  <si>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</si>
  <si>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</si>
  <si>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</si>
  <si>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</si>
  <si>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</si>
  <si>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</si>
  <si>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</si>
  <si>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</si>
  <si>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</si>
  <si>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</si>
  <si>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</si>
  <si>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</si>
  <si>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</si>
  <si>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</si>
  <si>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</si>
  <si>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</si>
  <si>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</si>
  <si>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</si>
  <si>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</si>
  <si>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</si>
  <si>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</si>
  <si>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</si>
  <si>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</si>
  <si>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</si>
  <si>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</si>
  <si>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</si>
  <si>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</si>
  <si>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</si>
  <si>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</si>
  <si>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</si>
  <si>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</si>
  <si>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</si>
  <si>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</si>
  <si>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</si>
  <si>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</si>
  <si>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</si>
  <si>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</si>
  <si>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</si>
  <si>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</si>
  <si>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t xml:space="preserve">Wartość księgowa na jedną akcję (w zł) </t>
  </si>
  <si>
    <t>Selected Financial Ratios of Santander Bank Polska Group</t>
  </si>
  <si>
    <t>Q1 2018</t>
  </si>
  <si>
    <t xml:space="preserve">Total costs/Total income </t>
  </si>
  <si>
    <t>Net interest income/Total income</t>
  </si>
  <si>
    <t xml:space="preserve">Net commission income/Total income </t>
  </si>
  <si>
    <t xml:space="preserve">Customer net loans/Customer deposits </t>
  </si>
  <si>
    <t xml:space="preserve">Book value per share (in PLN) </t>
  </si>
  <si>
    <t>Q1  2019</t>
  </si>
  <si>
    <t>Q1-4 2018</t>
  </si>
  <si>
    <t>Q1-3 2018</t>
  </si>
  <si>
    <t xml:space="preserve">Q1-2  2018 </t>
  </si>
  <si>
    <t>1)</t>
  </si>
  <si>
    <t>2)</t>
  </si>
  <si>
    <t>3)</t>
  </si>
  <si>
    <t>4)</t>
  </si>
  <si>
    <t>5)</t>
  </si>
  <si>
    <t>6)</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</si>
  <si>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</si>
  <si>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</si>
  <si>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</si>
  <si>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</si>
  <si>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</si>
  <si>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</si>
  <si>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</si>
  <si>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</si>
  <si>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</si>
  <si>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</si>
  <si>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</si>
  <si>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</si>
  <si>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</si>
  <si>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</si>
  <si>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</si>
  <si>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</si>
  <si>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</si>
  <si>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</si>
  <si>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</si>
  <si>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</si>
  <si>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</si>
  <si>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</si>
  <si>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</si>
  <si>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</si>
  <si>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</si>
  <si>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</si>
  <si>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</si>
  <si>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</si>
  <si>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</si>
  <si>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</si>
  <si>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</si>
  <si>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</si>
  <si>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</si>
  <si>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</si>
  <si>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</si>
  <si>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</si>
  <si>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</si>
  <si>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</si>
  <si>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</si>
  <si>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</si>
  <si>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</si>
  <si>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</si>
  <si>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</si>
  <si>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</si>
  <si>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</si>
  <si>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</si>
  <si>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</si>
  <si>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</si>
  <si>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</si>
  <si>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</si>
  <si>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</si>
  <si>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</si>
  <si>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</si>
  <si>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</si>
  <si>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</si>
  <si>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</si>
  <si>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</si>
  <si>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</si>
  <si>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</si>
  <si>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</si>
  <si>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</si>
  <si>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</si>
  <si>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</si>
  <si>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</si>
  <si>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</si>
  <si>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</si>
  <si>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</si>
  <si>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</si>
  <si>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</si>
  <si>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</si>
  <si>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</si>
  <si>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</si>
  <si>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</si>
  <si>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</si>
  <si>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</si>
  <si>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</si>
  <si>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</si>
  <si>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</si>
  <si>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</si>
  <si>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</si>
  <si>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</si>
  <si>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</si>
  <si>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</si>
  <si>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</si>
  <si>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</si>
  <si>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</si>
  <si>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</si>
  <si>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</si>
  <si>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</si>
  <si>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</si>
  <si>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</si>
  <si>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</si>
  <si>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</si>
  <si>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</si>
  <si>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</si>
  <si>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</si>
  <si>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</si>
  <si>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</si>
  <si>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</si>
  <si>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</si>
  <si>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</si>
  <si>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</si>
  <si>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</si>
  <si>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</si>
  <si>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</si>
  <si>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</si>
  <si>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</si>
  <si>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</si>
  <si>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</si>
  <si>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</si>
  <si>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</si>
  <si>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</si>
  <si>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</si>
  <si>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</si>
  <si>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</si>
  <si>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</si>
  <si>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</si>
  <si>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</si>
  <si>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</si>
  <si>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</si>
  <si>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</si>
  <si>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</si>
  <si>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</si>
  <si>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</si>
  <si>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</si>
  <si>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</si>
  <si>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</si>
  <si>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</si>
  <si>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</si>
  <si>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</si>
  <si>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</si>
  <si>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</si>
  <si>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</si>
  <si>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</si>
  <si>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</si>
  <si>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</si>
  <si>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</si>
  <si>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</si>
  <si>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</si>
  <si>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</si>
  <si>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</si>
  <si>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</si>
  <si>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</si>
  <si>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</si>
  <si>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</si>
  <si>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</si>
  <si>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</si>
  <si>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</si>
  <si>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</si>
  <si>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</si>
  <si>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</si>
  <si>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</si>
  <si>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</si>
  <si>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</si>
  <si>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</si>
  <si>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</si>
  <si>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</si>
  <si>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</si>
  <si>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</si>
  <si>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</si>
  <si>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</si>
  <si>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</si>
  <si>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</si>
  <si>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</si>
  <si>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</si>
  <si>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</si>
  <si>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</si>
  <si>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</si>
  <si>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</si>
  <si>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</si>
  <si>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</si>
  <si>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</si>
  <si>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</si>
  <si>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</si>
  <si>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</si>
  <si>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</si>
  <si>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</si>
  <si>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</si>
  <si>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</si>
  <si>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</si>
  <si>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</si>
  <si>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</si>
  <si>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</si>
  <si>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</si>
  <si>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</si>
  <si>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</si>
  <si>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</si>
  <si>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</si>
  <si>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</si>
  <si>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</si>
  <si>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</si>
  <si>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</si>
  <si>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</si>
  <si>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</si>
  <si>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</si>
  <si>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</si>
  <si>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</si>
  <si>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</si>
  <si>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</si>
  <si>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</si>
  <si>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</si>
  <si>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</si>
  <si>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</si>
  <si>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</si>
  <si>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</si>
  <si>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</si>
  <si>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</si>
  <si>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</si>
  <si>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</si>
  <si>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</si>
  <si>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</si>
  <si>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</si>
  <si>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</si>
  <si>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</si>
  <si>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</si>
  <si>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</si>
  <si>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</si>
  <si>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</si>
  <si>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</si>
  <si>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</si>
  <si>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</si>
  <si>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</si>
  <si>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</si>
  <si>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</si>
  <si>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</si>
  <si>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</si>
  <si>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</si>
  <si>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</si>
  <si>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</si>
  <si>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</si>
  <si>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</si>
  <si>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4Q 2021</t>
  </si>
  <si>
    <t xml:space="preserve"> - debt investment securities measured at amortised cost</t>
  </si>
  <si>
    <t>Equity attributable to owners of parent entity</t>
  </si>
  <si>
    <t>IV Q 2021</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</si>
  <si>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</si>
  <si>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</si>
  <si>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</si>
  <si>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</si>
  <si>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</si>
  <si>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</si>
  <si>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</si>
  <si>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</si>
  <si>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</si>
  <si>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</si>
  <si>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</si>
  <si>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</si>
  <si>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</si>
  <si>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</si>
  <si>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</si>
  <si>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</si>
  <si>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</si>
  <si>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</si>
  <si>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</si>
  <si>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</si>
  <si>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</si>
  <si>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</si>
  <si>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</si>
  <si>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</si>
  <si>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</si>
  <si>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</si>
  <si>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</si>
  <si>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</si>
  <si>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</si>
  <si>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</si>
  <si>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</si>
  <si>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</si>
  <si>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</si>
  <si>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</si>
  <si>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</si>
  <si>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Gains(losses) on derecognition of financial instruments measured at amortised cost</t>
  </si>
  <si>
    <t>2Q 2022</t>
  </si>
  <si>
    <t>II Q 2022</t>
  </si>
  <si>
    <t>Koszty ponoszone na rzecz systemu ochrony (IPS)</t>
  </si>
  <si>
    <t>Rozliczenie umów leasinowych</t>
  </si>
  <si>
    <t>Przychody z tytułu modyfikacji umów leasingu</t>
  </si>
  <si>
    <t>Costs for payment to the protection system (IPS)</t>
  </si>
  <si>
    <t>III Q 2022</t>
  </si>
  <si>
    <t>3Q 2022</t>
  </si>
  <si>
    <t>Cost of payment to the Borrowers Support Fund</t>
  </si>
  <si>
    <t>Provisions for financial liabilities and guarantees granted</t>
  </si>
  <si>
    <t>4Q 2022</t>
  </si>
  <si>
    <t>IV Q 2022</t>
  </si>
  <si>
    <t>Należności od sektora budżetowego</t>
  </si>
  <si>
    <t>IVQ 2022</t>
  </si>
  <si>
    <t>Deferred tax assets</t>
  </si>
  <si>
    <t>1Q 2023</t>
  </si>
  <si>
    <t>I Q 2023</t>
  </si>
  <si>
    <t>II Q 2023</t>
  </si>
  <si>
    <t>2Q 2023</t>
  </si>
  <si>
    <t>Koszty ponoszone na rzecz Funduszu Wsparcia Kredytobiorców</t>
  </si>
  <si>
    <t xml:space="preserve">Rozliczenie umów leasinowych / Przychody z tytułu otrzymanych odszkodowań od ubezpieczyciela </t>
  </si>
  <si>
    <t>Settlements of leasing agreements / Income from claims received from the insurer</t>
  </si>
  <si>
    <t>- dłużne inwestycyjne papiery wartościowe wyceniane według zamortyzowanego kosztu</t>
  </si>
  <si>
    <t>Aktywa zaklasyfikowane jako przeznaczone do sprzedaży</t>
  </si>
  <si>
    <t>Q1-4 2020*</t>
  </si>
  <si>
    <t>Q1 2021**</t>
  </si>
  <si>
    <t>Q1-2 2021**</t>
  </si>
  <si>
    <t>Q1-3 2021**</t>
  </si>
  <si>
    <t>Q1-4 2021</t>
  </si>
  <si>
    <t>Q1 2022</t>
  </si>
  <si>
    <t>Q1-2 2022</t>
  </si>
  <si>
    <t>Q1-3 2022</t>
  </si>
  <si>
    <t>Q1-4 2022</t>
  </si>
  <si>
    <t>Q1 2023</t>
  </si>
  <si>
    <t xml:space="preserve">Marża odsetkowa netto 1) </t>
  </si>
  <si>
    <t>Net interest margin 1)</t>
  </si>
  <si>
    <t>Wskaźnik kredytów niepracujących 2)</t>
  </si>
  <si>
    <t>NPL ratio 2)</t>
  </si>
  <si>
    <t>Wskaźnik pokrycia rezerwą kredytów niepracujących 3)</t>
  </si>
  <si>
    <t>NPL coverage ratio 3)</t>
  </si>
  <si>
    <t>Wskaźnik kosztu ryzyka kredytowego 4)</t>
  </si>
  <si>
    <t>Credit risk ratio 4)</t>
  </si>
  <si>
    <t xml:space="preserve">ROE (zwrot z kapitału) 5) </t>
  </si>
  <si>
    <t>ROE 5)</t>
  </si>
  <si>
    <t>ROTE (zwrot z kapitału materialnego) 6)</t>
  </si>
  <si>
    <t>ROTE 6)</t>
  </si>
  <si>
    <t xml:space="preserve">ROA (zwrot z aktywów) 7) </t>
  </si>
  <si>
    <t>ROA 7)</t>
  </si>
  <si>
    <t>Współczynnik kapitałowy 8)</t>
  </si>
  <si>
    <t>Capital ratio 8)</t>
  </si>
  <si>
    <t xml:space="preserve">Współczynnik kapitału  Tier I 9) </t>
  </si>
  <si>
    <t>Tier I ratio 9)</t>
  </si>
  <si>
    <t xml:space="preserve">Zysk na jedną akcję zwykłą (w zł) 10) </t>
  </si>
  <si>
    <t>Earnings per share (in PLN) 10)</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</si>
  <si>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</si>
  <si>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</si>
  <si>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</si>
  <si>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</si>
  <si>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</si>
  <si>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</si>
  <si>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</si>
  <si>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</si>
  <si>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</si>
  <si>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</si>
  <si>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</si>
  <si>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</si>
  <si>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</si>
  <si>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</si>
  <si>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</si>
  <si>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</si>
  <si>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t>
  </si>
  <si>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</si>
  <si>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</si>
  <si>
    <t>restated</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</si>
  <si>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Od I kwartału 2023 r. Santander Consumer Bank S.A. uwzględnia w tej kategorii klientów e-commerce.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</si>
  <si>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From Q1 2023, this category also includes e-commerce customers. </t>
  </si>
  <si>
    <t>Q1-2 2023</t>
  </si>
  <si>
    <t>3Q 2023</t>
  </si>
  <si>
    <t>III Q 2023</t>
  </si>
  <si>
    <t>Q1-3 2023</t>
  </si>
  <si>
    <t>Zysk należny akcjonariuszom jednostki dominującej za cztery kolejne kwartały do średniego stanu kapitałów (z końca poprzedniego roku i końca bieżącego okresu sprawozdawczego) z wyłączeniem udziałów niekontrolujących, wyniku roku bieżącego i kapitału dywidendowego.</t>
  </si>
  <si>
    <t xml:space="preserve">Profit attributable to the parent’s shareholders (for four consecutive quarters) to average equity (as at the end of the preceding year and the end of the current reporting period), net of non-controlling interests, current period profit and dividend capital. </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</si>
  <si>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kapitał dywidendowy, wartości niematerialne i prawne oraz wartość firmy.</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</si>
  <si>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capital, intangible assets and goodwill.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</si>
</sst>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8" formatCode="0.0%"/>
    <numFmt numFmtId="169" formatCode="_-* #,##0_-;\-* #,##0_-;_-* &quot;-&quot;??_-;_-@_-"/>
    <numFmt numFmtId="170" formatCode="_ * #,##0.00_ ;_ * \-#,##0.00_ ;_ * &quot;-&quot;??_ ;_ @_ "/>
    <numFmt numFmtId="171" formatCode="&quot;$&quot;#,##0_);[Red]\(&quot;$&quot;#,##0\)"/>
    <numFmt numFmtId="172" formatCode="_(&quot;$&quot;* #,##0.00_);_(&quot;$&quot;* \(#,##0.00\);_(&quot;$&quot;* &quot;-&quot;??_);_(@_)"/>
    <numFmt numFmtId="173" formatCode="_(* #,##0.0_);_(* \(#,##0.0\);_(* &quot;-&quot;??_);_(@_)"/>
    <numFmt numFmtId="174" formatCode="_-* #,##0.000\ _z_ł_-;\-* #,##0.000\ _z_ł_-;_-* &quot;-&quot;??\ _z_ł_-;_-@_-"/>
    <numFmt numFmtId="175" formatCode="_(&quot;$&quot;* #,##0_);_(&quot;$&quot;* \(#,##0\);_(&quot;$&quot;* &quot;-&quot;_);_(@_)"/>
    <numFmt numFmtId="176" formatCode="0.00000%"/>
    <numFmt numFmtId="177" formatCode="_([$€]* #,##0.00_);_([$€]* \(#,##0.00\);_([$€]* &quot;-&quot;??_);_(@_)"/>
    <numFmt numFmtId="178" formatCode="#,##0;[Red]\(#,##0\);[Blue]0"/>
    <numFmt numFmtId="179" formatCode="_(&quot;$&quot;\ * #,##0.00_);_(&quot;$&quot;\ * \(#,##0.00\);_(&quot;$&quot;\ * &quot;-&quot;??_);_(@_)"/>
    <numFmt numFmtId="180" formatCode="_-&quot;$&quot;* #,##0_-;\-&quot;$&quot;* #,##0_-;_-&quot;$&quot;* &quot;-&quot;_-;_-@_-"/>
    <numFmt numFmtId="181" formatCode="_-&quot;$&quot;* #,##0.00_-;\-&quot;$&quot;* #,##0.00_-;_-&quot;$&quot;* &quot;-&quot;??_-;_-@_-"/>
    <numFmt numFmtId="182" formatCode="#,##0.00;[Red]\(#,##0.00\)"/>
    <numFmt numFmtId="183" formatCode="0.00%;[Red]\(0.00\)%"/>
    <numFmt numFmtId="184" formatCode="_-* #,##0.00\ [$€-1]_-;\-* #,##0.00\ [$€-1]_-;_-* &quot;-&quot;??\ [$€-1]_-"/>
    <numFmt numFmtId="185" formatCode="#,##0_ ;[Red]\-#,##0\ "/>
    <numFmt numFmtId="186" formatCode="_-&quot;$&quot;\ * #,##0.00_-;\-&quot;$&quot;\ * #,##0.00_-;_-&quot;$&quot;\ * &quot;-&quot;??_-;_-@_-"/>
    <numFmt numFmtId="187" formatCode="0.00000000_);\(0.00000000\)"/>
    <numFmt numFmtId="188" formatCode="mmmmm\ yyyy"/>
    <numFmt numFmtId="189" formatCode="#,##0_ ;\-#,##0\ "/>
  </numFmts>
  <fonts count="192">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sz val="11"/>
      <color rgb="FFFF0000"/>
      <name val="Calibri"/>
      <family val="2"/>
      <charset val="238"/>
      <scheme val="minor"/>
    </font>
    <font>
      <sz val="9"/>
      <name val="Open Sans"/>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i/>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sz val="11"/>
      <color theme="0" tint="-4.9989318521683403E-2"/>
      <name val="Calibri"/>
      <family val="2"/>
      <charset val="238"/>
      <scheme val="minor"/>
    </font>
    <font>
      <sz val="8"/>
      <color theme="1"/>
      <name val="Calibri"/>
      <family val="2"/>
      <charset val="238"/>
      <scheme val="minor"/>
    </font>
    <font>
      <b/>
      <sz val="9"/>
      <color rgb="FFCC0000"/>
      <name val="Open Sans"/>
      <family val="2"/>
      <charset val="238"/>
    </font>
    <font>
      <b/>
      <sz val="9"/>
      <name val="Open Sans"/>
      <family val="2"/>
      <charset val="238"/>
    </font>
    <font>
      <sz val="9"/>
      <name val="Open Sans"/>
      <family val="2"/>
      <charset val="238"/>
    </font>
    <font>
      <i/>
      <sz val="9"/>
      <name val="Open Sans"/>
      <family val="2"/>
      <charset val="238"/>
    </font>
    <font>
      <b/>
      <sz val="8"/>
      <color rgb="FFC00000"/>
      <name val="Open Sans"/>
      <family val="2"/>
    </font>
    <font>
      <b/>
      <sz val="8"/>
      <name val="Open Sans"/>
      <family val="2"/>
    </font>
    <font>
      <sz val="8"/>
      <name val="Open Sans"/>
      <family val="2"/>
    </font>
    <font>
      <b/>
      <sz val="8"/>
      <color rgb="FFEC0000"/>
      <name val="Open Sans"/>
      <family val="2"/>
    </font>
  </fonts>
  <fills count="35">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style="thin">
        <color rgb="FFEC0000"/>
      </top>
      <bottom style="medium">
        <color rgb="FFC00000"/>
      </bottom>
      <diagonal/>
    </border>
  </borders>
  <cellStyleXfs count="22976">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6" fillId="0" borderId="0"/>
    <xf numFmtId="0" fontId="3" fillId="0" borderId="0"/>
    <xf numFmtId="0" fontId="3" fillId="0" borderId="0"/>
    <xf numFmtId="9" fontId="46" fillId="0" borderId="0" applyFont="0" applyFill="0" applyBorder="0" applyAlignment="0" applyProtection="0"/>
    <xf numFmtId="44" fontId="46"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11" fillId="0" borderId="0" applyNumberFormat="0" applyFont="0" applyFill="0" applyBorder="0" applyAlignment="0" applyProtection="0"/>
    <xf numFmtId="0" fontId="3" fillId="0" borderId="0" applyNumberFormat="0" applyFont="0" applyFill="0" applyBorder="0" applyAlignment="0" applyProtection="0"/>
    <xf numFmtId="0" fontId="111" fillId="0" borderId="0" applyNumberFormat="0" applyFont="0" applyFill="0" applyBorder="0" applyAlignment="0" applyProtection="0"/>
    <xf numFmtId="0" fontId="4" fillId="0" borderId="0" applyNumberFormat="0" applyFont="0" applyFill="0" applyBorder="0" applyAlignment="0" applyProtection="0"/>
    <xf numFmtId="0" fontId="149" fillId="0" borderId="0" applyNumberFormat="0" applyFont="0" applyFill="0" applyBorder="0" applyAlignment="0" applyProtection="0"/>
    <xf numFmtId="0" fontId="3" fillId="0" borderId="0" applyNumberFormat="0" applyFont="0" applyFill="0" applyBorder="0" applyAlignment="0" applyProtection="0"/>
    <xf numFmtId="0" fontId="111" fillId="0" borderId="0" applyNumberFormat="0" applyFont="0" applyFill="0" applyBorder="0" applyAlignment="0" applyProtection="0"/>
    <xf numFmtId="0" fontId="4" fillId="0" borderId="0" applyNumberFormat="0" applyFont="0" applyFill="0" applyBorder="0" applyAlignment="0" applyProtection="0"/>
    <xf numFmtId="0" fontId="150" fillId="0" borderId="0" applyNumberFormat="0" applyFont="0" applyFill="0" applyBorder="0" applyAlignment="0" applyProtection="0"/>
    <xf numFmtId="0" fontId="149"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50" fillId="0" borderId="0" applyNumberFormat="0" applyFont="0" applyFill="0" applyBorder="0" applyAlignment="0" applyProtection="0"/>
    <xf numFmtId="170"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50"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1" fontId="112"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50" fillId="0" borderId="0"/>
    <xf numFmtId="0" fontId="4" fillId="0" borderId="0"/>
    <xf numFmtId="0" fontId="150" fillId="0" borderId="0"/>
    <xf numFmtId="0" fontId="5" fillId="0" borderId="0"/>
    <xf numFmtId="0" fontId="4" fillId="0" borderId="0"/>
    <xf numFmtId="0" fontId="4" fillId="0" borderId="0"/>
    <xf numFmtId="0" fontId="4" fillId="0" borderId="0"/>
    <xf numFmtId="0" fontId="3" fillId="0" borderId="0"/>
    <xf numFmtId="0" fontId="113" fillId="0" borderId="0"/>
    <xf numFmtId="0" fontId="113" fillId="0" borderId="0"/>
    <xf numFmtId="0" fontId="113" fillId="0" borderId="0"/>
    <xf numFmtId="0" fontId="3" fillId="0" borderId="0"/>
    <xf numFmtId="0" fontId="113" fillId="0" borderId="0"/>
    <xf numFmtId="0" fontId="113" fillId="0" borderId="0"/>
    <xf numFmtId="0" fontId="4" fillId="0" borderId="0"/>
    <xf numFmtId="0" fontId="1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0"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14" fillId="0" borderId="0" applyFont="0" applyFill="0"/>
    <xf numFmtId="0" fontId="113" fillId="0" borderId="0"/>
    <xf numFmtId="0" fontId="113" fillId="0" borderId="0"/>
    <xf numFmtId="0" fontId="113" fillId="0" borderId="0"/>
    <xf numFmtId="0" fontId="3" fillId="0" borderId="0"/>
    <xf numFmtId="0" fontId="113" fillId="0" borderId="0"/>
    <xf numFmtId="0" fontId="113" fillId="0" borderId="0"/>
    <xf numFmtId="0" fontId="2" fillId="2" borderId="0" applyNumberFormat="0" applyBorder="0" applyAlignment="0" applyProtection="0"/>
    <xf numFmtId="0" fontId="115"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15"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15" fillId="6"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115"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15"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15" fillId="14" borderId="0" applyNumberFormat="0" applyBorder="0" applyAlignment="0" applyProtection="0"/>
    <xf numFmtId="0" fontId="2" fillId="14"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15" fillId="3" borderId="0" applyNumberFormat="0" applyBorder="0" applyAlignment="0" applyProtection="0"/>
    <xf numFmtId="0" fontId="115" fillId="5" borderId="0" applyNumberFormat="0" applyBorder="0" applyAlignment="0" applyProtection="0"/>
    <xf numFmtId="0" fontId="115" fillId="15" borderId="0" applyNumberFormat="0" applyBorder="0" applyAlignment="0" applyProtection="0"/>
    <xf numFmtId="0" fontId="115" fillId="14" borderId="0" applyNumberFormat="0" applyBorder="0" applyAlignment="0" applyProtection="0"/>
    <xf numFmtId="0" fontId="115" fillId="13" borderId="0" applyNumberFormat="0" applyBorder="0" applyAlignment="0" applyProtection="0"/>
    <xf numFmtId="0" fontId="115" fillId="15" borderId="0" applyNumberFormat="0" applyBorder="0" applyAlignment="0" applyProtection="0"/>
    <xf numFmtId="0" fontId="2" fillId="3" borderId="0" applyNumberFormat="0" applyBorder="0" applyAlignment="0" applyProtection="0"/>
    <xf numFmtId="0" fontId="115"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15" fillId="5" borderId="0" applyNumberFormat="0" applyBorder="0" applyAlignment="0" applyProtection="0"/>
    <xf numFmtId="0" fontId="2" fillId="5" borderId="0" applyNumberFormat="0" applyBorder="0" applyAlignment="0" applyProtection="0"/>
    <xf numFmtId="0" fontId="2" fillId="16" borderId="0" applyNumberFormat="0" applyBorder="0" applyAlignment="0" applyProtection="0"/>
    <xf numFmtId="0" fontId="115" fillId="16"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115" fillId="12"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115" fillId="3"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115" fillId="17" borderId="0" applyNumberFormat="0" applyBorder="0" applyAlignment="0" applyProtection="0"/>
    <xf numFmtId="0" fontId="2" fillId="1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5" fillId="13" borderId="0" applyNumberFormat="0" applyBorder="0" applyAlignment="0" applyProtection="0"/>
    <xf numFmtId="0" fontId="115" fillId="5" borderId="0" applyNumberFormat="0" applyBorder="0" applyAlignment="0" applyProtection="0"/>
    <xf numFmtId="0" fontId="115" fillId="8" borderId="0" applyNumberFormat="0" applyBorder="0" applyAlignment="0" applyProtection="0"/>
    <xf numFmtId="0" fontId="115" fillId="4" borderId="0" applyNumberFormat="0" applyBorder="0" applyAlignment="0" applyProtection="0"/>
    <xf numFmtId="0" fontId="115" fillId="13" borderId="0" applyNumberFormat="0" applyBorder="0" applyAlignment="0" applyProtection="0"/>
    <xf numFmtId="0" fontId="115" fillId="15" borderId="0" applyNumberFormat="0" applyBorder="0" applyAlignment="0" applyProtection="0"/>
    <xf numFmtId="0" fontId="107" fillId="18" borderId="0" applyNumberFormat="0" applyBorder="0" applyAlignment="0" applyProtection="0"/>
    <xf numFmtId="0" fontId="116" fillId="18" borderId="0" applyNumberFormat="0" applyBorder="0" applyAlignment="0" applyProtection="0"/>
    <xf numFmtId="0" fontId="107" fillId="5" borderId="0" applyNumberFormat="0" applyBorder="0" applyAlignment="0" applyProtection="0"/>
    <xf numFmtId="0" fontId="116" fillId="5" borderId="0" applyNumberFormat="0" applyBorder="0" applyAlignment="0" applyProtection="0"/>
    <xf numFmtId="0" fontId="107" fillId="16" borderId="0" applyNumberFormat="0" applyBorder="0" applyAlignment="0" applyProtection="0"/>
    <xf numFmtId="0" fontId="116" fillId="16" borderId="0" applyNumberFormat="0" applyBorder="0" applyAlignment="0" applyProtection="0"/>
    <xf numFmtId="0" fontId="107" fillId="19" borderId="0" applyNumberFormat="0" applyBorder="0" applyAlignment="0" applyProtection="0"/>
    <xf numFmtId="0" fontId="116" fillId="19" borderId="0" applyNumberFormat="0" applyBorder="0" applyAlignment="0" applyProtection="0"/>
    <xf numFmtId="0" fontId="107" fillId="20" borderId="0" applyNumberFormat="0" applyBorder="0" applyAlignment="0" applyProtection="0"/>
    <xf numFmtId="0" fontId="116" fillId="20" borderId="0" applyNumberFormat="0" applyBorder="0" applyAlignment="0" applyProtection="0"/>
    <xf numFmtId="0" fontId="107" fillId="21" borderId="0" applyNumberFormat="0" applyBorder="0" applyAlignment="0" applyProtection="0"/>
    <xf numFmtId="0" fontId="116" fillId="21" borderId="0" applyNumberFormat="0" applyBorder="0" applyAlignment="0" applyProtection="0"/>
    <xf numFmtId="0" fontId="151" fillId="18" borderId="0" applyNumberFormat="0" applyBorder="0" applyAlignment="0" applyProtection="0"/>
    <xf numFmtId="0" fontId="151" fillId="5" borderId="0" applyNumberFormat="0" applyBorder="0" applyAlignment="0" applyProtection="0"/>
    <xf numFmtId="0" fontId="151" fillId="16" borderId="0" applyNumberFormat="0" applyBorder="0" applyAlignment="0" applyProtection="0"/>
    <xf numFmtId="0" fontId="151" fillId="19" borderId="0" applyNumberFormat="0" applyBorder="0" applyAlignment="0" applyProtection="0"/>
    <xf numFmtId="0" fontId="151" fillId="20" borderId="0" applyNumberFormat="0" applyBorder="0" applyAlignment="0" applyProtection="0"/>
    <xf numFmtId="0" fontId="151" fillId="21" borderId="0" applyNumberFormat="0" applyBorder="0" applyAlignment="0" applyProtection="0"/>
    <xf numFmtId="0" fontId="116" fillId="13" borderId="0" applyNumberFormat="0" applyBorder="0" applyAlignment="0" applyProtection="0"/>
    <xf numFmtId="0" fontId="116" fillId="22" borderId="0" applyNumberFormat="0" applyBorder="0" applyAlignment="0" applyProtection="0"/>
    <xf numFmtId="0" fontId="116" fillId="17" borderId="0" applyNumberFormat="0" applyBorder="0" applyAlignment="0" applyProtection="0"/>
    <xf numFmtId="0" fontId="116" fillId="4" borderId="0" applyNumberFormat="0" applyBorder="0" applyAlignment="0" applyProtection="0"/>
    <xf numFmtId="0" fontId="116" fillId="13" borderId="0" applyNumberFormat="0" applyBorder="0" applyAlignment="0" applyProtection="0"/>
    <xf numFmtId="0" fontId="116" fillId="5" borderId="0" applyNumberFormat="0" applyBorder="0" applyAlignment="0" applyProtection="0"/>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8" fillId="23" borderId="44">
      <alignment vertical="center"/>
    </xf>
    <xf numFmtId="0" fontId="107" fillId="24" borderId="0" applyNumberFormat="0" applyBorder="0" applyAlignment="0" applyProtection="0"/>
    <xf numFmtId="0" fontId="116" fillId="24" borderId="0" applyNumberFormat="0" applyBorder="0" applyAlignment="0" applyProtection="0"/>
    <xf numFmtId="0" fontId="107" fillId="25" borderId="0" applyNumberFormat="0" applyBorder="0" applyAlignment="0" applyProtection="0"/>
    <xf numFmtId="0" fontId="116" fillId="25" borderId="0" applyNumberFormat="0" applyBorder="0" applyAlignment="0" applyProtection="0"/>
    <xf numFmtId="0" fontId="107" fillId="26" borderId="0" applyNumberFormat="0" applyBorder="0" applyAlignment="0" applyProtection="0"/>
    <xf numFmtId="0" fontId="116" fillId="26" borderId="0" applyNumberFormat="0" applyBorder="0" applyAlignment="0" applyProtection="0"/>
    <xf numFmtId="0" fontId="107" fillId="19" borderId="0" applyNumberFormat="0" applyBorder="0" applyAlignment="0" applyProtection="0"/>
    <xf numFmtId="0" fontId="116" fillId="19" borderId="0" applyNumberFormat="0" applyBorder="0" applyAlignment="0" applyProtection="0"/>
    <xf numFmtId="0" fontId="107" fillId="20" borderId="0" applyNumberFormat="0" applyBorder="0" applyAlignment="0" applyProtection="0"/>
    <xf numFmtId="0" fontId="116" fillId="20" borderId="0" applyNumberFormat="0" applyBorder="0" applyAlignment="0" applyProtection="0"/>
    <xf numFmtId="0" fontId="107" fillId="22" borderId="0" applyNumberFormat="0" applyBorder="0" applyAlignment="0" applyProtection="0"/>
    <xf numFmtId="0" fontId="116" fillId="22" borderId="0" applyNumberFormat="0" applyBorder="0" applyAlignment="0" applyProtection="0"/>
    <xf numFmtId="0" fontId="151" fillId="24" borderId="0" applyNumberFormat="0" applyBorder="0" applyAlignment="0" applyProtection="0"/>
    <xf numFmtId="0" fontId="151" fillId="25" borderId="0" applyNumberFormat="0" applyBorder="0" applyAlignment="0" applyProtection="0"/>
    <xf numFmtId="0" fontId="151" fillId="26" borderId="0" applyNumberFormat="0" applyBorder="0" applyAlignment="0" applyProtection="0"/>
    <xf numFmtId="0" fontId="151" fillId="19" borderId="0" applyNumberFormat="0" applyBorder="0" applyAlignment="0" applyProtection="0"/>
    <xf numFmtId="2" fontId="151" fillId="19" borderId="0" applyNumberFormat="0" applyBorder="0" applyAlignment="0" applyProtection="0"/>
    <xf numFmtId="0" fontId="151" fillId="20" borderId="0" applyNumberFormat="0" applyBorder="0" applyAlignment="0" applyProtection="0"/>
    <xf numFmtId="0" fontId="151" fillId="22" borderId="0" applyNumberFormat="0" applyBorder="0" applyAlignment="0" applyProtection="0"/>
    <xf numFmtId="172" fontId="3" fillId="0" borderId="0" applyFont="0" applyFill="0" applyBorder="0" applyAlignment="0" applyProtection="0"/>
    <xf numFmtId="0" fontId="97" fillId="4" borderId="0" applyNumberFormat="0" applyBorder="0" applyAlignment="0" applyProtection="0"/>
    <xf numFmtId="0" fontId="138" fillId="4" borderId="0" applyNumberFormat="0" applyBorder="0" applyAlignment="0" applyProtection="0"/>
    <xf numFmtId="0" fontId="3" fillId="0" borderId="0"/>
    <xf numFmtId="0" fontId="119" fillId="13" borderId="0" applyNumberFormat="0" applyBorder="0" applyAlignment="0" applyProtection="0"/>
    <xf numFmtId="172" fontId="113" fillId="0" borderId="0" applyFont="0" applyFill="0" applyBorder="0" applyAlignment="0" applyProtection="0"/>
    <xf numFmtId="173" fontId="120" fillId="0" borderId="0" applyFill="0" applyBorder="0" applyAlignment="0"/>
    <xf numFmtId="0" fontId="120" fillId="0" borderId="0" applyFill="0" applyBorder="0" applyAlignment="0"/>
    <xf numFmtId="0" fontId="101" fillId="27" borderId="45" applyNumberFormat="0" applyAlignment="0" applyProtection="0"/>
    <xf numFmtId="0" fontId="101" fillId="27" borderId="45" applyNumberFormat="0" applyAlignment="0" applyProtection="0"/>
    <xf numFmtId="0" fontId="152" fillId="27" borderId="45" applyNumberFormat="0" applyAlignment="0" applyProtection="0"/>
    <xf numFmtId="0" fontId="152" fillId="27" borderId="45" applyNumberFormat="0" applyAlignment="0" applyProtection="0"/>
    <xf numFmtId="0" fontId="101" fillId="27" borderId="45" applyNumberFormat="0" applyAlignment="0" applyProtection="0"/>
    <xf numFmtId="0" fontId="101" fillId="27" borderId="45" applyNumberFormat="0" applyAlignment="0" applyProtection="0"/>
    <xf numFmtId="0" fontId="101" fillId="27" borderId="45" applyNumberFormat="0" applyAlignment="0" applyProtection="0"/>
    <xf numFmtId="0" fontId="101" fillId="27" borderId="45" applyNumberFormat="0" applyAlignment="0" applyProtection="0"/>
    <xf numFmtId="0" fontId="121" fillId="28" borderId="45" applyNumberFormat="0" applyAlignment="0" applyProtection="0"/>
    <xf numFmtId="0" fontId="112" fillId="0" borderId="0"/>
    <xf numFmtId="0" fontId="122" fillId="29" borderId="46" applyNumberFormat="0" applyAlignment="0" applyProtection="0"/>
    <xf numFmtId="0" fontId="123" fillId="0" borderId="47" applyNumberFormat="0" applyFill="0" applyAlignment="0" applyProtection="0"/>
    <xf numFmtId="0" fontId="103" fillId="29" borderId="46" applyNumberFormat="0" applyAlignment="0" applyProtection="0"/>
    <xf numFmtId="0" fontId="122" fillId="29" borderId="46" applyNumberFormat="0" applyAlignment="0" applyProtection="0"/>
    <xf numFmtId="0" fontId="122" fillId="29" borderId="46" applyNumberFormat="0" applyAlignment="0" applyProtection="0"/>
    <xf numFmtId="0" fontId="122" fillId="29" borderId="46" applyNumberFormat="0" applyAlignment="0" applyProtection="0"/>
    <xf numFmtId="0" fontId="122" fillId="29" borderId="46" applyNumberFormat="0" applyAlignment="0" applyProtection="0"/>
    <xf numFmtId="0" fontId="122" fillId="29" borderId="46" applyNumberFormat="0" applyAlignment="0" applyProtection="0"/>
    <xf numFmtId="0" fontId="103" fillId="29" borderId="46" applyNumberFormat="0" applyAlignment="0" applyProtection="0"/>
    <xf numFmtId="0" fontId="103" fillId="29" borderId="46" applyNumberFormat="0" applyAlignment="0" applyProtection="0"/>
    <xf numFmtId="0" fontId="103" fillId="29" borderId="46" applyNumberFormat="0" applyAlignment="0" applyProtection="0"/>
    <xf numFmtId="0" fontId="103" fillId="29" borderId="46" applyNumberFormat="0" applyAlignment="0" applyProtection="0"/>
    <xf numFmtId="174" fontId="4" fillId="0" borderId="0" applyFont="0" applyFill="0" applyBorder="0" applyAlignment="0" applyProtection="0"/>
    <xf numFmtId="0" fontId="4" fillId="0" borderId="0" applyFont="0" applyFill="0" applyBorder="0" applyAlignment="0" applyProtection="0"/>
    <xf numFmtId="38" fontId="112" fillId="0" borderId="0" applyFont="0" applyFill="0" applyBorder="0" applyAlignment="0" applyProtection="0"/>
    <xf numFmtId="38" fontId="112" fillId="0" borderId="0" applyFont="0" applyFill="0" applyBorder="0" applyAlignment="0" applyProtection="0"/>
    <xf numFmtId="38" fontId="112" fillId="0" borderId="0" applyFont="0" applyFill="0" applyBorder="0" applyAlignment="0" applyProtection="0"/>
    <xf numFmtId="38" fontId="112"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38" fontId="112" fillId="0" borderId="0" applyFont="0" applyFill="0" applyBorder="0" applyAlignment="0" applyProtection="0"/>
    <xf numFmtId="174" fontId="4" fillId="0" borderId="0" applyFont="0" applyFill="0" applyBorder="0" applyAlignment="0" applyProtection="0"/>
    <xf numFmtId="164" fontId="113" fillId="0" borderId="0" applyFont="0" applyFill="0" applyBorder="0" applyAlignment="0" applyProtection="0"/>
    <xf numFmtId="164" fontId="113" fillId="0" borderId="0" applyFont="0" applyFill="0" applyBorder="0" applyAlignment="0" applyProtection="0"/>
    <xf numFmtId="164" fontId="115" fillId="0" borderId="0" applyFont="0" applyFill="0" applyBorder="0" applyAlignment="0" applyProtection="0"/>
    <xf numFmtId="0" fontId="124" fillId="0" borderId="0"/>
    <xf numFmtId="0" fontId="120" fillId="0" borderId="0"/>
    <xf numFmtId="0" fontId="124" fillId="0" borderId="0"/>
    <xf numFmtId="0" fontId="120" fillId="0" borderId="0"/>
    <xf numFmtId="6" fontId="4" fillId="0" borderId="0" applyFont="0" applyFill="0" applyBorder="0" applyAlignment="0" applyProtection="0"/>
    <xf numFmtId="6" fontId="4" fillId="0" borderId="0" applyFont="0" applyFill="0" applyBorder="0" applyAlignment="0" applyProtection="0"/>
    <xf numFmtId="6" fontId="112" fillId="0" borderId="0" applyFont="0" applyFill="0" applyBorder="0" applyAlignment="0" applyProtection="0"/>
    <xf numFmtId="6" fontId="112" fillId="0" borderId="0" applyFont="0" applyFill="0" applyBorder="0" applyAlignment="0" applyProtection="0"/>
    <xf numFmtId="6" fontId="112" fillId="0" borderId="0" applyFont="0" applyFill="0" applyBorder="0" applyAlignment="0" applyProtection="0"/>
    <xf numFmtId="6" fontId="112" fillId="0" borderId="0" applyFont="0" applyFill="0" applyBorder="0" applyAlignment="0" applyProtection="0"/>
    <xf numFmtId="6" fontId="112" fillId="0" borderId="0" applyFont="0" applyFill="0" applyBorder="0" applyAlignment="0" applyProtection="0"/>
    <xf numFmtId="0" fontId="153" fillId="14" borderId="45" applyNumberFormat="0" applyAlignment="0" applyProtection="0"/>
    <xf numFmtId="0" fontId="153" fillId="14" borderId="45" applyNumberFormat="0" applyAlignment="0" applyProtection="0"/>
    <xf numFmtId="0" fontId="153" fillId="14" borderId="45" applyNumberFormat="0" applyAlignment="0" applyProtection="0"/>
    <xf numFmtId="0" fontId="153" fillId="14" borderId="45" applyNumberFormat="0" applyAlignment="0" applyProtection="0"/>
    <xf numFmtId="0" fontId="154" fillId="27" borderId="48" applyNumberFormat="0" applyAlignment="0" applyProtection="0"/>
    <xf numFmtId="0" fontId="154" fillId="27" borderId="48" applyNumberFormat="0" applyAlignment="0" applyProtection="0"/>
    <xf numFmtId="0" fontId="154" fillId="27" borderId="48" applyNumberFormat="0" applyAlignment="0" applyProtection="0"/>
    <xf numFmtId="0" fontId="154" fillId="27" borderId="48" applyNumberFormat="0" applyAlignment="0" applyProtection="0"/>
    <xf numFmtId="0" fontId="125" fillId="0" borderId="0">
      <protection locked="0"/>
    </xf>
    <xf numFmtId="175" fontId="3" fillId="0" borderId="0" applyFont="0" applyFill="0" applyBorder="0" applyAlignment="0" applyProtection="0"/>
    <xf numFmtId="0" fontId="155"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50"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9" fillId="0" borderId="0" applyFont="0" applyFill="0" applyBorder="0" applyAlignment="0" applyProtection="0"/>
    <xf numFmtId="0" fontId="126" fillId="0" borderId="0">
      <protection locked="0"/>
    </xf>
    <xf numFmtId="0" fontId="126" fillId="0" borderId="0">
      <protection locked="0"/>
    </xf>
    <xf numFmtId="0" fontId="127" fillId="0" borderId="0" applyNumberFormat="0" applyFill="0" applyBorder="0" applyAlignment="0" applyProtection="0"/>
    <xf numFmtId="0" fontId="116" fillId="30" borderId="0" applyNumberFormat="0" applyBorder="0" applyAlignment="0" applyProtection="0"/>
    <xf numFmtId="0" fontId="116" fillId="22" borderId="0" applyNumberFormat="0" applyBorder="0" applyAlignment="0" applyProtection="0"/>
    <xf numFmtId="0" fontId="116" fillId="17" borderId="0" applyNumberFormat="0" applyBorder="0" applyAlignment="0" applyProtection="0"/>
    <xf numFmtId="0" fontId="116" fillId="31" borderId="0" applyNumberFormat="0" applyBorder="0" applyAlignment="0" applyProtection="0"/>
    <xf numFmtId="0" fontId="116" fillId="20" borderId="0" applyNumberFormat="0" applyBorder="0" applyAlignment="0" applyProtection="0"/>
    <xf numFmtId="0" fontId="116" fillId="25" borderId="0" applyNumberFormat="0" applyBorder="0" applyAlignment="0" applyProtection="0"/>
    <xf numFmtId="0" fontId="128" fillId="8" borderId="45"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184" fontId="150" fillId="0" borderId="0" applyFont="0" applyFill="0" applyBorder="0" applyAlignment="0" applyProtection="0"/>
    <xf numFmtId="176" fontId="150" fillId="0" borderId="0" applyFont="0" applyFill="0" applyBorder="0" applyAlignment="0" applyProtection="0"/>
    <xf numFmtId="0" fontId="4" fillId="0" borderId="0" applyFont="0" applyFill="0" applyBorder="0" applyAlignment="0" applyProtection="0"/>
    <xf numFmtId="177" fontId="113" fillId="0" borderId="0" applyFont="0" applyFill="0" applyBorder="0" applyAlignment="0" applyProtection="0"/>
    <xf numFmtId="0" fontId="105" fillId="0" borderId="0" applyNumberFormat="0" applyFill="0" applyBorder="0" applyAlignment="0" applyProtection="0"/>
    <xf numFmtId="0" fontId="144" fillId="0" borderId="0" applyNumberFormat="0" applyFill="0" applyBorder="0" applyAlignment="0" applyProtection="0"/>
    <xf numFmtId="0" fontId="129" fillId="0" borderId="0" applyProtection="0"/>
    <xf numFmtId="0" fontId="130" fillId="0" borderId="0" applyProtection="0"/>
    <xf numFmtId="0" fontId="131" fillId="0" borderId="0" applyProtection="0"/>
    <xf numFmtId="0" fontId="132" fillId="0" borderId="0" applyProtection="0"/>
    <xf numFmtId="0" fontId="132" fillId="0" borderId="0" applyProtection="0"/>
    <xf numFmtId="0" fontId="130" fillId="0" borderId="0" applyProtection="0"/>
    <xf numFmtId="0" fontId="131" fillId="0" borderId="0" applyProtection="0"/>
    <xf numFmtId="0" fontId="133" fillId="0" borderId="0"/>
    <xf numFmtId="0" fontId="125" fillId="0" borderId="0">
      <protection locked="0"/>
    </xf>
    <xf numFmtId="0" fontId="125" fillId="0" borderId="0">
      <protection locked="0"/>
    </xf>
    <xf numFmtId="0" fontId="134" fillId="0" borderId="0" applyNumberFormat="0" applyFill="0" applyBorder="0" applyAlignment="0" applyProtection="0">
      <alignment vertical="top"/>
      <protection locked="0"/>
    </xf>
    <xf numFmtId="0" fontId="96" fillId="6" borderId="0" applyNumberFormat="0" applyBorder="0" applyAlignment="0" applyProtection="0"/>
    <xf numFmtId="0" fontId="119" fillId="6" borderId="0" applyNumberFormat="0" applyBorder="0" applyAlignment="0" applyProtection="0"/>
    <xf numFmtId="0" fontId="131" fillId="0" borderId="49" applyNumberFormat="0" applyAlignment="0" applyProtection="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131" fillId="0" borderId="50">
      <alignment horizontal="left" vertical="center"/>
    </xf>
    <xf numFmtId="0" fontId="93" fillId="0" borderId="51" applyNumberFormat="0" applyFill="0" applyAlignment="0" applyProtection="0"/>
    <xf numFmtId="0" fontId="156" fillId="0" borderId="51" applyNumberFormat="0" applyFill="0" applyAlignment="0" applyProtection="0"/>
    <xf numFmtId="0" fontId="94" fillId="0" borderId="52" applyNumberFormat="0" applyFill="0" applyAlignment="0" applyProtection="0"/>
    <xf numFmtId="0" fontId="157" fillId="0" borderId="52" applyNumberFormat="0" applyFill="0" applyAlignment="0" applyProtection="0"/>
    <xf numFmtId="0" fontId="95" fillId="0" borderId="53" applyNumberFormat="0" applyFill="0" applyAlignment="0" applyProtection="0"/>
    <xf numFmtId="0" fontId="158" fillId="0" borderId="53" applyNumberFormat="0" applyFill="0" applyAlignment="0" applyProtection="0"/>
    <xf numFmtId="0" fontId="158" fillId="0" borderId="53" applyNumberFormat="0" applyFill="0" applyAlignment="0" applyProtection="0"/>
    <xf numFmtId="0" fontId="95" fillId="0" borderId="53" applyNumberFormat="0" applyFill="0" applyAlignment="0" applyProtection="0"/>
    <xf numFmtId="0" fontId="95" fillId="0" borderId="0" applyNumberFormat="0" applyFill="0" applyBorder="0" applyAlignment="0" applyProtection="0"/>
    <xf numFmtId="0" fontId="158" fillId="0" borderId="0" applyNumberFormat="0" applyFill="0" applyBorder="0" applyAlignment="0" applyProtection="0"/>
    <xf numFmtId="178" fontId="135" fillId="0" borderId="0" applyNumberFormat="0" applyFill="0" applyBorder="0" applyAlignment="0" applyProtection="0"/>
    <xf numFmtId="178" fontId="136" fillId="0" borderId="0" applyNumberFormat="0" applyFill="0" applyBorder="0" applyAlignment="0" applyProtection="0"/>
    <xf numFmtId="0" fontId="159" fillId="0" borderId="0" applyNumberFormat="0" applyFill="0" applyBorder="0" applyAlignment="0" applyProtection="0">
      <alignment vertical="top"/>
      <protection locked="0"/>
    </xf>
    <xf numFmtId="0" fontId="137" fillId="0" borderId="0" applyNumberFormat="0" applyFill="0" applyBorder="0" applyAlignment="0" applyProtection="0"/>
    <xf numFmtId="0" fontId="138" fillId="12" borderId="0" applyNumberFormat="0" applyBorder="0" applyAlignment="0" applyProtection="0"/>
    <xf numFmtId="0" fontId="3" fillId="0" borderId="0"/>
    <xf numFmtId="0" fontId="99" fillId="14" borderId="45" applyNumberFormat="0" applyAlignment="0" applyProtection="0"/>
    <xf numFmtId="0" fontId="99" fillId="14" borderId="45" applyNumberFormat="0" applyAlignment="0" applyProtection="0"/>
    <xf numFmtId="0" fontId="128" fillId="14" borderId="45" applyNumberFormat="0" applyAlignment="0" applyProtection="0"/>
    <xf numFmtId="0" fontId="128" fillId="14" borderId="45" applyNumberFormat="0" applyAlignment="0" applyProtection="0"/>
    <xf numFmtId="0" fontId="99" fillId="14" borderId="45" applyNumberFormat="0" applyAlignment="0" applyProtection="0"/>
    <xf numFmtId="0" fontId="99" fillId="14" borderId="45" applyNumberFormat="0" applyAlignment="0" applyProtection="0"/>
    <xf numFmtId="0" fontId="99" fillId="14" borderId="45" applyNumberFormat="0" applyAlignment="0" applyProtection="0"/>
    <xf numFmtId="0" fontId="99" fillId="14" borderId="45" applyNumberFormat="0" applyAlignment="0" applyProtection="0"/>
    <xf numFmtId="0" fontId="160" fillId="0" borderId="54" applyNumberFormat="0" applyFill="0" applyAlignment="0" applyProtection="0"/>
    <xf numFmtId="0" fontId="161" fillId="29" borderId="46" applyNumberFormat="0" applyAlignment="0" applyProtection="0"/>
    <xf numFmtId="0" fontId="161" fillId="29" borderId="46" applyNumberFormat="0" applyAlignment="0" applyProtection="0"/>
    <xf numFmtId="0" fontId="161" fillId="29" borderId="46" applyNumberFormat="0" applyAlignment="0" applyProtection="0"/>
    <xf numFmtId="0" fontId="161" fillId="29" borderId="46" applyNumberFormat="0" applyAlignment="0" applyProtection="0"/>
    <xf numFmtId="0" fontId="161" fillId="29" borderId="46" applyNumberFormat="0" applyAlignment="0" applyProtection="0"/>
    <xf numFmtId="0" fontId="3" fillId="0" borderId="0"/>
    <xf numFmtId="0" fontId="3" fillId="0" borderId="0"/>
    <xf numFmtId="0" fontId="3" fillId="0" borderId="0"/>
    <xf numFmtId="0" fontId="112" fillId="0" borderId="0"/>
    <xf numFmtId="0" fontId="4" fillId="23" borderId="55"/>
    <xf numFmtId="0" fontId="4" fillId="23" borderId="55"/>
    <xf numFmtId="0" fontId="150" fillId="23" borderId="55"/>
    <xf numFmtId="0" fontId="4" fillId="23" borderId="55"/>
    <xf numFmtId="0" fontId="102" fillId="0" borderId="54" applyNumberFormat="0" applyFill="0" applyAlignment="0" applyProtection="0"/>
    <xf numFmtId="0" fontId="162" fillId="0" borderId="54" applyNumberFormat="0" applyFill="0" applyAlignment="0" applyProtection="0"/>
    <xf numFmtId="0" fontId="3" fillId="0" borderId="0"/>
    <xf numFmtId="164" fontId="113" fillId="0" borderId="0" applyFont="0" applyFill="0" applyBorder="0" applyAlignment="0" applyProtection="0"/>
    <xf numFmtId="164" fontId="11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125" fillId="0" borderId="0">
      <protection locked="0"/>
    </xf>
    <xf numFmtId="0" fontId="3" fillId="0" borderId="0"/>
    <xf numFmtId="0" fontId="108" fillId="32" borderId="0">
      <alignment wrapText="1"/>
    </xf>
    <xf numFmtId="0" fontId="163" fillId="0" borderId="51" applyNumberFormat="0" applyFill="0" applyAlignment="0" applyProtection="0"/>
    <xf numFmtId="0" fontId="164" fillId="0" borderId="52" applyNumberFormat="0" applyFill="0" applyAlignment="0" applyProtection="0"/>
    <xf numFmtId="0" fontId="165" fillId="0" borderId="53" applyNumberFormat="0" applyFill="0" applyAlignment="0" applyProtection="0"/>
    <xf numFmtId="0" fontId="165" fillId="0" borderId="53" applyNumberFormat="0" applyFill="0" applyAlignment="0" applyProtection="0"/>
    <xf numFmtId="0" fontId="165" fillId="0" borderId="0" applyNumberFormat="0" applyFill="0" applyBorder="0" applyAlignment="0" applyProtection="0"/>
    <xf numFmtId="0" fontId="98" fillId="8" borderId="0" applyNumberFormat="0" applyBorder="0" applyAlignment="0" applyProtection="0"/>
    <xf numFmtId="0" fontId="166" fillId="8" borderId="0" applyNumberFormat="0" applyBorder="0" applyAlignment="0" applyProtection="0"/>
    <xf numFmtId="0" fontId="167" fillId="8" borderId="0" applyNumberFormat="0" applyBorder="0" applyAlignment="0" applyProtection="0"/>
    <xf numFmtId="37" fontId="1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3" fillId="0" borderId="0"/>
    <xf numFmtId="0" fontId="3" fillId="0" borderId="0"/>
    <xf numFmtId="0" fontId="113" fillId="0" borderId="0"/>
    <xf numFmtId="0" fontId="115" fillId="0" borderId="0"/>
    <xf numFmtId="0" fontId="113" fillId="0" borderId="0"/>
    <xf numFmtId="0" fontId="113" fillId="0" borderId="0"/>
    <xf numFmtId="182" fontId="140" fillId="0" borderId="0" applyFont="0" applyFill="0" applyBorder="0" applyAlignment="0" applyProtection="0"/>
    <xf numFmtId="0" fontId="140"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0"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50" fillId="0" borderId="0"/>
    <xf numFmtId="0" fontId="3" fillId="0" borderId="0"/>
    <xf numFmtId="0" fontId="149"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49"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50"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179" fillId="0" borderId="0"/>
    <xf numFmtId="0" fontId="4" fillId="0" borderId="0"/>
    <xf numFmtId="0" fontId="179" fillId="0" borderId="0"/>
    <xf numFmtId="0" fontId="12" fillId="0" borderId="0"/>
    <xf numFmtId="0" fontId="150" fillId="0" borderId="0"/>
    <xf numFmtId="0" fontId="3" fillId="0" borderId="0"/>
    <xf numFmtId="0" fontId="4" fillId="0" borderId="0"/>
    <xf numFmtId="0" fontId="4" fillId="0" borderId="0"/>
    <xf numFmtId="0" fontId="179" fillId="0" borderId="0"/>
    <xf numFmtId="0" fontId="3" fillId="0" borderId="0"/>
    <xf numFmtId="0" fontId="179" fillId="0" borderId="0"/>
    <xf numFmtId="0" fontId="4" fillId="0" borderId="0"/>
    <xf numFmtId="0" fontId="179" fillId="0" borderId="0"/>
    <xf numFmtId="0" fontId="4" fillId="0" borderId="0"/>
    <xf numFmtId="0" fontId="179" fillId="0" borderId="0"/>
    <xf numFmtId="0" fontId="4" fillId="0" borderId="0"/>
    <xf numFmtId="0" fontId="179" fillId="0" borderId="0"/>
    <xf numFmtId="0" fontId="4" fillId="0" borderId="0"/>
    <xf numFmtId="0" fontId="179" fillId="0" borderId="0"/>
    <xf numFmtId="0" fontId="181" fillId="0" borderId="0"/>
    <xf numFmtId="0" fontId="179" fillId="0" borderId="0"/>
    <xf numFmtId="0" fontId="179"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50" fillId="0" borderId="0">
      <alignment horizontal="left" wrapText="1"/>
    </xf>
    <xf numFmtId="0" fontId="150" fillId="0" borderId="0"/>
    <xf numFmtId="0" fontId="4" fillId="0" borderId="0"/>
    <xf numFmtId="0" fontId="3" fillId="0" borderId="0"/>
    <xf numFmtId="0" fontId="181"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5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79" fillId="0" borderId="0"/>
    <xf numFmtId="0" fontId="3" fillId="0" borderId="0"/>
    <xf numFmtId="0" fontId="4" fillId="0" borderId="0"/>
    <xf numFmtId="0" fontId="150" fillId="0" borderId="0"/>
    <xf numFmtId="0" fontId="3" fillId="0" borderId="0"/>
    <xf numFmtId="0" fontId="3" fillId="0" borderId="0"/>
    <xf numFmtId="0" fontId="181" fillId="0" borderId="0"/>
    <xf numFmtId="0" fontId="179"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50" fillId="0" borderId="0"/>
    <xf numFmtId="0" fontId="4" fillId="0" borderId="0"/>
    <xf numFmtId="0" fontId="4" fillId="0" borderId="0"/>
    <xf numFmtId="0" fontId="3" fillId="0" borderId="0"/>
    <xf numFmtId="0" fontId="150" fillId="0" borderId="0"/>
    <xf numFmtId="0" fontId="149"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46" fillId="0" borderId="0"/>
    <xf numFmtId="0" fontId="3" fillId="0" borderId="0"/>
    <xf numFmtId="0" fontId="149" fillId="0" borderId="0" applyNumberFormat="0" applyFont="0" applyFill="0" applyBorder="0" applyAlignment="0" applyProtection="0"/>
    <xf numFmtId="0" fontId="3" fillId="0" borderId="0"/>
    <xf numFmtId="0" fontId="3" fillId="0" borderId="0"/>
    <xf numFmtId="0" fontId="3" fillId="0" borderId="0"/>
    <xf numFmtId="49" fontId="109" fillId="0" borderId="0">
      <alignment vertical="top" wrapText="1"/>
    </xf>
    <xf numFmtId="2" fontId="4" fillId="0" borderId="0">
      <alignment horizontal="center" vertical="center"/>
    </xf>
    <xf numFmtId="2" fontId="4" fillId="0" borderId="0">
      <alignment horizontal="center" vertical="center"/>
    </xf>
    <xf numFmtId="0" fontId="113" fillId="15" borderId="56" applyNumberFormat="0" applyFont="0" applyAlignment="0" applyProtection="0"/>
    <xf numFmtId="0" fontId="115"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13" fillId="15" borderId="56" applyNumberFormat="0" applyFont="0" applyAlignment="0" applyProtection="0"/>
    <xf numFmtId="0" fontId="113" fillId="15" borderId="56" applyNumberFormat="0" applyFont="0" applyAlignment="0" applyProtection="0"/>
    <xf numFmtId="0" fontId="113"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69" fillId="27" borderId="45" applyNumberFormat="0" applyAlignment="0" applyProtection="0"/>
    <xf numFmtId="0" fontId="169" fillId="27" borderId="45" applyNumberFormat="0" applyAlignment="0" applyProtection="0"/>
    <xf numFmtId="0" fontId="169" fillId="27" borderId="45" applyNumberFormat="0" applyAlignment="0" applyProtection="0"/>
    <xf numFmtId="0" fontId="169" fillId="27" borderId="45" applyNumberFormat="0" applyAlignment="0" applyProtection="0"/>
    <xf numFmtId="0" fontId="159" fillId="0" borderId="0" applyNumberFormat="0" applyFill="0" applyBorder="0" applyAlignment="0" applyProtection="0">
      <alignment vertical="top"/>
      <protection locked="0"/>
    </xf>
    <xf numFmtId="0" fontId="100" fillId="27" borderId="48" applyNumberFormat="0" applyAlignment="0" applyProtection="0"/>
    <xf numFmtId="0" fontId="100" fillId="27" borderId="48" applyNumberFormat="0" applyAlignment="0" applyProtection="0"/>
    <xf numFmtId="0" fontId="142" fillId="27" borderId="48" applyNumberFormat="0" applyAlignment="0" applyProtection="0"/>
    <xf numFmtId="0" fontId="142" fillId="27" borderId="48" applyNumberFormat="0" applyAlignment="0" applyProtection="0"/>
    <xf numFmtId="0" fontId="100" fillId="27" borderId="48" applyNumberFormat="0" applyAlignment="0" applyProtection="0"/>
    <xf numFmtId="0" fontId="100" fillId="27" borderId="48" applyNumberFormat="0" applyAlignment="0" applyProtection="0"/>
    <xf numFmtId="0" fontId="100" fillId="27" borderId="48" applyNumberFormat="0" applyAlignment="0" applyProtection="0"/>
    <xf numFmtId="0" fontId="100" fillId="27" borderId="48" applyNumberFormat="0" applyAlignment="0" applyProtection="0"/>
    <xf numFmtId="0" fontId="112" fillId="0" borderId="0" applyFill="0" applyBorder="0">
      <alignment vertical="top"/>
    </xf>
    <xf numFmtId="0" fontId="3" fillId="0" borderId="0" applyFill="0" applyBorder="0">
      <alignment vertical="top"/>
    </xf>
    <xf numFmtId="0" fontId="112" fillId="0" borderId="0" applyFill="0" applyBorder="0">
      <alignment vertical="top"/>
    </xf>
    <xf numFmtId="9" fontId="14" fillId="0" borderId="0" applyFont="0" applyFill="0" applyBorder="0" applyAlignment="0" applyProtection="0"/>
    <xf numFmtId="183" fontId="140"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50" fillId="0" borderId="0" applyFont="0" applyFill="0" applyBorder="0" applyAlignment="0" applyProtection="0"/>
    <xf numFmtId="9" fontId="3" fillId="0" borderId="0" applyFont="0" applyFill="0" applyBorder="0" applyAlignment="0" applyProtection="0"/>
    <xf numFmtId="9" fontId="179"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5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5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0"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50"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50"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50" fillId="0" borderId="0" applyFont="0" applyFill="0" applyBorder="0" applyAlignment="0" applyProtection="0"/>
    <xf numFmtId="38" fontId="113" fillId="0" borderId="0" applyFill="0" applyBorder="0">
      <alignment horizontal="center" vertical="top"/>
    </xf>
    <xf numFmtId="38" fontId="141" fillId="0" borderId="0"/>
    <xf numFmtId="0" fontId="3" fillId="0" borderId="0"/>
    <xf numFmtId="0" fontId="142" fillId="28" borderId="48" applyNumberFormat="0" applyAlignment="0" applyProtection="0"/>
    <xf numFmtId="185" fontId="150" fillId="33" borderId="57"/>
    <xf numFmtId="185" fontId="150" fillId="33" borderId="57"/>
    <xf numFmtId="185" fontId="150" fillId="33" borderId="57"/>
    <xf numFmtId="185" fontId="150" fillId="33" borderId="57"/>
    <xf numFmtId="0" fontId="4" fillId="0" borderId="0">
      <alignment vertical="center"/>
    </xf>
    <xf numFmtId="0" fontId="4" fillId="0" borderId="0">
      <alignment vertical="center"/>
    </xf>
    <xf numFmtId="0" fontId="150" fillId="0" borderId="0">
      <alignment vertical="center"/>
    </xf>
    <xf numFmtId="0" fontId="5" fillId="0" borderId="0"/>
    <xf numFmtId="0" fontId="170" fillId="0" borderId="58">
      <alignment horizontal="center"/>
    </xf>
    <xf numFmtId="0" fontId="120" fillId="0" borderId="0"/>
    <xf numFmtId="0" fontId="170" fillId="0" borderId="58">
      <alignment horizontal="center"/>
    </xf>
    <xf numFmtId="0" fontId="170" fillId="0" borderId="0">
      <alignment horizontal="center" vertical="center"/>
    </xf>
    <xf numFmtId="0" fontId="171" fillId="34" borderId="0" applyNumberFormat="0" applyFill="0">
      <alignment horizontal="left" vertical="center"/>
    </xf>
    <xf numFmtId="178" fontId="143" fillId="0" borderId="59" applyNumberFormat="0" applyFont="0" applyFill="0" applyAlignment="0" applyProtection="0"/>
    <xf numFmtId="178" fontId="143" fillId="0" borderId="58" applyNumberFormat="0" applyFont="0" applyFill="0" applyAlignment="0" applyProtection="0"/>
    <xf numFmtId="0" fontId="172" fillId="0" borderId="60" applyNumberFormat="0" applyFill="0" applyAlignment="0" applyProtection="0"/>
    <xf numFmtId="0" fontId="172" fillId="0" borderId="60" applyNumberFormat="0" applyFill="0" applyAlignment="0" applyProtection="0"/>
    <xf numFmtId="0" fontId="172" fillId="0" borderId="60" applyNumberFormat="0" applyFill="0" applyAlignment="0" applyProtection="0"/>
    <xf numFmtId="0" fontId="172" fillId="0" borderId="60"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23" fillId="0" borderId="0" applyNumberFormat="0" applyFill="0" applyBorder="0" applyAlignment="0" applyProtection="0"/>
    <xf numFmtId="0" fontId="144"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92" fillId="0" borderId="0" applyNumberFormat="0" applyFill="0" applyBorder="0" applyAlignment="0" applyProtection="0"/>
    <xf numFmtId="0" fontId="175" fillId="0" borderId="0" applyNumberFormat="0" applyFill="0" applyBorder="0" applyAlignment="0" applyProtection="0"/>
    <xf numFmtId="0" fontId="145" fillId="0" borderId="0" applyNumberFormat="0" applyFill="0" applyBorder="0" applyAlignment="0" applyProtection="0"/>
    <xf numFmtId="0" fontId="146" fillId="0" borderId="61" applyNumberFormat="0" applyFill="0" applyAlignment="0" applyProtection="0"/>
    <xf numFmtId="0" fontId="147" fillId="0" borderId="62" applyNumberFormat="0" applyFill="0" applyAlignment="0" applyProtection="0"/>
    <xf numFmtId="0" fontId="127" fillId="0" borderId="63"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76" fillId="0" borderId="60" applyNumberFormat="0" applyFill="0" applyAlignment="0" applyProtection="0"/>
    <xf numFmtId="0" fontId="17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92" fillId="0" borderId="0" applyNumberFormat="0" applyFill="0" applyBorder="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49"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49"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2"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0" fontId="177" fillId="15" borderId="56" applyNumberFormat="0" applyFont="0" applyAlignment="0" applyProtection="0"/>
    <xf numFmtId="186"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0" fillId="0" borderId="0" applyFont="0" applyFill="0" applyBorder="0" applyAlignment="0" applyProtection="0"/>
    <xf numFmtId="187" fontId="4" fillId="0" borderId="0" applyFont="0" applyFill="0" applyBorder="0" applyAlignment="0" applyProtection="0"/>
    <xf numFmtId="0" fontId="104" fillId="0" borderId="0" applyNumberFormat="0" applyFill="0" applyBorder="0" applyAlignment="0" applyProtection="0"/>
    <xf numFmtId="0" fontId="123" fillId="0" borderId="0" applyNumberFormat="0" applyFill="0" applyBorder="0" applyAlignment="0" applyProtection="0"/>
    <xf numFmtId="0" fontId="178" fillId="4" borderId="0" applyNumberFormat="0" applyBorder="0" applyAlignment="0" applyProtection="0"/>
    <xf numFmtId="182" fontId="148" fillId="0" borderId="64" applyFont="0" applyFill="0" applyBorder="0" applyAlignment="0" applyProtection="0"/>
    <xf numFmtId="183" fontId="148"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48" fillId="0" borderId="64" applyFont="0" applyFill="0" applyBorder="0" applyAlignment="0" applyProtection="0"/>
    <xf numFmtId="188" fontId="4"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0" fontId="148"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cellStyleXfs>
  <cellXfs count="451">
    <xf numFmtId="0" fontId="0" fillId="0" borderId="0" xfId="0"/>
    <xf numFmtId="0" fontId="16" fillId="0" borderId="0" xfId="0" applyFont="1"/>
    <xf numFmtId="0" fontId="22" fillId="0" borderId="0" xfId="0" applyFont="1"/>
    <xf numFmtId="0" fontId="23" fillId="0" borderId="2" xfId="16890" applyFont="1" applyBorder="1" applyAlignment="1">
      <alignment horizontal="left" wrapText="1"/>
    </xf>
    <xf numFmtId="0" fontId="24" fillId="0" borderId="2" xfId="16890" applyFont="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Border="1" applyAlignment="1">
      <alignment horizontal="left" wrapText="1"/>
    </xf>
    <xf numFmtId="166" fontId="27" fillId="0" borderId="1" xfId="16890" applyNumberFormat="1" applyFont="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27" fillId="0" borderId="3" xfId="16890" applyFont="1" applyBorder="1" applyAlignment="1">
      <alignment horizontal="left"/>
    </xf>
    <xf numFmtId="0" fontId="30" fillId="0" borderId="0" xfId="0" applyFont="1"/>
    <xf numFmtId="0" fontId="30" fillId="0" borderId="0" xfId="0" applyFont="1" applyAlignment="1">
      <alignment wrapText="1"/>
    </xf>
    <xf numFmtId="0" fontId="26" fillId="0" borderId="0" xfId="0" applyFont="1"/>
    <xf numFmtId="0" fontId="31" fillId="0" borderId="3" xfId="16890" applyFont="1" applyBorder="1" applyAlignment="1">
      <alignment horizontal="left"/>
    </xf>
    <xf numFmtId="3" fontId="31" fillId="0" borderId="3" xfId="16890" applyNumberFormat="1" applyFont="1" applyBorder="1" applyAlignment="1">
      <alignment horizontal="right"/>
    </xf>
    <xf numFmtId="0" fontId="23" fillId="0" borderId="1" xfId="16890" applyFont="1" applyBorder="1" applyAlignment="1">
      <alignment horizontal="left" wrapText="1"/>
    </xf>
    <xf numFmtId="0" fontId="32" fillId="0" borderId="3" xfId="16890" applyFont="1" applyBorder="1" applyAlignment="1">
      <alignment horizontal="left"/>
    </xf>
    <xf numFmtId="3" fontId="32" fillId="0" borderId="3" xfId="16890" applyNumberFormat="1" applyFont="1" applyBorder="1" applyAlignment="1">
      <alignment horizontal="right"/>
    </xf>
    <xf numFmtId="3" fontId="27" fillId="0" borderId="3" xfId="16890" applyNumberFormat="1" applyFont="1" applyBorder="1" applyAlignment="1">
      <alignment horizontal="right"/>
    </xf>
    <xf numFmtId="0" fontId="33" fillId="0" borderId="0" xfId="0" applyFont="1"/>
    <xf numFmtId="0" fontId="18" fillId="0" borderId="17" xfId="16875" applyFont="1" applyBorder="1" applyAlignment="1">
      <alignment horizontal="left" wrapText="1"/>
    </xf>
    <xf numFmtId="0" fontId="17" fillId="0" borderId="0" xfId="16890" applyFont="1" applyAlignment="1">
      <alignment horizontal="left" vertical="center" wrapText="1"/>
    </xf>
    <xf numFmtId="0" fontId="17" fillId="0" borderId="13"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Border="1" applyAlignment="1">
      <alignment horizontal="right" vertical="center" wrapText="1"/>
    </xf>
    <xf numFmtId="166" fontId="17" fillId="0" borderId="0" xfId="16890" applyNumberFormat="1" applyFont="1" applyAlignment="1">
      <alignment horizontal="right" vertical="center" indent="1"/>
    </xf>
    <xf numFmtId="166" fontId="17" fillId="0" borderId="13" xfId="16890" applyNumberFormat="1" applyFont="1" applyBorder="1" applyAlignment="1">
      <alignment horizontal="right" vertical="center" indent="1"/>
    </xf>
    <xf numFmtId="166" fontId="20" fillId="0" borderId="18" xfId="16890" applyNumberFormat="1" applyFont="1" applyBorder="1" applyAlignment="1">
      <alignment horizontal="right" vertical="center"/>
    </xf>
    <xf numFmtId="14" fontId="18" fillId="0" borderId="17" xfId="16890" applyNumberFormat="1" applyFont="1" applyBorder="1" applyAlignment="1">
      <alignment horizontal="right" vertical="center"/>
    </xf>
    <xf numFmtId="166" fontId="17" fillId="0" borderId="0" xfId="16890" applyNumberFormat="1" applyFont="1" applyAlignment="1">
      <alignment horizontal="right" vertical="center"/>
    </xf>
    <xf numFmtId="166" fontId="17" fillId="0" borderId="13" xfId="16890" applyNumberFormat="1" applyFont="1" applyBorder="1" applyAlignment="1">
      <alignment horizontal="right" vertical="center"/>
    </xf>
    <xf numFmtId="166" fontId="20" fillId="0" borderId="18" xfId="16890" applyNumberFormat="1" applyFont="1" applyBorder="1" applyAlignment="1">
      <alignment horizontal="right" vertical="center" wrapText="1"/>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0" fontId="18" fillId="0" borderId="17" xfId="0" applyFont="1" applyBorder="1" applyAlignment="1">
      <alignment horizontal="right" wrapText="1"/>
    </xf>
    <xf numFmtId="14" fontId="18" fillId="0" borderId="17" xfId="0" applyNumberFormat="1" applyFont="1" applyBorder="1" applyAlignment="1">
      <alignment horizontal="right" wrapText="1"/>
    </xf>
    <xf numFmtId="0" fontId="17" fillId="0" borderId="13" xfId="16890" applyFont="1" applyBorder="1" applyAlignment="1">
      <alignment horizontal="left" vertical="center"/>
    </xf>
    <xf numFmtId="0" fontId="19" fillId="0" borderId="13" xfId="16890" applyFont="1" applyBorder="1" applyAlignment="1">
      <alignment horizontal="left" vertical="center" wrapText="1"/>
    </xf>
    <xf numFmtId="0" fontId="34" fillId="0" borderId="18" xfId="0" applyFont="1" applyBorder="1" applyAlignment="1">
      <alignment wrapText="1"/>
    </xf>
    <xf numFmtId="0" fontId="35" fillId="0" borderId="0" xfId="0" applyFont="1"/>
    <xf numFmtId="0" fontId="37" fillId="0" borderId="0" xfId="0" applyFont="1"/>
    <xf numFmtId="0" fontId="35" fillId="0" borderId="0" xfId="0" applyFont="1" applyAlignment="1">
      <alignment wrapText="1"/>
    </xf>
    <xf numFmtId="0" fontId="38" fillId="0" borderId="1" xfId="0" applyFont="1" applyBorder="1" applyAlignment="1">
      <alignment horizontal="left"/>
    </xf>
    <xf numFmtId="166" fontId="38" fillId="0" borderId="1" xfId="0" applyNumberFormat="1" applyFont="1" applyBorder="1" applyAlignment="1">
      <alignment horizontal="right" indent="1"/>
    </xf>
    <xf numFmtId="0" fontId="38" fillId="0" borderId="1" xfId="0" quotePrefix="1" applyFont="1" applyBorder="1" applyAlignment="1">
      <alignment horizontal="left"/>
    </xf>
    <xf numFmtId="0" fontId="36" fillId="0" borderId="22" xfId="0" applyFont="1" applyBorder="1" applyAlignment="1">
      <alignment horizontal="right"/>
    </xf>
    <xf numFmtId="0" fontId="27" fillId="0" borderId="1" xfId="0" applyFont="1" applyBorder="1" applyAlignment="1">
      <alignment horizontal="left" wrapText="1"/>
    </xf>
    <xf numFmtId="0" fontId="35" fillId="0" borderId="0" xfId="0" applyFont="1" applyAlignment="1">
      <alignment vertical="top" wrapText="1"/>
    </xf>
    <xf numFmtId="0" fontId="27" fillId="0" borderId="1" xfId="0" quotePrefix="1" applyFont="1" applyBorder="1" applyAlignment="1">
      <alignment horizontal="left" wrapText="1"/>
    </xf>
    <xf numFmtId="0" fontId="17" fillId="0" borderId="13" xfId="16890" quotePrefix="1" applyFont="1" applyBorder="1" applyAlignment="1">
      <alignment horizontal="left" vertical="center"/>
    </xf>
    <xf numFmtId="0" fontId="27" fillId="0" borderId="1" xfId="0" quotePrefix="1" applyFont="1" applyBorder="1" applyAlignment="1">
      <alignment horizontal="left"/>
    </xf>
    <xf numFmtId="166" fontId="27" fillId="0" borderId="1" xfId="0" applyNumberFormat="1" applyFont="1" applyBorder="1" applyAlignment="1">
      <alignment horizontal="right" indent="1"/>
    </xf>
    <xf numFmtId="0" fontId="38" fillId="0" borderId="1" xfId="0" applyFont="1" applyBorder="1" applyAlignment="1">
      <alignment horizontal="left" wrapText="1"/>
    </xf>
    <xf numFmtId="0" fontId="0" fillId="0" borderId="0" xfId="0" applyAlignment="1">
      <alignment wrapText="1"/>
    </xf>
    <xf numFmtId="0" fontId="20" fillId="0" borderId="18" xfId="0" applyFont="1" applyBorder="1" applyAlignment="1">
      <alignment wrapText="1"/>
    </xf>
    <xf numFmtId="166" fontId="20" fillId="0" borderId="18" xfId="0" applyNumberFormat="1" applyFont="1" applyBorder="1" applyAlignment="1">
      <alignment horizontal="right"/>
    </xf>
    <xf numFmtId="0" fontId="41" fillId="0" borderId="0" xfId="0" applyFont="1"/>
    <xf numFmtId="0" fontId="19" fillId="0" borderId="0" xfId="16890" applyFont="1" applyAlignment="1">
      <alignment horizontal="left" wrapText="1"/>
    </xf>
    <xf numFmtId="0" fontId="42" fillId="0" borderId="0" xfId="0" applyFont="1"/>
    <xf numFmtId="14" fontId="43" fillId="0" borderId="6" xfId="16890" applyNumberFormat="1" applyFont="1" applyBorder="1" applyAlignment="1">
      <alignment horizontal="left" wrapText="1"/>
    </xf>
    <xf numFmtId="14" fontId="18" fillId="0" borderId="6" xfId="16890" applyNumberFormat="1" applyFont="1" applyBorder="1" applyAlignment="1">
      <alignment horizontal="right"/>
    </xf>
    <xf numFmtId="0" fontId="42" fillId="0" borderId="4" xfId="0" applyFont="1" applyBorder="1"/>
    <xf numFmtId="166" fontId="17" fillId="0" borderId="5" xfId="16890" applyNumberFormat="1" applyFont="1" applyBorder="1" applyAlignment="1">
      <alignment horizontal="right" indent="1"/>
    </xf>
    <xf numFmtId="0" fontId="44" fillId="0" borderId="4" xfId="0" applyFont="1" applyBorder="1" applyAlignment="1">
      <alignment horizontal="left" indent="1"/>
    </xf>
    <xf numFmtId="166" fontId="21" fillId="0" borderId="5" xfId="16890" applyNumberFormat="1" applyFont="1" applyBorder="1" applyAlignment="1">
      <alignment horizontal="right" indent="1"/>
    </xf>
    <xf numFmtId="0" fontId="44" fillId="0" borderId="0" xfId="0" applyFont="1"/>
    <xf numFmtId="0" fontId="42" fillId="0" borderId="4" xfId="0" applyFont="1" applyBorder="1" applyAlignment="1">
      <alignment wrapText="1"/>
    </xf>
    <xf numFmtId="0" fontId="44" fillId="0" borderId="7" xfId="0" applyFont="1" applyBorder="1" applyAlignment="1">
      <alignment horizontal="left" indent="1"/>
    </xf>
    <xf numFmtId="166" fontId="21" fillId="0" borderId="8" xfId="16890" applyNumberFormat="1" applyFont="1" applyBorder="1" applyAlignment="1">
      <alignment horizontal="right" indent="1"/>
    </xf>
    <xf numFmtId="2" fontId="39" fillId="0" borderId="10" xfId="16890" applyNumberFormat="1" applyFont="1" applyBorder="1" applyAlignment="1">
      <alignment horizontal="left"/>
    </xf>
    <xf numFmtId="167" fontId="39" fillId="0" borderId="9" xfId="16890" applyNumberFormat="1" applyFont="1" applyBorder="1" applyAlignment="1">
      <alignment horizontal="right" indent="1"/>
    </xf>
    <xf numFmtId="0" fontId="39" fillId="0" borderId="0" xfId="0" applyFont="1"/>
    <xf numFmtId="0" fontId="18" fillId="0" borderId="19" xfId="21869" applyFont="1" applyBorder="1" applyAlignment="1">
      <alignment horizontal="left" vertical="center" wrapText="1" indent="1"/>
    </xf>
    <xf numFmtId="0" fontId="18" fillId="0" borderId="19" xfId="21869" applyFont="1" applyBorder="1" applyAlignment="1">
      <alignment horizontal="right" vertical="center" wrapText="1"/>
    </xf>
    <xf numFmtId="0" fontId="18" fillId="0" borderId="24" xfId="21869" applyFont="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8" fontId="17" fillId="0" borderId="16" xfId="21869" applyNumberFormat="1" applyFont="1" applyBorder="1" applyAlignment="1">
      <alignment vertical="center"/>
    </xf>
    <xf numFmtId="0" fontId="17" fillId="0" borderId="26" xfId="21869" applyFont="1" applyBorder="1" applyAlignment="1">
      <alignment horizontal="left" vertical="center" wrapText="1" indent="1"/>
    </xf>
    <xf numFmtId="168" fontId="17" fillId="0" borderId="27" xfId="21869" applyNumberFormat="1" applyFont="1" applyBorder="1" applyAlignment="1">
      <alignment vertical="center"/>
    </xf>
    <xf numFmtId="10" fontId="17" fillId="0" borderId="27" xfId="21869" applyNumberFormat="1" applyFont="1" applyBorder="1" applyAlignment="1">
      <alignment vertical="center"/>
    </xf>
    <xf numFmtId="168"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Border="1" applyAlignment="1">
      <alignment vertical="center"/>
    </xf>
    <xf numFmtId="0" fontId="17" fillId="0" borderId="19" xfId="21869" applyFont="1" applyBorder="1" applyAlignment="1">
      <alignment horizontal="left" vertical="center" wrapText="1" indent="1"/>
    </xf>
    <xf numFmtId="4" fontId="17" fillId="0" borderId="19" xfId="21869" applyNumberFormat="1" applyFont="1" applyBorder="1" applyAlignment="1">
      <alignment vertical="center"/>
    </xf>
    <xf numFmtId="0" fontId="17" fillId="0" borderId="0" xfId="21869" applyFont="1" applyAlignment="1">
      <alignment horizontal="left" vertical="center" wrapText="1" indent="1"/>
    </xf>
    <xf numFmtId="4" fontId="17" fillId="0" borderId="0" xfId="21869" applyNumberFormat="1" applyFont="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45" fillId="0" borderId="0" xfId="21869"/>
    <xf numFmtId="0" fontId="40" fillId="10" borderId="30" xfId="21870" applyFont="1" applyFill="1" applyBorder="1" applyAlignment="1">
      <alignment vertical="center" wrapText="1"/>
    </xf>
    <xf numFmtId="0" fontId="40" fillId="9" borderId="30" xfId="21870" applyFont="1" applyFill="1" applyBorder="1" applyAlignment="1">
      <alignment vertical="center" wrapText="1"/>
    </xf>
    <xf numFmtId="0" fontId="48" fillId="0" borderId="0" xfId="21870" applyFont="1"/>
    <xf numFmtId="0" fontId="49" fillId="10" borderId="19" xfId="21870" applyFont="1" applyFill="1" applyBorder="1" applyAlignment="1">
      <alignment vertical="center" wrapText="1"/>
    </xf>
    <xf numFmtId="0" fontId="49" fillId="10" borderId="19" xfId="21870" applyFont="1" applyFill="1" applyBorder="1" applyAlignment="1">
      <alignment horizontal="right" vertical="center" wrapText="1"/>
    </xf>
    <xf numFmtId="0" fontId="50" fillId="10" borderId="0" xfId="21870" applyFont="1" applyFill="1" applyAlignment="1">
      <alignment horizontal="left" vertical="center" wrapText="1"/>
    </xf>
    <xf numFmtId="0" fontId="50" fillId="10" borderId="0" xfId="21870" applyFont="1" applyFill="1" applyAlignment="1">
      <alignment horizontal="right" vertical="center" wrapText="1"/>
    </xf>
    <xf numFmtId="0" fontId="50" fillId="10" borderId="30" xfId="21870" applyFont="1" applyFill="1" applyBorder="1" applyAlignment="1">
      <alignment horizontal="left" vertical="center" wrapText="1"/>
    </xf>
    <xf numFmtId="0" fontId="50" fillId="10" borderId="30" xfId="21870" applyFont="1" applyFill="1" applyBorder="1" applyAlignment="1">
      <alignment horizontal="right" vertical="center" wrapText="1"/>
    </xf>
    <xf numFmtId="168" fontId="53" fillId="9" borderId="0" xfId="21870" applyNumberFormat="1" applyFont="1" applyFill="1" applyAlignment="1">
      <alignment horizontal="right" vertical="center" wrapText="1"/>
    </xf>
    <xf numFmtId="0" fontId="48" fillId="9" borderId="0" xfId="21870" applyFont="1" applyFill="1"/>
    <xf numFmtId="3" fontId="51" fillId="0" borderId="0" xfId="21870" applyNumberFormat="1" applyFont="1" applyAlignment="1">
      <alignment horizontal="right" vertical="center" wrapText="1"/>
    </xf>
    <xf numFmtId="0" fontId="47" fillId="0" borderId="0" xfId="0" applyFont="1" applyAlignment="1">
      <alignment horizontal="right" vertical="top" wrapText="1" indent="1"/>
    </xf>
    <xf numFmtId="3" fontId="51" fillId="0" borderId="30" xfId="21870" applyNumberFormat="1" applyFont="1" applyBorder="1" applyAlignment="1">
      <alignment horizontal="right" vertical="center" wrapText="1"/>
    </xf>
    <xf numFmtId="14" fontId="43"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166" fontId="17" fillId="0" borderId="1" xfId="0" applyNumberFormat="1" applyFont="1" applyBorder="1" applyAlignment="1">
      <alignment horizontal="right" indent="1"/>
    </xf>
    <xf numFmtId="0" fontId="19" fillId="0" borderId="1" xfId="0" applyFont="1" applyBorder="1" applyAlignment="1">
      <alignment horizontal="left" wrapText="1"/>
    </xf>
    <xf numFmtId="0" fontId="19" fillId="0" borderId="1" xfId="0" applyFont="1" applyBorder="1" applyAlignment="1">
      <alignment horizontal="left"/>
    </xf>
    <xf numFmtId="166" fontId="19" fillId="0" borderId="1" xfId="0" applyNumberFormat="1" applyFont="1" applyBorder="1" applyAlignment="1">
      <alignment horizontal="right" indent="1"/>
    </xf>
    <xf numFmtId="0" fontId="17" fillId="0" borderId="23" xfId="0" applyFont="1" applyBorder="1" applyAlignment="1">
      <alignment horizontal="left" wrapText="1"/>
    </xf>
    <xf numFmtId="0" fontId="17" fillId="0" borderId="23" xfId="0" applyFont="1" applyBorder="1" applyAlignment="1">
      <alignment horizontal="left"/>
    </xf>
    <xf numFmtId="166" fontId="17" fillId="0" borderId="23" xfId="0" applyNumberFormat="1" applyFont="1" applyBorder="1" applyAlignment="1">
      <alignment horizontal="right" indent="1"/>
    </xf>
    <xf numFmtId="0" fontId="42" fillId="0" borderId="0" xfId="0" applyFont="1" applyAlignment="1">
      <alignment vertical="center"/>
    </xf>
    <xf numFmtId="0" fontId="54" fillId="0" borderId="0" xfId="0" applyFont="1"/>
    <xf numFmtId="166" fontId="54" fillId="0" borderId="0" xfId="0" applyNumberFormat="1" applyFont="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9" fillId="0" borderId="13" xfId="0" applyNumberFormat="1" applyFont="1" applyBorder="1" applyAlignment="1">
      <alignment horizontal="right" indent="1"/>
    </xf>
    <xf numFmtId="0" fontId="50" fillId="10" borderId="32" xfId="21870" applyFont="1" applyFill="1" applyBorder="1" applyAlignment="1">
      <alignment horizontal="left" vertical="center" wrapText="1"/>
    </xf>
    <xf numFmtId="0" fontId="50" fillId="10" borderId="32" xfId="21870" applyFont="1" applyFill="1" applyBorder="1" applyAlignment="1">
      <alignment horizontal="right" vertical="center" wrapText="1"/>
    </xf>
    <xf numFmtId="0" fontId="50" fillId="10" borderId="33" xfId="21870" applyFont="1" applyFill="1" applyBorder="1" applyAlignment="1">
      <alignment horizontal="left" vertical="center" wrapText="1"/>
    </xf>
    <xf numFmtId="0" fontId="50" fillId="10" borderId="33" xfId="21870" applyFont="1" applyFill="1" applyBorder="1" applyAlignment="1">
      <alignment horizontal="right" vertical="center" wrapText="1"/>
    </xf>
    <xf numFmtId="0" fontId="50" fillId="10" borderId="34" xfId="21870" applyFont="1" applyFill="1" applyBorder="1" applyAlignment="1">
      <alignment horizontal="left" vertical="center" wrapText="1"/>
    </xf>
    <xf numFmtId="44" fontId="50" fillId="10" borderId="34" xfId="21874" applyFont="1" applyFill="1" applyBorder="1" applyAlignment="1">
      <alignment horizontal="left" vertical="center" wrapText="1"/>
    </xf>
    <xf numFmtId="0" fontId="50" fillId="10" borderId="34" xfId="21870" applyFont="1" applyFill="1" applyBorder="1" applyAlignment="1">
      <alignment horizontal="right" vertical="center" wrapText="1"/>
    </xf>
    <xf numFmtId="44" fontId="50" fillId="10" borderId="34" xfId="21874" applyFont="1" applyFill="1" applyBorder="1" applyAlignment="1">
      <alignment horizontal="right" vertical="center" wrapText="1"/>
    </xf>
    <xf numFmtId="3" fontId="51" fillId="0" borderId="32" xfId="21870" applyNumberFormat="1" applyFont="1" applyBorder="1" applyAlignment="1">
      <alignment horizontal="right" vertical="center" wrapText="1"/>
    </xf>
    <xf numFmtId="3" fontId="51" fillId="0" borderId="33" xfId="21870" applyNumberFormat="1" applyFont="1" applyBorder="1" applyAlignment="1">
      <alignment horizontal="right" vertical="center" wrapText="1"/>
    </xf>
    <xf numFmtId="3" fontId="51" fillId="0" borderId="34" xfId="21870" applyNumberFormat="1" applyFont="1" applyBorder="1" applyAlignment="1">
      <alignment horizontal="right" vertical="center" wrapText="1"/>
    </xf>
    <xf numFmtId="0" fontId="49" fillId="0" borderId="19" xfId="21870" applyFont="1" applyBorder="1" applyAlignment="1">
      <alignment horizontal="right" vertical="center" wrapText="1"/>
    </xf>
    <xf numFmtId="3" fontId="53" fillId="0" borderId="0" xfId="21870" applyNumberFormat="1" applyFont="1" applyAlignment="1">
      <alignment horizontal="right" vertical="center" wrapText="1"/>
    </xf>
    <xf numFmtId="0" fontId="19" fillId="0" borderId="36" xfId="0" applyFont="1" applyBorder="1" applyAlignment="1">
      <alignment horizontal="left"/>
    </xf>
    <xf numFmtId="166" fontId="19" fillId="0" borderId="36" xfId="0" applyNumberFormat="1" applyFont="1" applyBorder="1" applyAlignment="1">
      <alignment horizontal="right"/>
    </xf>
    <xf numFmtId="0" fontId="17" fillId="0" borderId="14" xfId="0" applyFont="1" applyBorder="1" applyAlignment="1">
      <alignment horizontal="left"/>
    </xf>
    <xf numFmtId="166" fontId="17" fillId="0" borderId="14" xfId="0" applyNumberFormat="1" applyFont="1" applyBorder="1" applyAlignment="1">
      <alignment horizontal="right"/>
    </xf>
    <xf numFmtId="0" fontId="17" fillId="0" borderId="16" xfId="0" applyFont="1" applyBorder="1" applyAlignment="1">
      <alignment horizontal="left"/>
    </xf>
    <xf numFmtId="166" fontId="17" fillId="0" borderId="16" xfId="0" applyNumberFormat="1" applyFont="1" applyBorder="1" applyAlignment="1">
      <alignment horizontal="right"/>
    </xf>
    <xf numFmtId="0" fontId="19" fillId="0" borderId="34" xfId="0" applyFont="1" applyBorder="1" applyAlignment="1">
      <alignment horizontal="left"/>
    </xf>
    <xf numFmtId="166" fontId="19" fillId="0" borderId="34" xfId="0" applyNumberFormat="1" applyFont="1" applyBorder="1" applyAlignment="1">
      <alignment horizontal="right"/>
    </xf>
    <xf numFmtId="0" fontId="17" fillId="0" borderId="37" xfId="0" applyFont="1" applyBorder="1" applyAlignment="1">
      <alignment horizontal="left"/>
    </xf>
    <xf numFmtId="166" fontId="17" fillId="0" borderId="37" xfId="0" applyNumberFormat="1" applyFont="1" applyBorder="1" applyAlignment="1">
      <alignment horizontal="right"/>
    </xf>
    <xf numFmtId="0" fontId="19" fillId="0" borderId="38" xfId="0" applyFont="1" applyBorder="1" applyAlignment="1">
      <alignment horizontal="left"/>
    </xf>
    <xf numFmtId="166" fontId="19" fillId="0" borderId="38" xfId="0" applyNumberFormat="1" applyFont="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Border="1" applyAlignment="1">
      <alignment horizontal="right"/>
    </xf>
    <xf numFmtId="0" fontId="18" fillId="0" borderId="19" xfId="0" applyFont="1" applyBorder="1" applyAlignment="1">
      <alignment horizontal="left" wrapText="1"/>
    </xf>
    <xf numFmtId="166" fontId="20" fillId="0" borderId="41" xfId="0" applyNumberFormat="1" applyFont="1" applyBorder="1" applyAlignment="1">
      <alignment horizontal="right"/>
    </xf>
    <xf numFmtId="0" fontId="52" fillId="10" borderId="0" xfId="21870" applyFont="1" applyFill="1" applyAlignment="1">
      <alignment horizontal="left" vertical="center" wrapText="1"/>
    </xf>
    <xf numFmtId="0" fontId="47" fillId="0" borderId="0" xfId="0" applyFont="1" applyAlignment="1">
      <alignment horizontal="justify" vertical="top" wrapText="1"/>
    </xf>
    <xf numFmtId="0" fontId="56" fillId="0" borderId="0" xfId="0" applyFont="1" applyAlignment="1">
      <alignment wrapText="1"/>
    </xf>
    <xf numFmtId="0" fontId="56" fillId="0" borderId="0" xfId="0" applyFont="1"/>
    <xf numFmtId="166" fontId="54" fillId="0" borderId="0" xfId="0" applyNumberFormat="1" applyFont="1" applyAlignment="1">
      <alignment wrapText="1"/>
    </xf>
    <xf numFmtId="0" fontId="27" fillId="0" borderId="1" xfId="0" applyFont="1" applyBorder="1" applyAlignment="1">
      <alignment horizontal="left"/>
    </xf>
    <xf numFmtId="0" fontId="47" fillId="0" borderId="0" xfId="0" applyFont="1" applyAlignment="1">
      <alignment horizontal="left" vertical="top" wrapText="1" indent="1"/>
    </xf>
    <xf numFmtId="0" fontId="24" fillId="0" borderId="17" xfId="0" applyFont="1" applyBorder="1" applyAlignment="1">
      <alignment horizontal="right" wrapText="1"/>
    </xf>
    <xf numFmtId="14" fontId="24" fillId="0" borderId="17" xfId="0" applyNumberFormat="1" applyFont="1" applyBorder="1" applyAlignment="1">
      <alignment horizontal="right" wrapText="1"/>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166" fontId="27" fillId="0" borderId="13" xfId="0" applyNumberFormat="1" applyFont="1" applyBorder="1" applyAlignment="1">
      <alignment horizontal="right" indent="1"/>
    </xf>
    <xf numFmtId="166" fontId="27" fillId="0" borderId="0" xfId="0" applyNumberFormat="1" applyFont="1" applyAlignment="1">
      <alignment horizontal="right" indent="1"/>
    </xf>
    <xf numFmtId="166" fontId="17" fillId="0" borderId="16" xfId="16890" applyNumberFormat="1" applyFont="1" applyBorder="1" applyAlignment="1">
      <alignment horizontal="right" vertical="center" indent="1"/>
    </xf>
    <xf numFmtId="166" fontId="17" fillId="0" borderId="16" xfId="16890" applyNumberFormat="1" applyFont="1" applyBorder="1" applyAlignment="1">
      <alignment horizontal="right" vertical="center"/>
    </xf>
    <xf numFmtId="0" fontId="27" fillId="0" borderId="0" xfId="0" applyFont="1" applyAlignment="1">
      <alignment horizontal="left" wrapText="1"/>
    </xf>
    <xf numFmtId="0" fontId="38" fillId="0" borderId="0" xfId="0" applyFont="1" applyAlignment="1">
      <alignment horizontal="left"/>
    </xf>
    <xf numFmtId="166" fontId="38" fillId="0" borderId="0" xfId="0" applyNumberFormat="1" applyFont="1" applyAlignment="1">
      <alignment horizontal="right" indent="1"/>
    </xf>
    <xf numFmtId="0" fontId="57" fillId="0" borderId="12" xfId="0" applyFont="1" applyBorder="1" applyAlignment="1">
      <alignment horizontal="left"/>
    </xf>
    <xf numFmtId="166" fontId="30" fillId="0" borderId="0" xfId="0" applyNumberFormat="1" applyFont="1"/>
    <xf numFmtId="166" fontId="56" fillId="0" borderId="0" xfId="0" applyNumberFormat="1" applyFont="1"/>
    <xf numFmtId="3" fontId="58" fillId="0" borderId="0" xfId="0" applyNumberFormat="1" applyFont="1"/>
    <xf numFmtId="3" fontId="42" fillId="0" borderId="0" xfId="0" applyNumberFormat="1" applyFont="1"/>
    <xf numFmtId="166" fontId="0" fillId="0" borderId="0" xfId="0" applyNumberFormat="1"/>
    <xf numFmtId="3" fontId="42" fillId="0" borderId="0" xfId="0" applyNumberFormat="1" applyFont="1" applyAlignment="1">
      <alignment horizontal="right"/>
    </xf>
    <xf numFmtId="166" fontId="27" fillId="0" borderId="13" xfId="0" applyNumberFormat="1" applyFont="1" applyBorder="1" applyAlignment="1" applyProtection="1">
      <alignment horizontal="right" indent="1"/>
      <protection locked="0" hidden="1"/>
    </xf>
    <xf numFmtId="0" fontId="59" fillId="0" borderId="0" xfId="0" applyFont="1"/>
    <xf numFmtId="3" fontId="51" fillId="0" borderId="35" xfId="21870" applyNumberFormat="1" applyFont="1" applyBorder="1" applyAlignment="1">
      <alignment horizontal="right" vertical="center" wrapText="1"/>
    </xf>
    <xf numFmtId="4" fontId="17" fillId="0" borderId="19" xfId="21869" applyNumberFormat="1" applyFont="1" applyBorder="1" applyAlignment="1">
      <alignment vertical="center" wrapText="1"/>
    </xf>
    <xf numFmtId="166" fontId="59" fillId="0" borderId="0" xfId="0" applyNumberFormat="1" applyFont="1"/>
    <xf numFmtId="0" fontId="60" fillId="0" borderId="0" xfId="0" applyFont="1"/>
    <xf numFmtId="167" fontId="58" fillId="0" borderId="0" xfId="0" applyNumberFormat="1" applyFont="1"/>
    <xf numFmtId="0" fontId="58" fillId="0" borderId="0" xfId="0" applyFont="1"/>
    <xf numFmtId="0" fontId="27" fillId="0" borderId="0" xfId="0" applyFont="1"/>
    <xf numFmtId="166" fontId="27" fillId="0" borderId="0" xfId="0" applyNumberFormat="1" applyFont="1"/>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166" fontId="19" fillId="0" borderId="0" xfId="0" applyNumberFormat="1" applyFont="1" applyAlignment="1">
      <alignment horizontal="right" vertical="center"/>
    </xf>
    <xf numFmtId="0" fontId="61" fillId="0" borderId="0" xfId="0" applyFont="1"/>
    <xf numFmtId="169" fontId="17" fillId="0" borderId="0" xfId="21875" applyNumberFormat="1" applyFont="1"/>
    <xf numFmtId="0" fontId="21" fillId="0" borderId="13" xfId="0" applyFont="1" applyBorder="1" applyAlignment="1">
      <alignment horizontal="left" indent="3"/>
    </xf>
    <xf numFmtId="165" fontId="54" fillId="0" borderId="0" xfId="0" applyNumberFormat="1" applyFont="1"/>
    <xf numFmtId="0" fontId="17" fillId="0" borderId="0" xfId="0" applyFont="1"/>
    <xf numFmtId="166" fontId="23" fillId="0" borderId="11" xfId="16890" applyNumberFormat="1" applyFont="1" applyBorder="1" applyAlignment="1">
      <alignment horizontal="center" vertical="center"/>
    </xf>
    <xf numFmtId="166" fontId="27" fillId="0" borderId="1" xfId="16890" applyNumberFormat="1" applyFont="1" applyBorder="1" applyAlignment="1">
      <alignment horizontal="center" vertical="center"/>
    </xf>
    <xf numFmtId="166" fontId="23" fillId="0" borderId="1" xfId="16890" applyNumberFormat="1" applyFont="1" applyBorder="1" applyAlignment="1">
      <alignment horizontal="center" vertical="center"/>
    </xf>
    <xf numFmtId="166" fontId="29" fillId="0" borderId="1" xfId="16890" applyNumberFormat="1" applyFont="1" applyBorder="1" applyAlignment="1">
      <alignment horizontal="center" vertical="center"/>
    </xf>
    <xf numFmtId="166" fontId="27" fillId="0" borderId="11" xfId="16890" applyNumberFormat="1" applyFont="1" applyBorder="1" applyAlignment="1">
      <alignment horizontal="center" vertical="center"/>
    </xf>
    <xf numFmtId="0" fontId="26" fillId="0" borderId="15" xfId="0" applyFont="1" applyBorder="1" applyAlignment="1">
      <alignment vertical="center" wrapText="1"/>
    </xf>
    <xf numFmtId="0" fontId="27" fillId="0" borderId="1" xfId="16890" applyFont="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7" fillId="0" borderId="3" xfId="16890" applyFont="1" applyBorder="1" applyAlignment="1">
      <alignment horizontal="left" vertical="center"/>
    </xf>
    <xf numFmtId="166" fontId="38" fillId="0" borderId="1" xfId="0" applyNumberFormat="1" applyFont="1" applyBorder="1" applyAlignment="1">
      <alignment horizontal="right" vertical="center" indent="1"/>
    </xf>
    <xf numFmtId="166" fontId="27" fillId="0" borderId="13" xfId="0" applyNumberFormat="1" applyFont="1" applyBorder="1" applyAlignment="1">
      <alignment horizontal="right" vertical="center" indent="1"/>
    </xf>
    <xf numFmtId="0" fontId="27" fillId="0" borderId="1" xfId="0" applyFont="1" applyBorder="1" applyAlignment="1">
      <alignment horizontal="left" vertical="center" wrapText="1"/>
    </xf>
    <xf numFmtId="0" fontId="42" fillId="0" borderId="4" xfId="0" applyFont="1" applyBorder="1" applyAlignment="1">
      <alignment horizontal="left" vertical="center"/>
    </xf>
    <xf numFmtId="0" fontId="42" fillId="0" borderId="7" xfId="0" applyFont="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0" fontId="24" fillId="0" borderId="42" xfId="16875" applyFont="1" applyBorder="1" applyAlignment="1">
      <alignment horizontal="left" wrapText="1"/>
    </xf>
    <xf numFmtId="0" fontId="24" fillId="0" borderId="21" xfId="16890" applyFont="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166" fontId="29" fillId="0" borderId="1" xfId="0" applyNumberFormat="1" applyFont="1" applyBorder="1" applyAlignment="1">
      <alignment horizontal="right" indent="1"/>
    </xf>
    <xf numFmtId="0" fontId="23" fillId="0" borderId="1" xfId="16890" applyFont="1" applyBorder="1" applyAlignment="1">
      <alignment horizontal="left" vertical="center" wrapText="1"/>
    </xf>
    <xf numFmtId="0" fontId="25" fillId="0" borderId="1" xfId="16890" applyFont="1" applyBorder="1" applyAlignment="1">
      <alignment horizontal="left" vertical="center" wrapText="1"/>
    </xf>
    <xf numFmtId="0" fontId="29" fillId="0" borderId="1" xfId="16890" applyFont="1" applyBorder="1" applyAlignment="1">
      <alignment horizontal="left" vertical="center" wrapText="1"/>
    </xf>
    <xf numFmtId="0" fontId="31" fillId="0" borderId="18" xfId="0" applyFont="1" applyBorder="1" applyAlignment="1">
      <alignment vertical="center" wrapText="1"/>
    </xf>
    <xf numFmtId="14" fontId="24" fillId="0" borderId="17" xfId="16890" applyNumberFormat="1" applyFont="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Border="1" applyAlignment="1">
      <alignment horizontal="right" indent="1"/>
    </xf>
    <xf numFmtId="0" fontId="31" fillId="0" borderId="18" xfId="16890" applyFont="1" applyBorder="1" applyAlignment="1">
      <alignment horizontal="left" vertical="center" wrapText="1"/>
    </xf>
    <xf numFmtId="166" fontId="31" fillId="0" borderId="18" xfId="16890" applyNumberFormat="1" applyFont="1" applyBorder="1" applyAlignment="1">
      <alignment horizontal="right"/>
    </xf>
    <xf numFmtId="0" fontId="24" fillId="0" borderId="17" xfId="16875" applyFont="1" applyBorder="1" applyAlignment="1">
      <alignment horizontal="left" wrapText="1"/>
    </xf>
    <xf numFmtId="4" fontId="64" fillId="0" borderId="17" xfId="16890" applyNumberFormat="1" applyFont="1" applyBorder="1" applyAlignment="1">
      <alignment horizontal="right" vertical="center" wrapText="1"/>
    </xf>
    <xf numFmtId="14" fontId="24" fillId="0" borderId="31" xfId="16890" applyNumberFormat="1" applyFont="1" applyBorder="1" applyAlignment="1">
      <alignment horizontal="right" vertical="center" wrapText="1"/>
    </xf>
    <xf numFmtId="14" fontId="24" fillId="0" borderId="42" xfId="16890" applyNumberFormat="1" applyFont="1" applyBorder="1" applyAlignment="1">
      <alignment horizontal="right" vertical="center" wrapText="1"/>
    </xf>
    <xf numFmtId="0" fontId="31" fillId="0" borderId="0" xfId="16890" applyFont="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Border="1" applyAlignment="1">
      <alignment horizontal="right" indent="1"/>
    </xf>
    <xf numFmtId="1" fontId="33" fillId="0" borderId="0" xfId="0" applyNumberFormat="1" applyFont="1"/>
    <xf numFmtId="0" fontId="47" fillId="0" borderId="0" xfId="0" applyFont="1" applyAlignment="1">
      <alignment horizontal="justify" vertical="center"/>
    </xf>
    <xf numFmtId="0" fontId="23" fillId="0" borderId="3" xfId="16890" applyFont="1" applyBorder="1" applyAlignment="1">
      <alignment horizontal="left"/>
    </xf>
    <xf numFmtId="3" fontId="23" fillId="0" borderId="3" xfId="16890" applyNumberFormat="1" applyFont="1" applyBorder="1" applyAlignment="1">
      <alignment horizontal="right"/>
    </xf>
    <xf numFmtId="0" fontId="65" fillId="0" borderId="0" xfId="0" applyFont="1"/>
    <xf numFmtId="0" fontId="66" fillId="0" borderId="22" xfId="0" applyFont="1" applyBorder="1" applyAlignment="1">
      <alignment horizontal="right" vertical="top"/>
    </xf>
    <xf numFmtId="166" fontId="67" fillId="0" borderId="13" xfId="0" applyNumberFormat="1" applyFont="1" applyBorder="1" applyAlignment="1">
      <alignment horizontal="right" vertical="center" indent="1"/>
    </xf>
    <xf numFmtId="166" fontId="68" fillId="0" borderId="18" xfId="0" applyNumberFormat="1" applyFont="1" applyBorder="1" applyAlignment="1">
      <alignment horizontal="right" vertical="center"/>
    </xf>
    <xf numFmtId="166" fontId="67" fillId="0" borderId="13" xfId="0" applyNumberFormat="1" applyFont="1" applyBorder="1" applyAlignment="1">
      <alignment horizontal="right" vertical="top" indent="1"/>
    </xf>
    <xf numFmtId="166" fontId="67" fillId="0" borderId="0" xfId="0" applyNumberFormat="1" applyFont="1" applyAlignment="1">
      <alignment horizontal="right" vertical="top" indent="1"/>
    </xf>
    <xf numFmtId="166" fontId="69" fillId="0" borderId="18" xfId="0" applyNumberFormat="1" applyFont="1" applyBorder="1" applyAlignment="1">
      <alignment horizontal="right" vertical="top"/>
    </xf>
    <xf numFmtId="166" fontId="67" fillId="0" borderId="13" xfId="0" applyNumberFormat="1" applyFont="1" applyBorder="1" applyAlignment="1">
      <alignment horizontal="right" indent="1"/>
    </xf>
    <xf numFmtId="166" fontId="35" fillId="0" borderId="0" xfId="0" applyNumberFormat="1" applyFont="1"/>
    <xf numFmtId="166" fontId="67" fillId="0" borderId="13" xfId="0" applyNumberFormat="1" applyFont="1" applyBorder="1" applyAlignment="1" applyProtection="1">
      <alignment horizontal="right" indent="1"/>
      <protection locked="0" hidden="1"/>
    </xf>
    <xf numFmtId="166" fontId="41" fillId="0" borderId="0" xfId="0" applyNumberFormat="1" applyFont="1"/>
    <xf numFmtId="14" fontId="49" fillId="10" borderId="19" xfId="21870" applyNumberFormat="1" applyFont="1" applyFill="1" applyBorder="1" applyAlignment="1">
      <alignment horizontal="right" vertical="center" wrapText="1"/>
    </xf>
    <xf numFmtId="14" fontId="49" fillId="0" borderId="19" xfId="21870" applyNumberFormat="1" applyFont="1" applyBorder="1" applyAlignment="1">
      <alignment horizontal="right" vertical="center" wrapText="1"/>
    </xf>
    <xf numFmtId="0" fontId="36" fillId="0" borderId="22" xfId="0" applyFont="1" applyBorder="1" applyAlignment="1">
      <alignment horizontal="right" vertical="top"/>
    </xf>
    <xf numFmtId="3" fontId="17" fillId="0" borderId="0" xfId="0" applyNumberFormat="1" applyFont="1"/>
    <xf numFmtId="0" fontId="27" fillId="0" borderId="43" xfId="16890" applyFont="1" applyBorder="1" applyAlignment="1">
      <alignment horizontal="left" wrapText="1"/>
    </xf>
    <xf numFmtId="3" fontId="25" fillId="0" borderId="0" xfId="0" applyNumberFormat="1" applyFont="1"/>
    <xf numFmtId="0" fontId="17" fillId="0" borderId="43" xfId="16890" applyFont="1" applyBorder="1" applyAlignment="1">
      <alignment horizontal="left" vertical="center" wrapText="1"/>
    </xf>
    <xf numFmtId="166" fontId="25" fillId="0" borderId="1" xfId="0" applyNumberFormat="1" applyFont="1" applyBorder="1" applyAlignment="1">
      <alignment horizontal="right" vertical="top" indent="1"/>
    </xf>
    <xf numFmtId="166" fontId="70" fillId="0" borderId="1" xfId="0" applyNumberFormat="1" applyFont="1" applyBorder="1" applyAlignment="1">
      <alignment horizontal="right" vertical="top" indent="1"/>
    </xf>
    <xf numFmtId="166" fontId="71" fillId="0" borderId="1" xfId="0" applyNumberFormat="1" applyFont="1" applyBorder="1" applyAlignment="1">
      <alignment horizontal="right" indent="1"/>
    </xf>
    <xf numFmtId="166" fontId="72" fillId="0" borderId="1" xfId="0" applyNumberFormat="1" applyFont="1" applyBorder="1" applyAlignment="1">
      <alignment horizontal="right" indent="1"/>
    </xf>
    <xf numFmtId="166" fontId="73" fillId="0" borderId="18" xfId="0" applyNumberFormat="1" applyFont="1" applyBorder="1" applyAlignment="1">
      <alignment horizontal="right" vertical="top"/>
    </xf>
    <xf numFmtId="166" fontId="25" fillId="0" borderId="0" xfId="0" applyNumberFormat="1" applyFont="1"/>
    <xf numFmtId="0" fontId="75" fillId="0" borderId="22" xfId="0" applyFont="1" applyBorder="1" applyAlignment="1">
      <alignment horizontal="right" vertical="top"/>
    </xf>
    <xf numFmtId="166" fontId="71" fillId="0" borderId="13" xfId="0" applyNumberFormat="1" applyFont="1" applyBorder="1" applyAlignment="1">
      <alignment horizontal="right" vertical="center" indent="1"/>
    </xf>
    <xf numFmtId="166" fontId="74" fillId="0" borderId="18" xfId="0" applyNumberFormat="1" applyFont="1" applyBorder="1" applyAlignment="1">
      <alignment horizontal="right" vertical="center"/>
    </xf>
    <xf numFmtId="166" fontId="71" fillId="0" borderId="13" xfId="0" applyNumberFormat="1" applyFont="1" applyBorder="1" applyAlignment="1">
      <alignment horizontal="right" vertical="top" indent="1"/>
    </xf>
    <xf numFmtId="166" fontId="71" fillId="0" borderId="0" xfId="0" applyNumberFormat="1" applyFont="1" applyAlignment="1">
      <alignment horizontal="right" vertical="top" indent="1"/>
    </xf>
    <xf numFmtId="166" fontId="71" fillId="0" borderId="13" xfId="0" applyNumberFormat="1" applyFont="1" applyBorder="1" applyAlignment="1" applyProtection="1">
      <alignment horizontal="right" vertical="top" indent="1"/>
      <protection locked="0" hidden="1"/>
    </xf>
    <xf numFmtId="0" fontId="70" fillId="0" borderId="0" xfId="0" applyFont="1"/>
    <xf numFmtId="0" fontId="71" fillId="0" borderId="0" xfId="0" applyFont="1"/>
    <xf numFmtId="3" fontId="51" fillId="11" borderId="0" xfId="21870" applyNumberFormat="1" applyFont="1" applyFill="1" applyAlignment="1">
      <alignment horizontal="right" vertical="center" wrapText="1"/>
    </xf>
    <xf numFmtId="0" fontId="76" fillId="0" borderId="0" xfId="0" applyFont="1"/>
    <xf numFmtId="43" fontId="76" fillId="0" borderId="0" xfId="0" applyNumberFormat="1"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0" fontId="27" fillId="0" borderId="0" xfId="16890" applyFont="1" applyAlignment="1">
      <alignment horizontal="left" vertical="center" wrapText="1"/>
    </xf>
    <xf numFmtId="166" fontId="71" fillId="0" borderId="0" xfId="0" applyNumberFormat="1" applyFont="1" applyAlignment="1">
      <alignment horizontal="right" indent="1"/>
    </xf>
    <xf numFmtId="0" fontId="24" fillId="0" borderId="0" xfId="16890" applyFont="1" applyAlignment="1">
      <alignment horizontal="right" wrapText="1"/>
    </xf>
    <xf numFmtId="168" fontId="71" fillId="0" borderId="1" xfId="0" applyNumberFormat="1" applyFont="1" applyBorder="1" applyAlignment="1">
      <alignment horizontal="right" indent="1"/>
    </xf>
    <xf numFmtId="168" fontId="72" fillId="0" borderId="1" xfId="0" applyNumberFormat="1" applyFont="1" applyBorder="1" applyAlignment="1">
      <alignment horizontal="right" indent="1"/>
    </xf>
    <xf numFmtId="166" fontId="24" fillId="0" borderId="17" xfId="16890" applyNumberFormat="1" applyFont="1" applyBorder="1" applyAlignment="1">
      <alignment horizontal="right" vertical="center" wrapText="1"/>
    </xf>
    <xf numFmtId="166" fontId="58" fillId="0" borderId="0" xfId="0" applyNumberFormat="1" applyFont="1" applyAlignment="1">
      <alignment horizontal="center" vertical="center"/>
    </xf>
    <xf numFmtId="166" fontId="58" fillId="0" borderId="0" xfId="0" applyNumberFormat="1" applyFont="1"/>
    <xf numFmtId="166" fontId="71" fillId="0" borderId="13" xfId="0" applyNumberFormat="1" applyFont="1" applyBorder="1" applyAlignment="1">
      <alignment horizontal="right" indent="1"/>
    </xf>
    <xf numFmtId="0" fontId="39" fillId="0" borderId="13" xfId="0" applyFont="1" applyBorder="1" applyAlignment="1">
      <alignment horizontal="left" vertical="center" wrapTex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166" fontId="78" fillId="0" borderId="13" xfId="0" applyNumberFormat="1" applyFont="1" applyBorder="1" applyAlignment="1">
      <alignment horizontal="right" vertical="center" indent="1"/>
    </xf>
    <xf numFmtId="166" fontId="77" fillId="0" borderId="0" xfId="0" applyNumberFormat="1" applyFont="1"/>
    <xf numFmtId="166" fontId="17" fillId="0" borderId="13" xfId="0" applyNumberFormat="1" applyFont="1" applyBorder="1" applyAlignment="1">
      <alignment horizontal="right" indent="1"/>
    </xf>
    <xf numFmtId="166" fontId="71" fillId="0" borderId="43" xfId="0" applyNumberFormat="1" applyFont="1" applyBorder="1" applyAlignment="1">
      <alignment horizontal="right" indent="1"/>
    </xf>
    <xf numFmtId="166" fontId="72" fillId="0" borderId="43" xfId="0" applyNumberFormat="1" applyFont="1" applyBorder="1" applyAlignment="1">
      <alignment horizontal="right" indent="1"/>
    </xf>
    <xf numFmtId="166" fontId="42" fillId="0" borderId="0" xfId="0" applyNumberFormat="1" applyFont="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82" fillId="0" borderId="12" xfId="0" applyFont="1" applyBorder="1" applyAlignment="1">
      <alignment vertical="center" wrapText="1"/>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39" fillId="0" borderId="18" xfId="0" applyNumberFormat="1" applyFont="1" applyBorder="1" applyAlignment="1">
      <alignment horizontal="right"/>
    </xf>
    <xf numFmtId="14" fontId="43" fillId="0" borderId="22" xfId="0" applyNumberFormat="1" applyFont="1" applyBorder="1" applyAlignment="1">
      <alignment horizontal="right" vertical="top"/>
    </xf>
    <xf numFmtId="166" fontId="19" fillId="0" borderId="0" xfId="0" applyNumberFormat="1" applyFont="1" applyAlignment="1">
      <alignment horizontal="center" vertical="center"/>
    </xf>
    <xf numFmtId="166" fontId="62" fillId="0" borderId="0" xfId="0" applyNumberFormat="1" applyFont="1"/>
    <xf numFmtId="166" fontId="17" fillId="0" borderId="0" xfId="0" applyNumberFormat="1" applyFont="1"/>
    <xf numFmtId="0" fontId="79" fillId="0" borderId="43" xfId="16890" quotePrefix="1" applyFont="1" applyBorder="1" applyAlignment="1">
      <alignment horizontal="left" vertical="center" wrapText="1"/>
    </xf>
    <xf numFmtId="14" fontId="18" fillId="0" borderId="17" xfId="0" applyNumberFormat="1" applyFont="1" applyBorder="1" applyAlignment="1">
      <alignment horizontal="right" vertical="center" wrapText="1"/>
    </xf>
    <xf numFmtId="169" fontId="17" fillId="0" borderId="0" xfId="0" applyNumberFormat="1" applyFont="1"/>
    <xf numFmtId="169" fontId="59" fillId="0" borderId="0" xfId="0" applyNumberFormat="1" applyFont="1"/>
    <xf numFmtId="14" fontId="83" fillId="0" borderId="17" xfId="0" applyNumberFormat="1" applyFont="1" applyBorder="1" applyAlignment="1">
      <alignment horizontal="right" vertical="center" wrapText="1"/>
    </xf>
    <xf numFmtId="166" fontId="84" fillId="0" borderId="13" xfId="0" applyNumberFormat="1" applyFont="1" applyBorder="1" applyAlignment="1">
      <alignment horizontal="right" indent="1"/>
    </xf>
    <xf numFmtId="166" fontId="85" fillId="0" borderId="18" xfId="0" applyNumberFormat="1" applyFont="1" applyBorder="1" applyAlignment="1">
      <alignment horizontal="right"/>
    </xf>
    <xf numFmtId="0" fontId="86" fillId="0" borderId="0" xfId="0" applyFont="1"/>
    <xf numFmtId="14" fontId="83" fillId="0" borderId="42" xfId="0" applyNumberFormat="1" applyFont="1" applyBorder="1" applyAlignment="1">
      <alignment horizontal="right" vertical="center" wrapText="1"/>
    </xf>
    <xf numFmtId="0" fontId="87" fillId="0" borderId="22" xfId="0" applyFont="1" applyBorder="1" applyAlignment="1">
      <alignment horizontal="right" vertical="top"/>
    </xf>
    <xf numFmtId="166" fontId="84" fillId="0" borderId="13" xfId="0" applyNumberFormat="1" applyFont="1" applyBorder="1" applyAlignment="1">
      <alignment horizontal="right" vertical="center" indent="1"/>
    </xf>
    <xf numFmtId="166" fontId="88" fillId="0" borderId="18" xfId="0" applyNumberFormat="1" applyFont="1" applyBorder="1" applyAlignment="1">
      <alignment horizontal="right" vertical="center"/>
    </xf>
    <xf numFmtId="166" fontId="84" fillId="0" borderId="13" xfId="0" applyNumberFormat="1" applyFont="1" applyBorder="1" applyAlignment="1">
      <alignment horizontal="right" vertical="top" indent="1"/>
    </xf>
    <xf numFmtId="166" fontId="84" fillId="0" borderId="0" xfId="0" applyNumberFormat="1" applyFont="1" applyAlignment="1">
      <alignment horizontal="right" vertical="top" indent="1"/>
    </xf>
    <xf numFmtId="166" fontId="85" fillId="0" borderId="18" xfId="0" applyNumberFormat="1" applyFont="1" applyBorder="1" applyAlignment="1">
      <alignment horizontal="right" vertical="top"/>
    </xf>
    <xf numFmtId="166" fontId="89" fillId="0" borderId="0" xfId="0" applyNumberFormat="1" applyFont="1"/>
    <xf numFmtId="166" fontId="84" fillId="0" borderId="13" xfId="0" applyNumberFormat="1" applyFont="1" applyBorder="1" applyAlignment="1" applyProtection="1">
      <alignment horizontal="right" vertical="top" indent="1"/>
      <protection locked="0" hidden="1"/>
    </xf>
    <xf numFmtId="14" fontId="90" fillId="0" borderId="17" xfId="0" applyNumberFormat="1" applyFont="1" applyBorder="1" applyAlignment="1">
      <alignment horizontal="right" vertical="center"/>
    </xf>
    <xf numFmtId="166" fontId="91" fillId="0" borderId="13" xfId="0" applyNumberFormat="1" applyFont="1" applyBorder="1" applyAlignment="1">
      <alignment horizontal="right" vertical="center"/>
    </xf>
    <xf numFmtId="0" fontId="1" fillId="0" borderId="0" xfId="21877"/>
    <xf numFmtId="49" fontId="110" fillId="0" borderId="0" xfId="22685" applyFont="1" applyAlignment="1">
      <alignment horizontal="left" vertical="top" wrapText="1" indent="1"/>
    </xf>
    <xf numFmtId="49" fontId="109" fillId="0" borderId="0" xfId="22685">
      <alignment vertical="top" wrapText="1"/>
    </xf>
    <xf numFmtId="166" fontId="182" fillId="0" borderId="0" xfId="0" applyNumberFormat="1" applyFont="1"/>
    <xf numFmtId="166" fontId="28" fillId="0" borderId="1" xfId="0" applyNumberFormat="1" applyFont="1" applyBorder="1" applyAlignment="1">
      <alignment horizontal="right" indent="1"/>
    </xf>
    <xf numFmtId="166" fontId="28" fillId="0" borderId="1" xfId="0" applyNumberFormat="1" applyFont="1" applyBorder="1" applyAlignment="1">
      <alignment horizontal="right" vertical="top" indent="1"/>
    </xf>
    <xf numFmtId="166" fontId="183" fillId="0" borderId="0" xfId="0" applyNumberFormat="1" applyFont="1"/>
    <xf numFmtId="166" fontId="84" fillId="0" borderId="14" xfId="0" applyNumberFormat="1" applyFont="1" applyBorder="1" applyAlignment="1">
      <alignment horizontal="right" indent="1"/>
    </xf>
    <xf numFmtId="166" fontId="25" fillId="0" borderId="65" xfId="0" applyNumberFormat="1" applyFont="1" applyBorder="1"/>
    <xf numFmtId="0" fontId="184" fillId="0" borderId="2" xfId="0" applyFont="1" applyBorder="1" applyAlignment="1">
      <alignment horizontal="right" wrapText="1"/>
    </xf>
    <xf numFmtId="166" fontId="185" fillId="0" borderId="11" xfId="0" applyNumberFormat="1" applyFont="1" applyBorder="1" applyAlignment="1">
      <alignment horizontal="center" vertical="center"/>
    </xf>
    <xf numFmtId="166" fontId="186" fillId="0" borderId="1" xfId="0" applyNumberFormat="1" applyFont="1" applyBorder="1" applyAlignment="1">
      <alignment horizontal="center" vertical="center"/>
    </xf>
    <xf numFmtId="166" fontId="185" fillId="0" borderId="1" xfId="0" applyNumberFormat="1" applyFont="1" applyBorder="1" applyAlignment="1">
      <alignment horizontal="center" vertical="center"/>
    </xf>
    <xf numFmtId="166" fontId="187" fillId="0" borderId="1" xfId="0" applyNumberFormat="1" applyFont="1" applyBorder="1" applyAlignment="1">
      <alignment horizontal="center" vertical="center"/>
    </xf>
    <xf numFmtId="166" fontId="186" fillId="0" borderId="11" xfId="0" applyNumberFormat="1" applyFont="1" applyBorder="1" applyAlignment="1">
      <alignment horizontal="center" vertical="center"/>
    </xf>
    <xf numFmtId="166" fontId="186" fillId="0" borderId="1" xfId="0" applyNumberFormat="1" applyFont="1" applyBorder="1" applyAlignment="1">
      <alignment horizontal="right" vertical="center"/>
    </xf>
    <xf numFmtId="3" fontId="33" fillId="0" borderId="0" xfId="0" applyNumberFormat="1" applyFont="1"/>
    <xf numFmtId="166" fontId="33" fillId="0" borderId="0" xfId="0" applyNumberFormat="1" applyFont="1"/>
    <xf numFmtId="166" fontId="27" fillId="0" borderId="13" xfId="0" applyNumberFormat="1" applyFont="1" applyBorder="1" applyAlignment="1" applyProtection="1">
      <alignment horizontal="right" vertical="top" indent="1"/>
      <protection locked="0" hidden="1"/>
    </xf>
    <xf numFmtId="14" fontId="49" fillId="9" borderId="19" xfId="21870" applyNumberFormat="1" applyFont="1" applyFill="1" applyBorder="1" applyAlignment="1">
      <alignment horizontal="right" vertical="center" wrapText="1"/>
    </xf>
    <xf numFmtId="3" fontId="51" fillId="9" borderId="0" xfId="21870" applyNumberFormat="1" applyFont="1" applyFill="1" applyAlignment="1">
      <alignment horizontal="right" vertical="center" wrapText="1"/>
    </xf>
    <xf numFmtId="3" fontId="51" fillId="9" borderId="35" xfId="21870" applyNumberFormat="1" applyFont="1" applyFill="1" applyBorder="1" applyAlignment="1">
      <alignment horizontal="right" vertical="center" wrapText="1"/>
    </xf>
    <xf numFmtId="3" fontId="51" fillId="9" borderId="33" xfId="21870" applyNumberFormat="1" applyFont="1" applyFill="1" applyBorder="1" applyAlignment="1">
      <alignment horizontal="right" vertical="center" wrapText="1"/>
    </xf>
    <xf numFmtId="3" fontId="51" fillId="9" borderId="30" xfId="21870" applyNumberFormat="1" applyFont="1" applyFill="1" applyBorder="1" applyAlignment="1">
      <alignment horizontal="right" vertical="center" wrapText="1"/>
    </xf>
    <xf numFmtId="0" fontId="50" fillId="10" borderId="0" xfId="21870" applyFont="1" applyFill="1" applyAlignment="1">
      <alignment horizontal="left" wrapText="1"/>
    </xf>
    <xf numFmtId="0" fontId="50" fillId="0" borderId="0" xfId="21870" applyFont="1" applyAlignment="1">
      <alignment horizontal="left" vertical="center" wrapText="1"/>
    </xf>
    <xf numFmtId="0" fontId="48" fillId="0" borderId="0" xfId="2187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shrinkToFit="1"/>
    </xf>
    <xf numFmtId="0" fontId="47" fillId="0" borderId="0" xfId="0" applyFont="1" applyAlignment="1">
      <alignment horizontal="left" vertical="center" wrapText="1" indent="1" shrinkToFit="1"/>
    </xf>
    <xf numFmtId="3" fontId="50" fillId="0" borderId="0" xfId="21870" applyNumberFormat="1" applyFont="1"/>
    <xf numFmtId="0" fontId="50" fillId="0" borderId="0" xfId="21870" applyFont="1" applyAlignment="1">
      <alignment horizontal="right" vertical="center" wrapText="1"/>
    </xf>
    <xf numFmtId="168" fontId="17" fillId="0" borderId="0" xfId="22975" applyNumberFormat="1" applyFont="1" applyFill="1" applyBorder="1" applyAlignment="1">
      <alignment vertical="center"/>
    </xf>
    <xf numFmtId="189" fontId="27" fillId="0" borderId="3" xfId="16890" applyNumberFormat="1" applyFont="1" applyBorder="1" applyAlignment="1">
      <alignment vertical="center"/>
    </xf>
    <xf numFmtId="189" fontId="186" fillId="0" borderId="3" xfId="0" applyNumberFormat="1" applyFont="1" applyBorder="1" applyAlignment="1">
      <alignment vertical="center"/>
    </xf>
    <xf numFmtId="0" fontId="18" fillId="0" borderId="17" xfId="16875" applyFont="1" applyBorder="1" applyAlignment="1">
      <alignment horizontal="left" vertical="center" wrapText="1"/>
    </xf>
    <xf numFmtId="166" fontId="19" fillId="0" borderId="13" xfId="16890" applyNumberFormat="1" applyFont="1" applyBorder="1" applyAlignment="1">
      <alignment horizontal="right" vertical="center" indent="1"/>
    </xf>
    <xf numFmtId="0" fontId="19" fillId="0" borderId="0" xfId="16890" applyFont="1" applyAlignment="1">
      <alignment horizontal="left" vertical="center" wrapText="1"/>
    </xf>
    <xf numFmtId="166" fontId="19" fillId="0" borderId="0" xfId="16890" applyNumberFormat="1" applyFont="1" applyAlignment="1">
      <alignment horizontal="right" vertical="center" indent="1"/>
    </xf>
    <xf numFmtId="0" fontId="20" fillId="0" borderId="0" xfId="16890" applyFont="1" applyAlignment="1">
      <alignment horizontal="left" vertical="center" wrapText="1"/>
    </xf>
    <xf numFmtId="166" fontId="20" fillId="0" borderId="0" xfId="16890" applyNumberFormat="1" applyFont="1" applyAlignment="1">
      <alignment horizontal="right" vertical="center"/>
    </xf>
    <xf numFmtId="166" fontId="17" fillId="0" borderId="13" xfId="0" applyNumberFormat="1" applyFont="1" applyBorder="1" applyAlignment="1">
      <alignment horizontal="right"/>
    </xf>
    <xf numFmtId="166" fontId="21" fillId="0" borderId="13" xfId="0" applyNumberFormat="1" applyFont="1" applyBorder="1" applyAlignment="1">
      <alignment horizontal="right"/>
    </xf>
    <xf numFmtId="166" fontId="19" fillId="0" borderId="13" xfId="0" applyNumberFormat="1" applyFont="1" applyBorder="1" applyAlignment="1">
      <alignment horizontal="right"/>
    </xf>
    <xf numFmtId="0" fontId="18" fillId="0" borderId="19" xfId="0" applyFont="1" applyBorder="1" applyAlignment="1">
      <alignment horizontal="left" vertical="center"/>
    </xf>
    <xf numFmtId="14" fontId="18" fillId="0" borderId="19" xfId="16875" applyNumberFormat="1" applyFont="1" applyBorder="1" applyAlignment="1">
      <alignment horizontal="right" vertical="center" wrapText="1"/>
    </xf>
    <xf numFmtId="14" fontId="18" fillId="0" borderId="19" xfId="16890" applyNumberFormat="1" applyFont="1" applyBorder="1" applyAlignment="1">
      <alignment horizontal="right" vertical="center" wrapText="1"/>
    </xf>
    <xf numFmtId="0" fontId="19" fillId="9" borderId="0" xfId="16890" applyFont="1" applyFill="1" applyAlignment="1">
      <alignment horizontal="left" vertical="center"/>
    </xf>
    <xf numFmtId="166" fontId="39" fillId="0" borderId="0" xfId="16890" applyNumberFormat="1" applyFont="1" applyAlignment="1">
      <alignment horizontal="right" vertical="center" wrapText="1"/>
    </xf>
    <xf numFmtId="166" fontId="19" fillId="0" borderId="0" xfId="16890" applyNumberFormat="1" applyFont="1" applyAlignment="1">
      <alignment horizontal="right" vertical="center" wrapText="1"/>
    </xf>
    <xf numFmtId="166" fontId="19" fillId="0" borderId="13" xfId="16890" applyNumberFormat="1" applyFont="1" applyBorder="1" applyAlignment="1">
      <alignment horizontal="left" vertical="center" wrapText="1"/>
    </xf>
    <xf numFmtId="0" fontId="19" fillId="0" borderId="13" xfId="0" applyFont="1" applyBorder="1" applyAlignment="1">
      <alignment horizontal="left" vertical="center" wrapText="1"/>
    </xf>
    <xf numFmtId="166" fontId="39" fillId="0" borderId="13" xfId="16890" applyNumberFormat="1" applyFont="1" applyBorder="1" applyAlignment="1">
      <alignment horizontal="right" vertical="center" indent="1"/>
    </xf>
    <xf numFmtId="166" fontId="62" fillId="0" borderId="13" xfId="16890" applyNumberFormat="1" applyFont="1" applyBorder="1" applyAlignment="1">
      <alignment horizontal="right" vertical="center" indent="1"/>
    </xf>
    <xf numFmtId="166" fontId="39" fillId="0" borderId="18" xfId="16875" applyNumberFormat="1" applyFont="1" applyBorder="1" applyAlignment="1">
      <alignment horizontal="right"/>
    </xf>
    <xf numFmtId="166" fontId="20" fillId="0" borderId="18" xfId="16875" applyNumberFormat="1" applyFont="1" applyBorder="1" applyAlignment="1">
      <alignment horizontal="right"/>
    </xf>
    <xf numFmtId="166" fontId="33" fillId="0" borderId="0" xfId="16890" applyNumberFormat="1" applyFont="1" applyAlignment="1">
      <alignment horizontal="right" indent="1"/>
    </xf>
    <xf numFmtId="166" fontId="19" fillId="0" borderId="5" xfId="16890" applyNumberFormat="1" applyFont="1" applyBorder="1" applyAlignment="1">
      <alignment horizontal="center" vertical="center"/>
    </xf>
    <xf numFmtId="166" fontId="17" fillId="0" borderId="5" xfId="16890" applyNumberFormat="1" applyFont="1" applyBorder="1" applyAlignment="1">
      <alignment horizontal="center" vertical="center"/>
    </xf>
    <xf numFmtId="166" fontId="17" fillId="0" borderId="8" xfId="16890" applyNumberFormat="1" applyFont="1" applyBorder="1" applyAlignment="1">
      <alignment horizontal="center" vertical="center"/>
    </xf>
    <xf numFmtId="2" fontId="39" fillId="0" borderId="10" xfId="16890" applyNumberFormat="1" applyFont="1" applyBorder="1" applyAlignment="1">
      <alignment horizontal="left" vertical="center"/>
    </xf>
    <xf numFmtId="167" fontId="39" fillId="0" borderId="9" xfId="16890" applyNumberFormat="1" applyFont="1" applyBorder="1" applyAlignment="1">
      <alignment horizontal="center" vertical="center"/>
    </xf>
    <xf numFmtId="166" fontId="17" fillId="0" borderId="13" xfId="16890" applyNumberFormat="1" applyFont="1" applyBorder="1" applyAlignment="1">
      <alignment horizontal="left" vertical="center"/>
    </xf>
    <xf numFmtId="169" fontId="56" fillId="0" borderId="0" xfId="0" applyNumberFormat="1" applyFont="1"/>
    <xf numFmtId="0" fontId="18" fillId="0" borderId="17" xfId="0" applyFont="1" applyBorder="1" applyAlignment="1">
      <alignment horizontal="left"/>
    </xf>
    <xf numFmtId="0" fontId="17" fillId="0" borderId="13" xfId="0" quotePrefix="1" applyFont="1" applyBorder="1" applyAlignment="1">
      <alignment horizontal="left"/>
    </xf>
    <xf numFmtId="166" fontId="17" fillId="0" borderId="13" xfId="0" applyNumberFormat="1" applyFont="1" applyBorder="1" applyAlignment="1">
      <alignment horizontal="right" vertical="top" indent="1"/>
    </xf>
    <xf numFmtId="166" fontId="19" fillId="0" borderId="13" xfId="0" applyNumberFormat="1" applyFont="1" applyBorder="1" applyAlignment="1">
      <alignment horizontal="right" vertical="top" indent="1"/>
    </xf>
    <xf numFmtId="166" fontId="20" fillId="0" borderId="18" xfId="0" applyNumberFormat="1" applyFont="1" applyBorder="1" applyAlignment="1">
      <alignment horizontal="right" vertical="top"/>
    </xf>
    <xf numFmtId="166" fontId="17" fillId="0" borderId="25" xfId="0" applyNumberFormat="1" applyFont="1" applyBorder="1" applyAlignment="1">
      <alignment horizontal="right" indent="1"/>
    </xf>
    <xf numFmtId="166" fontId="17" fillId="0" borderId="25" xfId="0" applyNumberFormat="1" applyFont="1" applyBorder="1" applyAlignment="1">
      <alignment horizontal="right" vertical="top" indent="1"/>
    </xf>
    <xf numFmtId="14" fontId="188" fillId="0" borderId="22" xfId="0" applyNumberFormat="1" applyFont="1" applyBorder="1" applyAlignment="1">
      <alignment horizontal="right" vertical="top"/>
    </xf>
    <xf numFmtId="0" fontId="19" fillId="0" borderId="31" xfId="16890" applyFont="1" applyBorder="1" applyAlignment="1">
      <alignment horizontal="left" vertical="center" wrapText="1"/>
    </xf>
    <xf numFmtId="166" fontId="19" fillId="0" borderId="13" xfId="16890" applyNumberFormat="1" applyFont="1" applyBorder="1" applyAlignment="1">
      <alignment horizontal="right" vertical="center"/>
    </xf>
    <xf numFmtId="166" fontId="189" fillId="0" borderId="13" xfId="0" applyNumberFormat="1" applyFont="1" applyBorder="1" applyAlignment="1">
      <alignment horizontal="right" vertical="center"/>
    </xf>
    <xf numFmtId="166" fontId="17" fillId="0" borderId="13" xfId="21871" applyNumberFormat="1" applyFont="1" applyBorder="1" applyAlignment="1">
      <alignment horizontal="right" indent="1"/>
    </xf>
    <xf numFmtId="166" fontId="17" fillId="0" borderId="13" xfId="21871" applyNumberFormat="1" applyFont="1" applyBorder="1" applyAlignment="1">
      <alignment horizontal="right" vertical="center"/>
    </xf>
    <xf numFmtId="166" fontId="190" fillId="0" borderId="13" xfId="0" applyNumberFormat="1" applyFont="1" applyBorder="1" applyAlignment="1">
      <alignment horizontal="right" vertical="center"/>
    </xf>
    <xf numFmtId="166" fontId="17" fillId="0" borderId="13" xfId="16890" applyNumberFormat="1" applyFont="1" applyBorder="1" applyAlignment="1">
      <alignment horizontal="left" vertical="center" wrapText="1"/>
    </xf>
    <xf numFmtId="166" fontId="17" fillId="0" borderId="13" xfId="21871" applyNumberFormat="1" applyFont="1" applyBorder="1" applyAlignment="1">
      <alignment horizontal="center" vertical="center"/>
    </xf>
    <xf numFmtId="166" fontId="17" fillId="0" borderId="13" xfId="21871" applyNumberFormat="1" applyFont="1" applyBorder="1" applyAlignment="1">
      <alignment horizontal="right" vertical="center" indent="1"/>
    </xf>
    <xf numFmtId="166" fontId="19" fillId="0" borderId="14" xfId="16890" applyNumberFormat="1" applyFont="1" applyBorder="1" applyAlignment="1">
      <alignment horizontal="left" vertical="center"/>
    </xf>
    <xf numFmtId="166" fontId="19" fillId="0" borderId="14" xfId="16890" applyNumberFormat="1" applyFont="1" applyBorder="1" applyAlignment="1">
      <alignment horizontal="right" vertical="center"/>
    </xf>
    <xf numFmtId="166" fontId="19" fillId="0" borderId="13" xfId="16890" applyNumberFormat="1" applyFont="1" applyBorder="1" applyAlignment="1">
      <alignment horizontal="left" vertical="center"/>
    </xf>
    <xf numFmtId="166" fontId="19" fillId="0" borderId="13" xfId="21871" applyNumberFormat="1" applyFont="1" applyBorder="1" applyAlignment="1">
      <alignment horizontal="right" indent="1"/>
    </xf>
    <xf numFmtId="166" fontId="19" fillId="0" borderId="13" xfId="21871" applyNumberFormat="1" applyFont="1" applyBorder="1" applyAlignment="1">
      <alignment horizontal="right" vertical="center"/>
    </xf>
    <xf numFmtId="0" fontId="20" fillId="0" borderId="18" xfId="16890" applyFont="1" applyBorder="1" applyAlignment="1">
      <alignment horizontal="left" vertical="center"/>
    </xf>
    <xf numFmtId="166" fontId="20" fillId="0" borderId="18" xfId="16890" applyNumberFormat="1" applyFont="1" applyBorder="1" applyAlignment="1">
      <alignment horizontal="center" vertical="center"/>
    </xf>
    <xf numFmtId="166" fontId="191" fillId="0" borderId="18" xfId="0" applyNumberFormat="1" applyFont="1" applyBorder="1" applyAlignment="1">
      <alignment horizontal="center" vertical="center"/>
    </xf>
    <xf numFmtId="0" fontId="20" fillId="0" borderId="0" xfId="16890" applyFont="1" applyAlignment="1">
      <alignment horizontal="left" vertical="center"/>
    </xf>
    <xf numFmtId="166" fontId="19" fillId="0" borderId="0" xfId="16890" applyNumberFormat="1" applyFont="1" applyAlignment="1">
      <alignment horizontal="center" vertical="center"/>
    </xf>
    <xf numFmtId="166" fontId="16" fillId="0" borderId="0" xfId="16890" applyNumberFormat="1" applyFont="1" applyAlignment="1">
      <alignment horizontal="center" vertical="center"/>
    </xf>
    <xf numFmtId="166" fontId="16" fillId="0" borderId="0" xfId="0" applyNumberFormat="1" applyFont="1" applyAlignment="1">
      <alignment horizontal="center" vertical="center"/>
    </xf>
    <xf numFmtId="166" fontId="189" fillId="0" borderId="0" xfId="0" applyNumberFormat="1" applyFont="1" applyAlignment="1">
      <alignment horizontal="center" vertical="center"/>
    </xf>
    <xf numFmtId="166" fontId="20" fillId="0" borderId="0" xfId="16890" applyNumberFormat="1" applyFont="1" applyAlignment="1">
      <alignment horizontal="center" vertical="center"/>
    </xf>
    <xf numFmtId="14" fontId="188" fillId="0" borderId="22" xfId="0" applyNumberFormat="1" applyFont="1" applyBorder="1" applyAlignment="1">
      <alignment horizontal="right"/>
    </xf>
    <xf numFmtId="166" fontId="17" fillId="0" borderId="0" xfId="16890" applyNumberFormat="1" applyFont="1" applyAlignment="1">
      <alignment horizontal="center" vertical="center"/>
    </xf>
    <xf numFmtId="166" fontId="190" fillId="0" borderId="0" xfId="0" applyNumberFormat="1" applyFont="1" applyAlignment="1">
      <alignment horizontal="center" vertical="center"/>
    </xf>
    <xf numFmtId="166" fontId="63" fillId="0" borderId="0" xfId="16890" applyNumberFormat="1" applyFont="1" applyAlignment="1">
      <alignment horizontal="center" vertical="center"/>
    </xf>
    <xf numFmtId="166" fontId="58" fillId="0" borderId="0" xfId="16890" applyNumberFormat="1" applyFont="1" applyAlignment="1">
      <alignment horizontal="center" vertical="center"/>
    </xf>
    <xf numFmtId="0" fontId="18" fillId="0" borderId="19" xfId="16875" applyFont="1" applyBorder="1" applyAlignment="1">
      <alignment horizontal="left" wrapText="1"/>
    </xf>
    <xf numFmtId="166" fontId="19" fillId="0" borderId="0" xfId="16890" applyNumberFormat="1" applyFont="1" applyAlignment="1">
      <alignment horizontal="left" vertical="center"/>
    </xf>
    <xf numFmtId="166" fontId="19" fillId="0" borderId="0" xfId="21871" applyNumberFormat="1" applyFont="1" applyAlignment="1">
      <alignment horizontal="right" vertical="center"/>
    </xf>
    <xf numFmtId="166" fontId="19" fillId="0" borderId="0" xfId="16890" applyNumberFormat="1" applyFont="1" applyAlignment="1">
      <alignment horizontal="right" vertical="center"/>
    </xf>
    <xf numFmtId="0" fontId="18" fillId="0" borderId="19" xfId="16860" applyFont="1" applyBorder="1" applyAlignment="1">
      <alignment horizontal="left" vertical="center" wrapText="1"/>
    </xf>
    <xf numFmtId="0" fontId="58" fillId="0" borderId="0" xfId="0" applyFont="1" applyAlignment="1">
      <alignment horizontal="right"/>
    </xf>
    <xf numFmtId="4" fontId="58" fillId="0" borderId="0" xfId="0" applyNumberFormat="1" applyFont="1"/>
    <xf numFmtId="4" fontId="58" fillId="0" borderId="0" xfId="0" applyNumberFormat="1" applyFont="1" applyAlignment="1">
      <alignment horizontal="right"/>
    </xf>
    <xf numFmtId="4" fontId="17" fillId="0" borderId="0" xfId="0" applyNumberFormat="1" applyFont="1"/>
    <xf numFmtId="4" fontId="27" fillId="0" borderId="0" xfId="16890" applyNumberFormat="1" applyFont="1" applyAlignment="1">
      <alignment horizontal="left" wrapText="1"/>
    </xf>
    <xf numFmtId="4" fontId="27" fillId="0" borderId="0" xfId="16890" applyNumberFormat="1" applyFont="1" applyAlignment="1">
      <alignment horizontal="right" indent="1"/>
    </xf>
  </cellXfs>
  <cellStyles count="22976">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1"/>
    <cellStyle name=" Writer Import]_x000d__x000a_Display Dialog=No_x000d__x000a__x000d__x000a_[Horizontal Arrange]_x000d__x000a_Dimensions Interlocking=Yes_x000d__x000a_Sum Hierarchy=Yes_x000d__x000a_Generate 3" xfId="21882"/>
    <cellStyle name=" Writer Import]_x000d__x000a_Display Dialog=No_x000d__x000a__x000d__x000a_[Horizontal Arrange]_x000d__x000a_Dimensions Interlocking=Yes_x000d__x000a_Sum Hierarchy=Yes_x000d__x000a_Generate 4" xfId="21880"/>
    <cellStyle name="_x000a_ISO=Y_x000d__x000a__x000d__x000a_[Co" xfId="21883"/>
    <cellStyle name="******************************************" xfId="21884"/>
    <cellStyle name="****************************************** 2" xfId="21885"/>
    <cellStyle name="****************************************** 2 2" xfId="21886"/>
    <cellStyle name="****************************************** 2 3" xfId="21887"/>
    <cellStyle name="****************************************** 2 4" xfId="21888"/>
    <cellStyle name="****************************************** 3" xfId="21889"/>
    <cellStyle name="****************************************** 3 2" xfId="21890"/>
    <cellStyle name="****************************************** 4" xfId="21891"/>
    <cellStyle name="****************************************** 4 2" xfId="21892"/>
    <cellStyle name="****************************************** 5" xfId="21893"/>
    <cellStyle name="****************************************** 6" xfId="21894"/>
    <cellStyle name="****************************************** 7" xfId="21895"/>
    <cellStyle name="****************************************** 8" xfId="21896"/>
    <cellStyle name=";_x000a_" xfId="21897"/>
    <cellStyle name="_04_2009_overheady" xfId="21898"/>
    <cellStyle name="_05_2009_overheady" xfId="21899"/>
    <cellStyle name="_a_MIS_01_2006_NOWY" xfId="2"/>
    <cellStyle name="_BBC v20090814" xfId="21900"/>
    <cellStyle name="_BBC v20091118" xfId="21901"/>
    <cellStyle name="_CBC v20090821" xfId="21902"/>
    <cellStyle name="_Costs for segments v20090814" xfId="21903"/>
    <cellStyle name="_Costs for segments v20090814km" xfId="21904"/>
    <cellStyle name="_DirectBanking - 20090122" xfId="21905"/>
    <cellStyle name="_DirectBanking - 20090122 2" xfId="21906"/>
    <cellStyle name="_DirectBanking - 20090122_Zeszyt1" xfId="21907"/>
    <cellStyle name="_ES v20100412" xfId="21908"/>
    <cellStyle name="_GBM Treasury plan roboczy 24102011" xfId="21909"/>
    <cellStyle name="_IG_01_06 rap" xfId="3"/>
    <cellStyle name="_inf.przysp." xfId="4"/>
    <cellStyle name="_inf.przysp. 2" xfId="21910"/>
    <cellStyle name="_inf.przysp. 2 2" xfId="21911"/>
    <cellStyle name="_inf.przysp. 3" xfId="21912"/>
    <cellStyle name="_inf.przysp. 3 2" xfId="21913"/>
    <cellStyle name="_inf.przysp. 4" xfId="21914"/>
    <cellStyle name="_inf.przysp. 4 2" xfId="21915"/>
    <cellStyle name="_inf.przysp. 5" xfId="21916"/>
    <cellStyle name="_inf.przysp. 6" xfId="21917"/>
    <cellStyle name="_inf.przysp._04_2009_overheady" xfId="21918"/>
    <cellStyle name="_inf.przysp._04_2009_overheady 2" xfId="21919"/>
    <cellStyle name="_inf.przysp._05_2009_overheady" xfId="21920"/>
    <cellStyle name="_inf.przysp._05_2009_overheady 2" xfId="21921"/>
    <cellStyle name="_inf.przysp._a_MIS_01_2006_NOWY" xfId="5"/>
    <cellStyle name="_inf.przysp._a_MIS_01_2006_NOWY 2" xfId="21922"/>
    <cellStyle name="_inf.przysp._GBM_Mikolaj" xfId="21923"/>
    <cellStyle name="_inf.przysp._IG_01_06 rap" xfId="6"/>
    <cellStyle name="_inf.przysp._IG_01_06 rap 2" xfId="21924"/>
    <cellStyle name="_inf.przysp._PL2009_ExtS" xfId="21925"/>
    <cellStyle name="_inf.przysp._PL2009_ExtS 2" xfId="21926"/>
    <cellStyle name="_inf.przysp._Property 30.06.2006" xfId="7"/>
    <cellStyle name="_inf.przysp._Property 30.06.2007" xfId="8"/>
    <cellStyle name="_inf.przysp._raport_1H2009 (5)" xfId="21927"/>
    <cellStyle name="_inf.przysp._raport_1H2009 (5) 2" xfId="21928"/>
    <cellStyle name="_inf.przysp._raport_2009 (7)" xfId="21929"/>
    <cellStyle name="_inf.przysp._raport_2009 (7) 2" xfId="21930"/>
    <cellStyle name="_inf.przysp._raport_3Q2009 (3)" xfId="21931"/>
    <cellStyle name="_inf.przysp._raport_3Q2009 (3) 2" xfId="21932"/>
    <cellStyle name="_inf.przysp._raport_4Q2010" xfId="21933"/>
    <cellStyle name="_inf.przysp._raport_4Q2010 2" xfId="21934"/>
    <cellStyle name="_inf.przysp._raport_IQ2010" xfId="21935"/>
    <cellStyle name="_inf.przysp._raport_IQ2010 2" xfId="21936"/>
    <cellStyle name="_inf.przysp._SAB PSR 2011" xfId="21937"/>
    <cellStyle name="_inf.przysp._Transactional Banking" xfId="21938"/>
    <cellStyle name="_inf.przysp._Zeszyt1" xfId="21939"/>
    <cellStyle name="_inf.przysp._Zeszyt1 2" xfId="21940"/>
    <cellStyle name="_moneyback+payback_k deb _2011" xfId="21941"/>
    <cellStyle name="_MSC v20090805" xfId="21942"/>
    <cellStyle name="_New Breakdown" xfId="21943"/>
    <cellStyle name="_OI_2009" xfId="21944"/>
    <cellStyle name="_OI_2009 2" xfId="21945"/>
    <cellStyle name="_OI_2009_Transactional Banking" xfId="21946"/>
    <cellStyle name="_PB v20090810" xfId="21947"/>
    <cellStyle name="_PERSONAL" xfId="9"/>
    <cellStyle name="_Personal v20090805" xfId="21948"/>
    <cellStyle name="_Personal v20090814" xfId="21949"/>
    <cellStyle name="_Personal v20090818" xfId="21950"/>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1"/>
    <cellStyle name="_PERSONAL_Property 30.06.2006" xfId="47"/>
    <cellStyle name="_PERSONAL_Property 30.06.2007" xfId="48"/>
    <cellStyle name="_PL2009_ExtS" xfId="21952"/>
    <cellStyle name="_plany rent_2009_10_2008_insourcing" xfId="21953"/>
    <cellStyle name="_plany rent_2009_10_2008_insourcing 2" xfId="21954"/>
    <cellStyle name="_Podzial ESI i TRD 2010 dla PF_v 2 0 NEW" xfId="21955"/>
    <cellStyle name="_POLONIA _plan 2012" xfId="21956"/>
    <cellStyle name="_Preparación-Queries-MDR" xfId="21957"/>
    <cellStyle name="_Preparación-Queries-MDR_murex  mtm" xfId="21958"/>
    <cellStyle name="_Preparación-Queries-MDR_OPCJE_080612_ub" xfId="21959"/>
    <cellStyle name="_Preparación-Queries-MDR_OPCJE_madryt" xfId="21960"/>
    <cellStyle name="_Preparación-Queries-MDR_Standard 15.11.2011" xfId="21961"/>
    <cellStyle name="_Preparación-Queries-MDR_Zeszyt4 (6) (2)" xfId="21962"/>
    <cellStyle name="_Property 30.06.2006" xfId="49"/>
    <cellStyle name="_Property 30.06.2007" xfId="50"/>
    <cellStyle name="_przeksiegowanie MPK198_szczegoly" xfId="21963"/>
    <cellStyle name="_Query IC SD SND ult" xfId="21964"/>
    <cellStyle name="_raport_1H2009 (5)" xfId="21965"/>
    <cellStyle name="_raport_2009 (7)" xfId="21966"/>
    <cellStyle name="_raport_3Q2009 (3)" xfId="21967"/>
    <cellStyle name="_raport_4Q2010" xfId="21968"/>
    <cellStyle name="_raport_IQ2010" xfId="21969"/>
    <cellStyle name="_raport_txn_01_2009" xfId="21970"/>
    <cellStyle name="_raport_txn_02_2009" xfId="21971"/>
    <cellStyle name="_Założenia biznesowe" xfId="21972"/>
    <cellStyle name="˙˙˙" xfId="51"/>
    <cellStyle name="˙˙˙ 2" xfId="52"/>
    <cellStyle name="˙˙˙ 2 2" xfId="53"/>
    <cellStyle name="˙˙˙ 2 2 2" xfId="21973"/>
    <cellStyle name="˙˙˙ 3" xfId="21974"/>
    <cellStyle name="˙˙˙ 4" xfId="21975"/>
    <cellStyle name="˙˙˙_zmiana wyniku_spółki_2011" xfId="21976"/>
    <cellStyle name="=D:\WINNT\SYSTEM32\COMMAND.COM" xfId="54"/>
    <cellStyle name="=D:\WINNT\SYSTEM32\COMMAND.COM 2" xfId="55"/>
    <cellStyle name="=D:\WINNT\SYSTEM32\COMMAND.COM 2 2" xfId="56"/>
    <cellStyle name="=D:\WINNT\SYSTEM32\COMMAND.COM 2 3" xfId="21977"/>
    <cellStyle name="=D:\WINNT\SYSTEM32\COMMAND.COM 3" xfId="57"/>
    <cellStyle name="=D:\WINNT\SYSTEM32\COMMAND.COM 4" xfId="21978"/>
    <cellStyle name="0,000000" xfId="21979"/>
    <cellStyle name="1" xfId="21980"/>
    <cellStyle name="1 000 Kč_laroux" xfId="58"/>
    <cellStyle name="1_murex  mtm" xfId="21981"/>
    <cellStyle name="1_OPCJE_080612_ub" xfId="21982"/>
    <cellStyle name="1_OPCJE_madryt" xfId="21983"/>
    <cellStyle name="1_Standard 15.11.2011" xfId="21984"/>
    <cellStyle name="1_Zeszyt4 (6) (2)" xfId="21985"/>
    <cellStyle name="20% - Accent1" xfId="21986"/>
    <cellStyle name="20% - Accent1 2" xfId="21987"/>
    <cellStyle name="20% - Accent1 3" xfId="21988"/>
    <cellStyle name="20% - Accent2" xfId="21989"/>
    <cellStyle name="20% - Accent2 2" xfId="21990"/>
    <cellStyle name="20% - Accent2 3" xfId="21991"/>
    <cellStyle name="20% - Accent3" xfId="21992"/>
    <cellStyle name="20% - Accent3 2" xfId="21993"/>
    <cellStyle name="20% - Accent3 3" xfId="21994"/>
    <cellStyle name="20% - Accent4" xfId="21995"/>
    <cellStyle name="20% - Accent4 2" xfId="21996"/>
    <cellStyle name="20% - Accent4 3" xfId="21997"/>
    <cellStyle name="20% - Accent5" xfId="21998"/>
    <cellStyle name="20% - Accent5 2" xfId="21999"/>
    <cellStyle name="20% - Accent5 3" xfId="22000"/>
    <cellStyle name="20% - Accent6" xfId="22001"/>
    <cellStyle name="20% - Accent6 2" xfId="22002"/>
    <cellStyle name="20% - Accent6 3" xfId="22003"/>
    <cellStyle name="20% - akcent 1 2" xfId="59"/>
    <cellStyle name="20% - akcent 1 2 2" xfId="60"/>
    <cellStyle name="20% - akcent 1 2 3" xfId="61"/>
    <cellStyle name="20% - akcent 1 2 4" xfId="22004"/>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5"/>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6"/>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7"/>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8"/>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9"/>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2 4" xfId="22010"/>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1"/>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2 4" xfId="22012"/>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20" xfId="22013"/>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2 5" xfId="22014"/>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19" xfId="22015"/>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20% - Énfasis1" xfId="22016"/>
    <cellStyle name="20% - Énfasis2" xfId="22017"/>
    <cellStyle name="20% - Énfasis3" xfId="22018"/>
    <cellStyle name="20% - Énfasis4" xfId="22019"/>
    <cellStyle name="20% - Énfasis5" xfId="22020"/>
    <cellStyle name="20% - Énfasis6" xfId="22021"/>
    <cellStyle name="40% - Accent1" xfId="22022"/>
    <cellStyle name="40% - Accent1 2" xfId="22023"/>
    <cellStyle name="40% - Accent1 3" xfId="22024"/>
    <cellStyle name="40% - Accent2" xfId="22025"/>
    <cellStyle name="40% - Accent2 2" xfId="22026"/>
    <cellStyle name="40% - Accent2 3" xfId="22027"/>
    <cellStyle name="40% - Accent3" xfId="22028"/>
    <cellStyle name="40% - Accent3 2" xfId="22029"/>
    <cellStyle name="40% - Accent3 3" xfId="22030"/>
    <cellStyle name="40% - Accent4" xfId="22031"/>
    <cellStyle name="40% - Accent4 2" xfId="22032"/>
    <cellStyle name="40% - Accent4 3" xfId="22033"/>
    <cellStyle name="40% - Accent5" xfId="22034"/>
    <cellStyle name="40% - Accent5 2" xfId="22035"/>
    <cellStyle name="40% - Accent5 3" xfId="22036"/>
    <cellStyle name="40% - Accent6" xfId="22037"/>
    <cellStyle name="40% - Accent6 2" xfId="22038"/>
    <cellStyle name="40% - Accent6 3" xfId="22039"/>
    <cellStyle name="40% - akcent 1 2" xfId="9827"/>
    <cellStyle name="40% - akcent 1 2 2" xfId="9828"/>
    <cellStyle name="40% - akcent 1 2 3" xfId="9829"/>
    <cellStyle name="40% - akcent 1 2 4" xfId="9830"/>
    <cellStyle name="40% - akcent 1 2 5" xfId="2204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19" xfId="22041"/>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2 5" xfId="22042"/>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19" xfId="2204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2 5" xfId="22044"/>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19" xfId="22045"/>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2 5" xfId="22046"/>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19" xfId="22047"/>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2 5" xfId="22048"/>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19" xfId="22049"/>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2 5" xfId="22050"/>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19" xfId="22051"/>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40% - Énfasis1" xfId="22052"/>
    <cellStyle name="40% - Énfasis2" xfId="22053"/>
    <cellStyle name="40% - Énfasis3" xfId="22054"/>
    <cellStyle name="40% - Énfasis4" xfId="22055"/>
    <cellStyle name="40% - Énfasis5" xfId="22056"/>
    <cellStyle name="40% - Énfasis6" xfId="22057"/>
    <cellStyle name="60% - Accent1" xfId="22058"/>
    <cellStyle name="60% - Accent1 2" xfId="22059"/>
    <cellStyle name="60% - Accent2" xfId="22060"/>
    <cellStyle name="60% - Accent2 2" xfId="22061"/>
    <cellStyle name="60% - Accent3" xfId="22062"/>
    <cellStyle name="60% - Accent3 2" xfId="22063"/>
    <cellStyle name="60% - Accent4" xfId="22064"/>
    <cellStyle name="60% - Accent4 2" xfId="22065"/>
    <cellStyle name="60% - Accent5" xfId="22066"/>
    <cellStyle name="60% - Accent5 2" xfId="22067"/>
    <cellStyle name="60% - Accent6" xfId="22068"/>
    <cellStyle name="60% - Accent6 2" xfId="22069"/>
    <cellStyle name="60% - akcent 1 2" xfId="15605"/>
    <cellStyle name="60% - akcent 1 2 2" xfId="15606"/>
    <cellStyle name="60% - akcent 1 2 3" xfId="15607"/>
    <cellStyle name="60% - akcent 1 2 4" xfId="22070"/>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2 4" xfId="22071"/>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2 4" xfId="22072"/>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2 4" xfId="22073"/>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2 4" xfId="22074"/>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2 4" xfId="22075"/>
    <cellStyle name="60% - akcent 6 3" xfId="15643"/>
    <cellStyle name="60% - akcent 6 4" xfId="15644"/>
    <cellStyle name="60% - akcent 6 5" xfId="15645"/>
    <cellStyle name="60% - akcent 6 6" xfId="15646"/>
    <cellStyle name="60% - Énfasis1" xfId="22076"/>
    <cellStyle name="60% - Énfasis2" xfId="22077"/>
    <cellStyle name="60% - Énfasis3" xfId="22078"/>
    <cellStyle name="60% - Énfasis4" xfId="22079"/>
    <cellStyle name="60% - Énfasis5" xfId="22080"/>
    <cellStyle name="60% - Énfasis6" xfId="22081"/>
    <cellStyle name="A modif Blanc" xfId="15647"/>
    <cellStyle name="A modif Blanc 2" xfId="22083"/>
    <cellStyle name="A modif Blanc 2 2" xfId="22084"/>
    <cellStyle name="A modif Blanc 3" xfId="22085"/>
    <cellStyle name="A modif Blanc 3 2" xfId="22086"/>
    <cellStyle name="A modif Blanc 4" xfId="22087"/>
    <cellStyle name="A modif Blanc 4 2" xfId="22088"/>
    <cellStyle name="A modif Blanc 5" xfId="22089"/>
    <cellStyle name="A modif Blanc 6" xfId="22090"/>
    <cellStyle name="A modif Blanc 7" xfId="22082"/>
    <cellStyle name="A modif Blanc_SAB PSR 2011" xfId="22091"/>
    <cellStyle name="A modifier" xfId="15648"/>
    <cellStyle name="A modifier 2" xfId="22092"/>
    <cellStyle name="Accent1" xfId="22093"/>
    <cellStyle name="Accent1 2" xfId="22094"/>
    <cellStyle name="Accent2" xfId="22095"/>
    <cellStyle name="Accent2 2" xfId="22096"/>
    <cellStyle name="Accent3" xfId="22097"/>
    <cellStyle name="Accent3 2" xfId="22098"/>
    <cellStyle name="Accent4" xfId="22099"/>
    <cellStyle name="Accent4 2" xfId="22100"/>
    <cellStyle name="Accent5" xfId="22101"/>
    <cellStyle name="Accent5 2" xfId="22102"/>
    <cellStyle name="Accent6" xfId="22103"/>
    <cellStyle name="Accent6 2" xfId="22104"/>
    <cellStyle name="Akcent 1 2" xfId="15649"/>
    <cellStyle name="Akcent 1 2 2" xfId="15650"/>
    <cellStyle name="Akcent 1 2 3" xfId="15651"/>
    <cellStyle name="Akcent 1 2 4" xfId="22105"/>
    <cellStyle name="Akcent 1 3" xfId="15652"/>
    <cellStyle name="Akcent 1 4" xfId="15653"/>
    <cellStyle name="Akcent 1 5" xfId="15654"/>
    <cellStyle name="Akcent 1 6" xfId="15655"/>
    <cellStyle name="Akcent 2 2" xfId="15656"/>
    <cellStyle name="Akcent 2 2 2" xfId="15657"/>
    <cellStyle name="Akcent 2 2 3" xfId="15658"/>
    <cellStyle name="Akcent 2 2 4" xfId="22106"/>
    <cellStyle name="Akcent 2 3" xfId="15659"/>
    <cellStyle name="Akcent 2 4" xfId="15660"/>
    <cellStyle name="Akcent 2 5" xfId="15661"/>
    <cellStyle name="Akcent 2 6" xfId="15662"/>
    <cellStyle name="Akcent 3 2" xfId="15663"/>
    <cellStyle name="Akcent 3 2 2" xfId="15664"/>
    <cellStyle name="Akcent 3 2 3" xfId="15665"/>
    <cellStyle name="Akcent 3 2 4" xfId="22107"/>
    <cellStyle name="Akcent 3 3" xfId="15666"/>
    <cellStyle name="Akcent 3 4" xfId="15667"/>
    <cellStyle name="Akcent 3 5" xfId="15668"/>
    <cellStyle name="Akcent 3 6" xfId="15669"/>
    <cellStyle name="Akcent 4 2" xfId="15670"/>
    <cellStyle name="Akcent 4 2 2" xfId="15671"/>
    <cellStyle name="Akcent 4 2 2 2" xfId="22109"/>
    <cellStyle name="Akcent 4 2 3" xfId="15672"/>
    <cellStyle name="Akcent 4 2 4" xfId="22108"/>
    <cellStyle name="Akcent 4 3" xfId="15673"/>
    <cellStyle name="Akcent 4 4" xfId="15674"/>
    <cellStyle name="Akcent 4 5" xfId="15675"/>
    <cellStyle name="Akcent 4 6" xfId="15676"/>
    <cellStyle name="Akcent 5 2" xfId="15677"/>
    <cellStyle name="Akcent 5 2 2" xfId="15678"/>
    <cellStyle name="Akcent 5 2 3" xfId="15679"/>
    <cellStyle name="Akcent 5 2 4" xfId="22110"/>
    <cellStyle name="Akcent 5 3" xfId="15680"/>
    <cellStyle name="Akcent 5 4" xfId="15681"/>
    <cellStyle name="Akcent 5 5" xfId="15682"/>
    <cellStyle name="Akcent 5 6" xfId="15683"/>
    <cellStyle name="Akcent 6 2" xfId="15684"/>
    <cellStyle name="Akcent 6 2 2" xfId="15685"/>
    <cellStyle name="Akcent 6 2 3" xfId="15686"/>
    <cellStyle name="Akcent 6 2 4" xfId="22111"/>
    <cellStyle name="Akcent 6 3" xfId="15687"/>
    <cellStyle name="Akcent 6 4" xfId="15688"/>
    <cellStyle name="Akcent 6 5" xfId="15689"/>
    <cellStyle name="Akcent 6 6" xfId="15690"/>
    <cellStyle name="alisco Int." xfId="22112"/>
    <cellStyle name="Bad" xfId="22113"/>
    <cellStyle name="Bad 2" xfId="22114"/>
    <cellStyle name="BARATA" xfId="22115"/>
    <cellStyle name="Buena" xfId="22116"/>
    <cellStyle name="C⫵rrency_Descuadre Saldos (Autom)" xfId="22117"/>
    <cellStyle name="Calc Currency (0)" xfId="15691"/>
    <cellStyle name="Calc Currency (0) 2" xfId="22119"/>
    <cellStyle name="Calc Currency (0) 3" xfId="22118"/>
    <cellStyle name="Calculation" xfId="22120"/>
    <cellStyle name="Calculation 2" xfId="22121"/>
    <cellStyle name="Calculation 2 2" xfId="22122"/>
    <cellStyle name="Calculation 2 2 2" xfId="22123"/>
    <cellStyle name="Calculation 2 3" xfId="22124"/>
    <cellStyle name="Calculation 3" xfId="22125"/>
    <cellStyle name="Calculation 3 2" xfId="22126"/>
    <cellStyle name="Calculation 4" xfId="22127"/>
    <cellStyle name="Cálculo" xfId="22128"/>
    <cellStyle name="Cambiar to&amp;do" xfId="22129"/>
    <cellStyle name="čárky [0]_laroux" xfId="15692"/>
    <cellStyle name="čárky_laroux" xfId="15693"/>
    <cellStyle name="Celda de comprobación" xfId="22130"/>
    <cellStyle name="Celda vinculada" xfId="22131"/>
    <cellStyle name="Check Cell" xfId="22132"/>
    <cellStyle name="Check Cell 2" xfId="15694"/>
    <cellStyle name="Check Cell 2 2" xfId="15695"/>
    <cellStyle name="Check Cell 2 2 2" xfId="22135"/>
    <cellStyle name="Check Cell 2 2 3" xfId="22134"/>
    <cellStyle name="Check Cell 2 3" xfId="22136"/>
    <cellStyle name="Check Cell 2 4" xfId="22137"/>
    <cellStyle name="Check Cell 2 5" xfId="22133"/>
    <cellStyle name="Check Cell 3" xfId="15696"/>
    <cellStyle name="Check Cell 3 2" xfId="22139"/>
    <cellStyle name="Check Cell 3 3" xfId="22138"/>
    <cellStyle name="Check Cell 4" xfId="22140"/>
    <cellStyle name="Check Cell 5" xfId="22141"/>
    <cellStyle name="Comma [0]" xfId="15697"/>
    <cellStyle name="Comma [0] 2" xfId="15698"/>
    <cellStyle name="Comma [0] 2 2" xfId="22144"/>
    <cellStyle name="Comma [0] 2 3" xfId="22143"/>
    <cellStyle name="Comma [0] 3" xfId="15699"/>
    <cellStyle name="Comma [0] 3 2" xfId="22146"/>
    <cellStyle name="Comma [0] 3 3" xfId="22145"/>
    <cellStyle name="Comma [0] 4" xfId="15700"/>
    <cellStyle name="Comma [0] 4 2" xfId="22147"/>
    <cellStyle name="Comma [0] 5" xfId="22148"/>
    <cellStyle name="Comma [0] 6" xfId="22149"/>
    <cellStyle name="Comma [0] 7" xfId="22150"/>
    <cellStyle name="Comma [0] 8" xfId="22142"/>
    <cellStyle name="Comma [0]_RW 30 06 2010 skons" xfId="22151"/>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 2" xfId="22152"/>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 2" xfId="22153"/>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 2" xfId="22154"/>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omma0 - Modelo1" xfId="22155"/>
    <cellStyle name="Comma0 - Style1" xfId="22156"/>
    <cellStyle name="Comma1 - Modelo2" xfId="22157"/>
    <cellStyle name="Comma1 - Style2" xfId="22158"/>
    <cellStyle name="Currency [0]" xfId="15756"/>
    <cellStyle name="Currency [0] 2" xfId="15757"/>
    <cellStyle name="Currency [0] 2 2" xfId="22161"/>
    <cellStyle name="Currency [0] 2 3" xfId="22160"/>
    <cellStyle name="Currency [0] 3" xfId="15758"/>
    <cellStyle name="Currency [0] 3 2" xfId="22163"/>
    <cellStyle name="Currency [0] 3 3" xfId="22162"/>
    <cellStyle name="Currency [0] 4" xfId="15759"/>
    <cellStyle name="Currency [0] 4 2" xfId="22164"/>
    <cellStyle name="Currency [0] 5" xfId="22165"/>
    <cellStyle name="Currency [0] 6" xfId="221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2 2" xfId="22168"/>
    <cellStyle name="Dane wejściowe 2 2 3" xfId="22167"/>
    <cellStyle name="Dane wejściowe 2 3" xfId="15816"/>
    <cellStyle name="Dane wejściowe 2 3 2" xfId="22169"/>
    <cellStyle name="Dane wejściowe 2 4" xfId="2216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2 2" xfId="22172"/>
    <cellStyle name="Dane wyjściowe 2 2 3" xfId="22171"/>
    <cellStyle name="Dane wyjściowe 2 3" xfId="15823"/>
    <cellStyle name="Dane wyjściowe 2 3 2" xfId="22173"/>
    <cellStyle name="Dane wyjściowe 2 4" xfId="22170"/>
    <cellStyle name="Dane wyjściowe 3" xfId="15824"/>
    <cellStyle name="Dane wyjściowe 4" xfId="15825"/>
    <cellStyle name="Dane wyjściowe 5" xfId="15826"/>
    <cellStyle name="Dane wyjściowe 6" xfId="15827"/>
    <cellStyle name="Dia" xfId="22174"/>
    <cellStyle name="Diseño" xfId="22175"/>
    <cellStyle name="Dobre 2" xfId="15828"/>
    <cellStyle name="Dobre 2 2" xfId="15829"/>
    <cellStyle name="Dobre 2 3" xfId="15830"/>
    <cellStyle name="Dobre 2 4" xfId="22176"/>
    <cellStyle name="Dobre 3" xfId="15831"/>
    <cellStyle name="Dobre 4" xfId="15832"/>
    <cellStyle name="Dobre 5" xfId="15833"/>
    <cellStyle name="Dobre 6" xfId="15834"/>
    <cellStyle name="Dziesiętny" xfId="21875" builtinId="3"/>
    <cellStyle name="Dziesiętny 10" xfId="15835"/>
    <cellStyle name="Dziesiętny 10 2" xfId="22177"/>
    <cellStyle name="Dziesiętny 10 3" xfId="15836"/>
    <cellStyle name="Dziesiętny 11" xfId="22178"/>
    <cellStyle name="Dziesiętny 12" xfId="22972"/>
    <cellStyle name="Dziesiętny 13" xfId="21878"/>
    <cellStyle name="Dziesiętny 2" xfId="15837"/>
    <cellStyle name="Dziesiętny 2 10" xfId="15838"/>
    <cellStyle name="Dziesiętny 2 11" xfId="22179"/>
    <cellStyle name="Dziesiętny 2 2" xfId="15839"/>
    <cellStyle name="Dziesiętny 2 2 2" xfId="22181"/>
    <cellStyle name="Dziesiętny 2 2 3" xfId="22180"/>
    <cellStyle name="Dziesiętny 2 3" xfId="15840"/>
    <cellStyle name="Dziesiętny 2 3 2" xfId="22182"/>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11" xfId="22183"/>
    <cellStyle name="Dziesiętny 3 2" xfId="15849"/>
    <cellStyle name="Dziesiętny 3 2 2" xfId="15850"/>
    <cellStyle name="Dziesiętny 3 2 2 2" xfId="22185"/>
    <cellStyle name="Dziesiętny 3 2 3" xfId="22184"/>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3 5" xfId="22186"/>
    <cellStyle name="Dziesiętny 3 4" xfId="15859"/>
    <cellStyle name="Dziesiętny 3 4 2" xfId="22187"/>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2 2 2" xfId="22190"/>
    <cellStyle name="Dziesiętny 4 2 3" xfId="22189"/>
    <cellStyle name="Dziesiętny 4 3" xfId="15874"/>
    <cellStyle name="Dziesiętny 4 3 2" xfId="15875"/>
    <cellStyle name="Dziesiętny 4 3 2 2" xfId="22192"/>
    <cellStyle name="Dziesiętny 4 3 3" xfId="22191"/>
    <cellStyle name="Dziesiętny 4 4" xfId="15876"/>
    <cellStyle name="Dziesiętny 4 4 2" xfId="22193"/>
    <cellStyle name="Dziesiętny 4 5" xfId="15877"/>
    <cellStyle name="Dziesiętny 4 6" xfId="22188"/>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18" xfId="22194"/>
    <cellStyle name="Dziesiętny 5 2" xfId="15938"/>
    <cellStyle name="Dziesiętny 5 2 10" xfId="15939"/>
    <cellStyle name="Dziesiętny 5 2 11" xfId="15940"/>
    <cellStyle name="Dziesiętny 5 2 12" xfId="22195"/>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6 2" xfId="22197"/>
    <cellStyle name="Dziesiętny 6 3" xfId="22196"/>
    <cellStyle name="Dziesiętny 7" xfId="16749"/>
    <cellStyle name="Dziesiętny 7 2" xfId="22199"/>
    <cellStyle name="Dziesiętny 7 3" xfId="22198"/>
    <cellStyle name="Dziesiętny 8" xfId="16750"/>
    <cellStyle name="Dziesiętny 8 2" xfId="22201"/>
    <cellStyle name="Dziesiętny 8 3" xfId="22200"/>
    <cellStyle name="Dziesiętny 9" xfId="16751"/>
    <cellStyle name="Dziesiętny 9 2" xfId="22202"/>
    <cellStyle name="Encabez1" xfId="22203"/>
    <cellStyle name="Encabez2" xfId="22204"/>
    <cellStyle name="Encabezado 4" xfId="22205"/>
    <cellStyle name="Énfasis1" xfId="22206"/>
    <cellStyle name="Énfasis2" xfId="22207"/>
    <cellStyle name="Énfasis3" xfId="22208"/>
    <cellStyle name="Énfasis4" xfId="22209"/>
    <cellStyle name="Énfasis5" xfId="22210"/>
    <cellStyle name="Énfasis6" xfId="22211"/>
    <cellStyle name="Entrada" xfId="22212"/>
    <cellStyle name="Euro" xfId="16752"/>
    <cellStyle name="Euro 2" xfId="16753"/>
    <cellStyle name="Euro 2 2" xfId="22215"/>
    <cellStyle name="Euro 2 3" xfId="22214"/>
    <cellStyle name="Euro 3" xfId="16754"/>
    <cellStyle name="Euro 3 2" xfId="22216"/>
    <cellStyle name="Euro 4" xfId="22217"/>
    <cellStyle name="Euro 5" xfId="22213"/>
    <cellStyle name="Euro_do_DERIV_300612" xfId="22218"/>
    <cellStyle name="Explanatory Text" xfId="22219"/>
    <cellStyle name="Explanatory Text 2" xfId="22220"/>
    <cellStyle name="F2" xfId="16755"/>
    <cellStyle name="F2 2" xfId="16756"/>
    <cellStyle name="F2 3" xfId="16757"/>
    <cellStyle name="F2 4" xfId="16758"/>
    <cellStyle name="F2 5" xfId="22221"/>
    <cellStyle name="F3" xfId="16759"/>
    <cellStyle name="F3 2" xfId="16760"/>
    <cellStyle name="F3 3" xfId="16761"/>
    <cellStyle name="F3 4" xfId="16762"/>
    <cellStyle name="F3 5" xfId="22222"/>
    <cellStyle name="F4" xfId="16763"/>
    <cellStyle name="F4 2" xfId="16764"/>
    <cellStyle name="F4 3" xfId="16765"/>
    <cellStyle name="F4 4" xfId="16766"/>
    <cellStyle name="F4 5" xfId="22223"/>
    <cellStyle name="F5" xfId="16767"/>
    <cellStyle name="F5 2" xfId="16768"/>
    <cellStyle name="F5 3" xfId="16769"/>
    <cellStyle name="F5 4" xfId="16770"/>
    <cellStyle name="F5 5" xfId="22224"/>
    <cellStyle name="F6" xfId="16771"/>
    <cellStyle name="F6 2" xfId="16772"/>
    <cellStyle name="F6 3" xfId="16773"/>
    <cellStyle name="F6 4" xfId="16774"/>
    <cellStyle name="F6 5" xfId="22225"/>
    <cellStyle name="F7" xfId="16775"/>
    <cellStyle name="F7 2" xfId="16776"/>
    <cellStyle name="F7 3" xfId="16777"/>
    <cellStyle name="F7 4" xfId="16778"/>
    <cellStyle name="F7 5" xfId="22226"/>
    <cellStyle name="F8" xfId="16779"/>
    <cellStyle name="F8 2" xfId="16780"/>
    <cellStyle name="F8 3" xfId="16781"/>
    <cellStyle name="F8 4" xfId="16782"/>
    <cellStyle name="F8 5" xfId="22227"/>
    <cellStyle name="fecha" xfId="22228"/>
    <cellStyle name="Fijo" xfId="22229"/>
    <cellStyle name="Financiero" xfId="22230"/>
    <cellStyle name="Followed Hyperlink_securities_280207" xfId="22231"/>
    <cellStyle name="Good" xfId="22232"/>
    <cellStyle name="Good 2" xfId="22233"/>
    <cellStyle name="Header1" xfId="16783"/>
    <cellStyle name="Header1 2" xfId="22234"/>
    <cellStyle name="Header2" xfId="16784"/>
    <cellStyle name="Header2 2" xfId="22236"/>
    <cellStyle name="Header2 2 2" xfId="22237"/>
    <cellStyle name="Header2 3" xfId="22238"/>
    <cellStyle name="Header2 3 2" xfId="22239"/>
    <cellStyle name="Header2 4" xfId="22240"/>
    <cellStyle name="Header2 4 2" xfId="22241"/>
    <cellStyle name="Header2 5" xfId="22242"/>
    <cellStyle name="Header2 6" xfId="22243"/>
    <cellStyle name="Header2 7" xfId="22235"/>
    <cellStyle name="Heading 1" xfId="22244"/>
    <cellStyle name="Heading 1 2" xfId="22245"/>
    <cellStyle name="Heading 2" xfId="22246"/>
    <cellStyle name="Heading 2 2" xfId="22247"/>
    <cellStyle name="Heading 3" xfId="22248"/>
    <cellStyle name="Heading 3 2" xfId="22249"/>
    <cellStyle name="Heading 3 2 2" xfId="22250"/>
    <cellStyle name="Heading 3 3" xfId="22251"/>
    <cellStyle name="Heading 4" xfId="22252"/>
    <cellStyle name="Heading 4 2" xfId="22253"/>
    <cellStyle name="Heading, Column" xfId="22254"/>
    <cellStyle name="Heading, Section" xfId="22255"/>
    <cellStyle name="Hiperłącze 2" xfId="16785"/>
    <cellStyle name="Hiperłącze 2 2" xfId="16786"/>
    <cellStyle name="Hiperłącze 2 3" xfId="22256"/>
    <cellStyle name="Hiperłącze 3" xfId="16787"/>
    <cellStyle name="Hyperlink 2" xfId="22257"/>
    <cellStyle name="Hyperlink_Plan finansowy-DRK" xfId="16788"/>
    <cellStyle name="Incorrecto" xfId="22258"/>
    <cellStyle name="INMOBILIARIA RIMO SA DE CV" xfId="22259"/>
    <cellStyle name="Input" xfId="22260"/>
    <cellStyle name="Input 2" xfId="22261"/>
    <cellStyle name="Input 2 2" xfId="22262"/>
    <cellStyle name="Input 2 2 2" xfId="22263"/>
    <cellStyle name="Input 2 3" xfId="22264"/>
    <cellStyle name="Input 3" xfId="22265"/>
    <cellStyle name="Input 3 2" xfId="22266"/>
    <cellStyle name="Input 4" xfId="22267"/>
    <cellStyle name="Komórka połączona 2" xfId="16789"/>
    <cellStyle name="Komórka połączona 2 2" xfId="16790"/>
    <cellStyle name="Komórka połączona 2 3" xfId="16791"/>
    <cellStyle name="Komórka połączona 2 4" xfId="22268"/>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2 2 2" xfId="22271"/>
    <cellStyle name="Komórka zaznaczona 2 2 3" xfId="22270"/>
    <cellStyle name="Komórka zaznaczona 2 3" xfId="16799"/>
    <cellStyle name="Komórka zaznaczona 2 3 2" xfId="22272"/>
    <cellStyle name="Komórka zaznaczona 2 4" xfId="16800"/>
    <cellStyle name="Komórka zaznaczona 2 4 2" xfId="22273"/>
    <cellStyle name="Komórka zaznaczona 2 5" xfId="22269"/>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_x000d__x000a_Path=M:\RIOCEN01_x000d__x000a_Name=Carlos Emilio Brousse_x000d__x000a_DDAApps=nsf,nsg,nsh,jtf,ns2,ors,org_x000d__x000a_SmartIcons=Todos_x000d__x000a_" xfId="22274"/>
    <cellStyle name="l]_x000d__x000a_Path=M:\RIOCEN01_x000d__x000a_Name=Carlos Emilio Brousse_x000d__x000a_DDEApps=nsf,nsg,nsh,ntf,ns2,ors,org_x000d__x000a_SmartIcons=Todos_x000d__x000a_" xfId="22275"/>
    <cellStyle name="l]_x000d__x000a_Path=M:\RIOCEN01_x000d__x000a_Name=Carlos Emilio Brousse_x000d__x000a_DDEApps=nsf,nsg,nsh,ntf,ns2,ors,org_x000d__x000a_SmartIcons=Todos_x000d__x000a_ 2" xfId="22276"/>
    <cellStyle name="l]_x000d__x000a_Path=M:\RIOCEN01_x000d__x000a_Name=Carlos Emilio Brousse_x000d__x000a_DDEApps=nsf,nsg,nsh,ntf,ns2,ors,org_x000d__x000a_SmartIcons=Todos_x000d__x000a_ 3" xfId="22277"/>
    <cellStyle name="Licence" xfId="16810"/>
    <cellStyle name="Licence 2" xfId="22279"/>
    <cellStyle name="Licence 2 2" xfId="22280"/>
    <cellStyle name="Licence 3" xfId="22278"/>
    <cellStyle name="Licence_Zeszyt1" xfId="22281"/>
    <cellStyle name="Linked Cell" xfId="22282"/>
    <cellStyle name="Linked Cell 2" xfId="22283"/>
    <cellStyle name="měny_laroux" xfId="16811"/>
    <cellStyle name="MEXICANA INDUSTRIAL DE INSUMOS AGROPECUA" xfId="22284"/>
    <cellStyle name="Millares 2" xfId="22285"/>
    <cellStyle name="Millares 3" xfId="22286"/>
    <cellStyle name="Milliers [0]_laroux" xfId="16812"/>
    <cellStyle name="Milliers_laroux" xfId="16813"/>
    <cellStyle name="Monåda_Maãro1_Módulo2" xfId="22287"/>
    <cellStyle name="Monétaire [0]_Open&amp;Close" xfId="22288"/>
    <cellStyle name="Monétaire_Open&amp;Close" xfId="22289"/>
    <cellStyle name="Monetario" xfId="22290"/>
    <cellStyle name="MORENO LACALLE GUIZAR JOSE GUILLERMO" xfId="22291"/>
    <cellStyle name="Nagłówek" xfId="16814"/>
    <cellStyle name="Nagłówek 1 2" xfId="16815"/>
    <cellStyle name="Nagłówek 1 2 2" xfId="16816"/>
    <cellStyle name="Nagłówek 1 2 3" xfId="16817"/>
    <cellStyle name="Nagłówek 1 2 4" xfId="22293"/>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2 4" xfId="22294"/>
    <cellStyle name="Nagłówek 2 3" xfId="16825"/>
    <cellStyle name="Nagłówek 2 4" xfId="16826"/>
    <cellStyle name="Nagłówek 2 5" xfId="16827"/>
    <cellStyle name="Nagłówek 2 6" xfId="16828"/>
    <cellStyle name="Nagłówek 3 2" xfId="16829"/>
    <cellStyle name="Nagłówek 3 2 2" xfId="16830"/>
    <cellStyle name="Nagłówek 3 2 2 2" xfId="22296"/>
    <cellStyle name="Nagłówek 3 2 3" xfId="16831"/>
    <cellStyle name="Nagłówek 3 2 4" xfId="22295"/>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2 4" xfId="22297"/>
    <cellStyle name="Nagłówek 4 3" xfId="16839"/>
    <cellStyle name="Nagłówek 4 4" xfId="16840"/>
    <cellStyle name="Nagłówek 4 5" xfId="16841"/>
    <cellStyle name="Nagłówek 4 6" xfId="16842"/>
    <cellStyle name="Nagłówek 5" xfId="22292"/>
    <cellStyle name="Neutral" xfId="22298"/>
    <cellStyle name="Neutral 2" xfId="22299"/>
    <cellStyle name="Neutralne 2" xfId="16843"/>
    <cellStyle name="Neutralne 2 2" xfId="16844"/>
    <cellStyle name="Neutralne 2 3" xfId="16845"/>
    <cellStyle name="Neutralne 2 4" xfId="22300"/>
    <cellStyle name="Neutralne 3" xfId="16846"/>
    <cellStyle name="Neutralne 4" xfId="16847"/>
    <cellStyle name="Neutralne 5" xfId="16848"/>
    <cellStyle name="Neutralne 6" xfId="16849"/>
    <cellStyle name="no dec" xfId="22301"/>
    <cellStyle name="Normal - Style1" xfId="16850"/>
    <cellStyle name="Normal - Style1 2" xfId="22303"/>
    <cellStyle name="Normal - Style1 2 2" xfId="22304"/>
    <cellStyle name="Normal - Style1 2 2 2" xfId="22305"/>
    <cellStyle name="Normal - Style1 2 3" xfId="22306"/>
    <cellStyle name="Normal - Style1 3" xfId="22307"/>
    <cellStyle name="Normal - Style1 3 2" xfId="22308"/>
    <cellStyle name="Normal - Style1 3 2 2" xfId="22309"/>
    <cellStyle name="Normal - Style1 3 3" xfId="22310"/>
    <cellStyle name="Normal - Style1 4" xfId="22311"/>
    <cellStyle name="Normal - Style1 4 2" xfId="22312"/>
    <cellStyle name="Normal - Style1 5" xfId="22313"/>
    <cellStyle name="Normal - Style1 6" xfId="22302"/>
    <cellStyle name="Normal 2" xfId="16851"/>
    <cellStyle name="Normal 2 2" xfId="16852"/>
    <cellStyle name="Normal 2 2 2" xfId="22315"/>
    <cellStyle name="Normal 2 3" xfId="22314"/>
    <cellStyle name="Normal 3" xfId="16853"/>
    <cellStyle name="Normal 3 2" xfId="22317"/>
    <cellStyle name="Normal 3 3" xfId="22316"/>
    <cellStyle name="Normal 3_UZGODNIENIE_FXOPCJE_300612" xfId="22318"/>
    <cellStyle name="Normal 4" xfId="16854"/>
    <cellStyle name="Normal 4 2" xfId="22319"/>
    <cellStyle name="Normal 5" xfId="16855"/>
    <cellStyle name="Normal 5 2" xfId="22320"/>
    <cellStyle name="Normal 6" xfId="16856"/>
    <cellStyle name="Normal_#10-Headcount" xfId="16857"/>
    <cellStyle name="normální_laroux" xfId="16858"/>
    <cellStyle name="Normalny" xfId="0" builtinId="0"/>
    <cellStyle name="Normalny (2)" xfId="16859"/>
    <cellStyle name="Normalny (2) 2" xfId="22322"/>
    <cellStyle name="Normalny (2) 3" xfId="22321"/>
    <cellStyle name="Normalny 10" xfId="16860"/>
    <cellStyle name="Normalny 10 2" xfId="16861"/>
    <cellStyle name="Normalny 10 2 2" xfId="16862"/>
    <cellStyle name="Normalny 10 2 2 2" xfId="22324"/>
    <cellStyle name="Normalny 10 2 3" xfId="22325"/>
    <cellStyle name="Normalny 10 2 4" xfId="22326"/>
    <cellStyle name="Normalny 10 2 5" xfId="22327"/>
    <cellStyle name="Normalny 10 2 6" xfId="22328"/>
    <cellStyle name="Normalny 10 2 7" xfId="22329"/>
    <cellStyle name="Normalny 10 3" xfId="16863"/>
    <cellStyle name="Normalny 10 3 2" xfId="22331"/>
    <cellStyle name="Normalny 10 3 3" xfId="22330"/>
    <cellStyle name="Normalny 10 4" xfId="16864"/>
    <cellStyle name="Normalny 10 4 2" xfId="22332"/>
    <cellStyle name="Normalny 10 4 2 2" xfId="22333"/>
    <cellStyle name="Normalny 10 4 3" xfId="22334"/>
    <cellStyle name="Normalny 10 4 4" xfId="22335"/>
    <cellStyle name="Normalny 10 4 5" xfId="22336"/>
    <cellStyle name="Normalny 10 4 6" xfId="22337"/>
    <cellStyle name="Normalny 10 4 7" xfId="22338"/>
    <cellStyle name="Normalny 10 5" xfId="16865"/>
    <cellStyle name="Normalny 10 5 2" xfId="22339"/>
    <cellStyle name="Normalny 10 6" xfId="16866"/>
    <cellStyle name="Normalny 10 6 2" xfId="22340"/>
    <cellStyle name="Normalny 10 7" xfId="22323"/>
    <cellStyle name="Normalny 11" xfId="16867"/>
    <cellStyle name="Normalny 11 2" xfId="22342"/>
    <cellStyle name="Normalny 11 2 2" xfId="22343"/>
    <cellStyle name="Normalny 11 2 2 2" xfId="22344"/>
    <cellStyle name="Normalny 11 2 3" xfId="22345"/>
    <cellStyle name="Normalny 11 2 4" xfId="22346"/>
    <cellStyle name="Normalny 11 2 5" xfId="22347"/>
    <cellStyle name="Normalny 11 2 6" xfId="22348"/>
    <cellStyle name="Normalny 11 2 7" xfId="22349"/>
    <cellStyle name="Normalny 11 3" xfId="22350"/>
    <cellStyle name="Normalny 11 3 2" xfId="22351"/>
    <cellStyle name="Normalny 11 4" xfId="22352"/>
    <cellStyle name="Normalny 11 4 2" xfId="22353"/>
    <cellStyle name="Normalny 11 5" xfId="22354"/>
    <cellStyle name="Normalny 11 6" xfId="22355"/>
    <cellStyle name="Normalny 11 7" xfId="22356"/>
    <cellStyle name="Normalny 11 8" xfId="22357"/>
    <cellStyle name="Normalny 11 9" xfId="22341"/>
    <cellStyle name="Normalny 12" xfId="16868"/>
    <cellStyle name="Normalny 12 10" xfId="22358"/>
    <cellStyle name="Normalny 12 2" xfId="22359"/>
    <cellStyle name="Normalny 12 2 2" xfId="22360"/>
    <cellStyle name="Normalny 12 2 3" xfId="22361"/>
    <cellStyle name="Normalny 12 3" xfId="22362"/>
    <cellStyle name="Normalny 12 3 2" xfId="22363"/>
    <cellStyle name="Normalny 12 3 2 2" xfId="22364"/>
    <cellStyle name="Normalny 12 3 3" xfId="22365"/>
    <cellStyle name="Normalny 12 3 4" xfId="22366"/>
    <cellStyle name="Normalny 12 3 5" xfId="22367"/>
    <cellStyle name="Normalny 12 3 6" xfId="22368"/>
    <cellStyle name="Normalny 12 3 7" xfId="22369"/>
    <cellStyle name="Normalny 12 4" xfId="22370"/>
    <cellStyle name="Normalny 12 4 2" xfId="22371"/>
    <cellStyle name="Normalny 12 5" xfId="22372"/>
    <cellStyle name="Normalny 12 5 2" xfId="22373"/>
    <cellStyle name="Normalny 12 6" xfId="22374"/>
    <cellStyle name="Normalny 12 7" xfId="22375"/>
    <cellStyle name="Normalny 12 8" xfId="22376"/>
    <cellStyle name="Normalny 12 9" xfId="22377"/>
    <cellStyle name="Normalny 13" xfId="16869"/>
    <cellStyle name="Normalny 13 2" xfId="22379"/>
    <cellStyle name="Normalny 13 2 2" xfId="22380"/>
    <cellStyle name="Normalny 13 3" xfId="22381"/>
    <cellStyle name="Normalny 13 3 2" xfId="22382"/>
    <cellStyle name="Normalny 13 3 2 2" xfId="22383"/>
    <cellStyle name="Normalny 13 3 3" xfId="22384"/>
    <cellStyle name="Normalny 13 3 4" xfId="22385"/>
    <cellStyle name="Normalny 13 3 5" xfId="22386"/>
    <cellStyle name="Normalny 13 3 6" xfId="22387"/>
    <cellStyle name="Normalny 13 3 7" xfId="22388"/>
    <cellStyle name="Normalny 13 4" xfId="22389"/>
    <cellStyle name="Normalny 13 5" xfId="22378"/>
    <cellStyle name="Normalny 14" xfId="16870"/>
    <cellStyle name="Normalny 14 2" xfId="22391"/>
    <cellStyle name="Normalny 14 2 2" xfId="22392"/>
    <cellStyle name="Normalny 14 3" xfId="22393"/>
    <cellStyle name="Normalny 14 3 2" xfId="22394"/>
    <cellStyle name="Normalny 14 4" xfId="22395"/>
    <cellStyle name="Normalny 14 5" xfId="22390"/>
    <cellStyle name="Normalny 15" xfId="16871"/>
    <cellStyle name="Normalny 15 2" xfId="22397"/>
    <cellStyle name="Normalny 15 2 2" xfId="22398"/>
    <cellStyle name="Normalny 15 3" xfId="16872"/>
    <cellStyle name="Normalny 15 4" xfId="22399"/>
    <cellStyle name="Normalny 15 5" xfId="22400"/>
    <cellStyle name="Normalny 15 6" xfId="22401"/>
    <cellStyle name="Normalny 15 7" xfId="22396"/>
    <cellStyle name="Normalny 16" xfId="16873"/>
    <cellStyle name="Normalny 16 10" xfId="22402"/>
    <cellStyle name="Normalny 16 2" xfId="22403"/>
    <cellStyle name="Normalny 16 2 2" xfId="22404"/>
    <cellStyle name="Normalny 16 3" xfId="22405"/>
    <cellStyle name="Normalny 16 3 2" xfId="22406"/>
    <cellStyle name="Normalny 16 3 2 2" xfId="22407"/>
    <cellStyle name="Normalny 16 3 3" xfId="22408"/>
    <cellStyle name="Normalny 16 3 4" xfId="22409"/>
    <cellStyle name="Normalny 16 3 5" xfId="22410"/>
    <cellStyle name="Normalny 16 3 6" xfId="22411"/>
    <cellStyle name="Normalny 16 3 7" xfId="22412"/>
    <cellStyle name="Normalny 16 4" xfId="22413"/>
    <cellStyle name="Normalny 16 4 2" xfId="22414"/>
    <cellStyle name="Normalny 16 5" xfId="22415"/>
    <cellStyle name="Normalny 16 5 2" xfId="22416"/>
    <cellStyle name="Normalny 16 6" xfId="22417"/>
    <cellStyle name="Normalny 16 7" xfId="22418"/>
    <cellStyle name="Normalny 16 8" xfId="22419"/>
    <cellStyle name="Normalny 16 9" xfId="22420"/>
    <cellStyle name="Normalny 17" xfId="16874"/>
    <cellStyle name="Normalny 17 2" xfId="22422"/>
    <cellStyle name="Normalny 17 2 2" xfId="22423"/>
    <cellStyle name="Normalny 17 3" xfId="22424"/>
    <cellStyle name="Normalny 17 3 2" xfId="22425"/>
    <cellStyle name="Normalny 17 3 2 2" xfId="22426"/>
    <cellStyle name="Normalny 17 3 3" xfId="22427"/>
    <cellStyle name="Normalny 17 3 4" xfId="22428"/>
    <cellStyle name="Normalny 17 3 5" xfId="22429"/>
    <cellStyle name="Normalny 17 3 6" xfId="22430"/>
    <cellStyle name="Normalny 17 3 7" xfId="22431"/>
    <cellStyle name="Normalny 17 4" xfId="22432"/>
    <cellStyle name="Normalny 17 5" xfId="22421"/>
    <cellStyle name="Normalny 18" xfId="21870"/>
    <cellStyle name="Normalny 18 2" xfId="22434"/>
    <cellStyle name="Normalny 18 2 2" xfId="22435"/>
    <cellStyle name="Normalny 18 3" xfId="22436"/>
    <cellStyle name="Normalny 18 3 2" xfId="22437"/>
    <cellStyle name="Normalny 18 4" xfId="22438"/>
    <cellStyle name="Normalny 18 5" xfId="22433"/>
    <cellStyle name="Normalny 19" xfId="22439"/>
    <cellStyle name="Normalny 19 2" xfId="22440"/>
    <cellStyle name="Normalny 19 2 2" xfId="22441"/>
    <cellStyle name="Normalny 19 3" xfId="22442"/>
    <cellStyle name="Normalny 19 4" xfId="22443"/>
    <cellStyle name="Normalny 19 5" xfId="22444"/>
    <cellStyle name="Normalny 19 6" xfId="22445"/>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6"/>
    <cellStyle name="Normalny 2 2" xfId="16890"/>
    <cellStyle name="Normalny 2 2 2" xfId="16891"/>
    <cellStyle name="Normalny 2 2 2 2" xfId="16892"/>
    <cellStyle name="Normalny 2 2 2 3" xfId="22447"/>
    <cellStyle name="Normalny 2 2 3" xfId="16893"/>
    <cellStyle name="Normalny 2 2 3 2" xfId="22448"/>
    <cellStyle name="Normalny 2 2 4" xfId="16894"/>
    <cellStyle name="Normalny 2 2 4 2" xfId="22449"/>
    <cellStyle name="Normalny 2 2 5" xfId="16895"/>
    <cellStyle name="Normalny 2 2 5 2" xfId="22450"/>
    <cellStyle name="Normalny 2 2 6" xfId="16896"/>
    <cellStyle name="Normalny 2 3" xfId="16897"/>
    <cellStyle name="Normalny 2 3 2" xfId="16898"/>
    <cellStyle name="Normalny 2 3 2 2" xfId="16899"/>
    <cellStyle name="Normalny 2 3 2 3" xfId="16900"/>
    <cellStyle name="Normalny 2 3 2 4" xfId="16901"/>
    <cellStyle name="Normalny 2 3 2 5" xfId="22452"/>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1"/>
    <cellStyle name="Normalny 2 4" xfId="16914"/>
    <cellStyle name="Normalny 2 4 2" xfId="16915"/>
    <cellStyle name="Normalny 2 4 3" xfId="16916"/>
    <cellStyle name="Normalny 2 4 4" xfId="16917"/>
    <cellStyle name="Normalny 2 4 5" xfId="22453"/>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4"/>
    <cellStyle name="Normalny 2 6" xfId="16934"/>
    <cellStyle name="Normalny 2 6 2" xfId="16935"/>
    <cellStyle name="Normalny 2 6 3" xfId="16936"/>
    <cellStyle name="Normalny 2 6 4" xfId="16937"/>
    <cellStyle name="Normalny 2 6 5" xfId="22455"/>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6"/>
    <cellStyle name="Normalny 20 2" xfId="22457"/>
    <cellStyle name="Normalny 20 2 2" xfId="22458"/>
    <cellStyle name="Normalny 20 3" xfId="22459"/>
    <cellStyle name="Normalny 20 3 2" xfId="22460"/>
    <cellStyle name="Normalny 20 4" xfId="22461"/>
    <cellStyle name="Normalny 21" xfId="22462"/>
    <cellStyle name="Normalny 21 2" xfId="22463"/>
    <cellStyle name="Normalny 21 2 2" xfId="22464"/>
    <cellStyle name="Normalny 21 3" xfId="22465"/>
    <cellStyle name="Normalny 21 4" xfId="22466"/>
    <cellStyle name="Normalny 21 5" xfId="22467"/>
    <cellStyle name="Normalny 21 6" xfId="22468"/>
    <cellStyle name="Normalny 22" xfId="22469"/>
    <cellStyle name="Normalny 22 2" xfId="22470"/>
    <cellStyle name="Normalny 22 2 2" xfId="22471"/>
    <cellStyle name="Normalny 22 3" xfId="22472"/>
    <cellStyle name="Normalny 22 3 2" xfId="22473"/>
    <cellStyle name="Normalny 22 4" xfId="22474"/>
    <cellStyle name="Normalny 23" xfId="22475"/>
    <cellStyle name="Normalny 23 2" xfId="22476"/>
    <cellStyle name="Normalny 23 2 2" xfId="22477"/>
    <cellStyle name="Normalny 23 3" xfId="22478"/>
    <cellStyle name="Normalny 23 4" xfId="22479"/>
    <cellStyle name="Normalny 23 5" xfId="22480"/>
    <cellStyle name="Normalny 23 6" xfId="22481"/>
    <cellStyle name="Normalny 24" xfId="22482"/>
    <cellStyle name="Normalny 24 2" xfId="22483"/>
    <cellStyle name="Normalny 24 2 2" xfId="22484"/>
    <cellStyle name="Normalny 24 3" xfId="22485"/>
    <cellStyle name="Normalny 24 3 2" xfId="22486"/>
    <cellStyle name="Normalny 24 4" xfId="22487"/>
    <cellStyle name="Normalny 25" xfId="22488"/>
    <cellStyle name="Normalny 25 2" xfId="22489"/>
    <cellStyle name="Normalny 25 3" xfId="22490"/>
    <cellStyle name="Normalny 25 3 2" xfId="22491"/>
    <cellStyle name="Normalny 25 4" xfId="22492"/>
    <cellStyle name="Normalny 25 5" xfId="22493"/>
    <cellStyle name="Normalny 25 6" xfId="22494"/>
    <cellStyle name="Normalny 25 7" xfId="22495"/>
    <cellStyle name="Normalny 26" xfId="22496"/>
    <cellStyle name="Normalny 26 2" xfId="22497"/>
    <cellStyle name="Normalny 26 2 2" xfId="22498"/>
    <cellStyle name="Normalny 26 3" xfId="22499"/>
    <cellStyle name="Normalny 26 3 2" xfId="22500"/>
    <cellStyle name="Normalny 26 4" xfId="22501"/>
    <cellStyle name="Normalny 27" xfId="22502"/>
    <cellStyle name="Normalny 27 2" xfId="22503"/>
    <cellStyle name="Normalny 27 2 2" xfId="22504"/>
    <cellStyle name="Normalny 27 3" xfId="22505"/>
    <cellStyle name="Normalny 27 4" xfId="22506"/>
    <cellStyle name="Normalny 27 5" xfId="22507"/>
    <cellStyle name="Normalny 27 6" xfId="22508"/>
    <cellStyle name="Normalny 28" xfId="22509"/>
    <cellStyle name="Normalny 28 2" xfId="22510"/>
    <cellStyle name="Normalny 28 2 2" xfId="22511"/>
    <cellStyle name="Normalny 28 3" xfId="22512"/>
    <cellStyle name="Normalny 28 3 2" xfId="22513"/>
    <cellStyle name="Normalny 28 4" xfId="22514"/>
    <cellStyle name="Normalny 28 5" xfId="22515"/>
    <cellStyle name="Normalny 29" xfId="22516"/>
    <cellStyle name="Normalny 29 2" xfId="22517"/>
    <cellStyle name="Normalny 29 2 2" xfId="22518"/>
    <cellStyle name="Normalny 29 3" xfId="22519"/>
    <cellStyle name="Normalny 29 4" xfId="22520"/>
    <cellStyle name="Normalny 29 5" xfId="22521"/>
    <cellStyle name="Normalny 29 6" xfId="22522"/>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3"/>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4"/>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5"/>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6"/>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7"/>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8"/>
    <cellStyle name="Normalny 30 2" xfId="22529"/>
    <cellStyle name="Normalny 30 2 2" xfId="22530"/>
    <cellStyle name="Normalny 30 3" xfId="22531"/>
    <cellStyle name="Normalny 30 3 2" xfId="22532"/>
    <cellStyle name="Normalny 30 4" xfId="22533"/>
    <cellStyle name="Normalny 31" xfId="22534"/>
    <cellStyle name="Normalny 31 2" xfId="22535"/>
    <cellStyle name="Normalny 31 3" xfId="22536"/>
    <cellStyle name="Normalny 31 3 2" xfId="22537"/>
    <cellStyle name="Normalny 31 4" xfId="22538"/>
    <cellStyle name="Normalny 31 5" xfId="22539"/>
    <cellStyle name="Normalny 31 6" xfId="22540"/>
    <cellStyle name="Normalny 31 7" xfId="22541"/>
    <cellStyle name="Normalny 32" xfId="22542"/>
    <cellStyle name="Normalny 32 2" xfId="22543"/>
    <cellStyle name="Normalny 32 2 2" xfId="22544"/>
    <cellStyle name="Normalny 32 3" xfId="22545"/>
    <cellStyle name="Normalny 32 4" xfId="22546"/>
    <cellStyle name="Normalny 33" xfId="22547"/>
    <cellStyle name="Normalny 33 2" xfId="22548"/>
    <cellStyle name="Normalny 33 2 2" xfId="22549"/>
    <cellStyle name="Normalny 33 3" xfId="22550"/>
    <cellStyle name="Normalny 33 4" xfId="22551"/>
    <cellStyle name="Normalny 33 5" xfId="22552"/>
    <cellStyle name="Normalny 33 6" xfId="22553"/>
    <cellStyle name="Normalny 33 7" xfId="22554"/>
    <cellStyle name="Normalny 34" xfId="22555"/>
    <cellStyle name="Normalny 34 2" xfId="22556"/>
    <cellStyle name="Normalny 34 3" xfId="22557"/>
    <cellStyle name="Normalny 35" xfId="22558"/>
    <cellStyle name="Normalny 35 2" xfId="22559"/>
    <cellStyle name="Normalny 36" xfId="22560"/>
    <cellStyle name="Normalny 36 2" xfId="22561"/>
    <cellStyle name="Normalny 36 2 2" xfId="22562"/>
    <cellStyle name="Normalny 36 3" xfId="22563"/>
    <cellStyle name="Normalny 36 4" xfId="22564"/>
    <cellStyle name="Normalny 36 5" xfId="22565"/>
    <cellStyle name="Normalny 36 6" xfId="22566"/>
    <cellStyle name="Normalny 37" xfId="22567"/>
    <cellStyle name="Normalny 37 2" xfId="22568"/>
    <cellStyle name="Normalny 38" xfId="22569"/>
    <cellStyle name="Normalny 38 2" xfId="22570"/>
    <cellStyle name="Normalny 39" xfId="22571"/>
    <cellStyle name="Normalny 39 2" xfId="22572"/>
    <cellStyle name="Normalny 4" xfId="20799"/>
    <cellStyle name="Normalny 4 2" xfId="20800"/>
    <cellStyle name="Normalny 4 2 2" xfId="20801"/>
    <cellStyle name="Normalny 4 2 3" xfId="22573"/>
    <cellStyle name="Normalny 4 3" xfId="20802"/>
    <cellStyle name="Normalny 4 3 2" xfId="22574"/>
    <cellStyle name="Normalny 4 4" xfId="20803"/>
    <cellStyle name="Normalny 4 4 2" xfId="20804"/>
    <cellStyle name="Normalny 4 4 3" xfId="22575"/>
    <cellStyle name="Normalny 4 5" xfId="20805"/>
    <cellStyle name="Normalny 4 5 2" xfId="22576"/>
    <cellStyle name="Normalny 4 6" xfId="20806"/>
    <cellStyle name="Normalny 4 7" xfId="20807"/>
    <cellStyle name="Normalny 40" xfId="22577"/>
    <cellStyle name="Normalny 40 2" xfId="22578"/>
    <cellStyle name="Normalny 41" xfId="22579"/>
    <cellStyle name="Normalny 41 2" xfId="22580"/>
    <cellStyle name="Normalny 42" xfId="22581"/>
    <cellStyle name="Normalny 42 2" xfId="22582"/>
    <cellStyle name="Normalny 43" xfId="22583"/>
    <cellStyle name="Normalny 43 2" xfId="22584"/>
    <cellStyle name="Normalny 44" xfId="22585"/>
    <cellStyle name="Normalny 44 2" xfId="22586"/>
    <cellStyle name="Normalny 45" xfId="22587"/>
    <cellStyle name="Normalny 45 2" xfId="22588"/>
    <cellStyle name="Normalny 46" xfId="22589"/>
    <cellStyle name="Normalny 46 2" xfId="22590"/>
    <cellStyle name="Normalny 47" xfId="22591"/>
    <cellStyle name="Normalny 47 2" xfId="22592"/>
    <cellStyle name="Normalny 47 3" xfId="22593"/>
    <cellStyle name="Normalny 47 3 2" xfId="22594"/>
    <cellStyle name="Normalny 47 4" xfId="22595"/>
    <cellStyle name="Normalny 47 5" xfId="22596"/>
    <cellStyle name="Normalny 47 6" xfId="22597"/>
    <cellStyle name="Normalny 47 7" xfId="22598"/>
    <cellStyle name="Normalny 48" xfId="22599"/>
    <cellStyle name="Normalny 48 2" xfId="22600"/>
    <cellStyle name="Normalny 48 3" xfId="22601"/>
    <cellStyle name="Normalny 48 3 2" xfId="22602"/>
    <cellStyle name="Normalny 48 4" xfId="22603"/>
    <cellStyle name="Normalny 48 5" xfId="22604"/>
    <cellStyle name="Normalny 48 6" xfId="22605"/>
    <cellStyle name="Normalny 48 7" xfId="22606"/>
    <cellStyle name="Normalny 49" xfId="22607"/>
    <cellStyle name="Normalny 5" xfId="20808"/>
    <cellStyle name="Normalny 5 2" xfId="20809"/>
    <cellStyle name="Normalny 5 2 2" xfId="20810"/>
    <cellStyle name="Normalny 5 2 2 2" xfId="22610"/>
    <cellStyle name="Normalny 5 2 3" xfId="22609"/>
    <cellStyle name="Normalny 5 3" xfId="20811"/>
    <cellStyle name="Normalny 5 3 2" xfId="22611"/>
    <cellStyle name="Normalny 5 4" xfId="20812"/>
    <cellStyle name="Normalny 5 4 2" xfId="22612"/>
    <cellStyle name="Normalny 5 5" xfId="20813"/>
    <cellStyle name="Normalny 5 6" xfId="22608"/>
    <cellStyle name="Normalny 50" xfId="22613"/>
    <cellStyle name="Normalny 50 2" xfId="22614"/>
    <cellStyle name="Normalny 51" xfId="22615"/>
    <cellStyle name="Normalny 52" xfId="21876"/>
    <cellStyle name="Normalny 52 2" xfId="22617"/>
    <cellStyle name="Normalny 52 3" xfId="22616"/>
    <cellStyle name="Normalny 53" xfId="22618"/>
    <cellStyle name="Normalny 53 2" xfId="22619"/>
    <cellStyle name="Normalny 54" xfId="22620"/>
    <cellStyle name="Normalny 54 2" xfId="22621"/>
    <cellStyle name="Normalny 55" xfId="22622"/>
    <cellStyle name="Normalny 55 2" xfId="22623"/>
    <cellStyle name="Normalny 56" xfId="22624"/>
    <cellStyle name="Normalny 56 2" xfId="22625"/>
    <cellStyle name="Normalny 56 3" xfId="22626"/>
    <cellStyle name="Normalny 57" xfId="22627"/>
    <cellStyle name="Normalny 57 2" xfId="22628"/>
    <cellStyle name="Normalny 58" xfId="22629"/>
    <cellStyle name="Normalny 58 2" xfId="22630"/>
    <cellStyle name="Normalny 58 3" xfId="22631"/>
    <cellStyle name="Normalny 59" xfId="22632"/>
    <cellStyle name="Normalny 6" xfId="20814"/>
    <cellStyle name="Normalny 6 2" xfId="20815"/>
    <cellStyle name="Normalny 6 2 2" xfId="20816"/>
    <cellStyle name="Normalny 6 2 2 2" xfId="22635"/>
    <cellStyle name="Normalny 6 2 3" xfId="22634"/>
    <cellStyle name="Normalny 6 3" xfId="20817"/>
    <cellStyle name="Normalny 6 4" xfId="20818"/>
    <cellStyle name="Normalny 6 5" xfId="22633"/>
    <cellStyle name="Normalny 60" xfId="22636"/>
    <cellStyle name="Normalny 61" xfId="22637"/>
    <cellStyle name="Normalny 62" xfId="22638"/>
    <cellStyle name="Normalny 63" xfId="22639"/>
    <cellStyle name="Normalny 64" xfId="22640"/>
    <cellStyle name="Normalny 65" xfId="22641"/>
    <cellStyle name="Normalny 66" xfId="22642"/>
    <cellStyle name="Normalny 67" xfId="22643"/>
    <cellStyle name="Normalny 68" xfId="22644"/>
    <cellStyle name="Normalny 68 2" xfId="22645"/>
    <cellStyle name="Normalny 69" xfId="22646"/>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8"/>
    <cellStyle name="Normalny 7 2 2" xfId="20876"/>
    <cellStyle name="Normalny 7 2 2 10" xfId="20877"/>
    <cellStyle name="Normalny 7 2 2 11" xfId="20878"/>
    <cellStyle name="Normalny 7 2 2 12" xfId="22649"/>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7"/>
    <cellStyle name="Normalny 7 3" xfId="21262"/>
    <cellStyle name="Normalny 7 3 10" xfId="21263"/>
    <cellStyle name="Normalny 7 3 11" xfId="21264"/>
    <cellStyle name="Normalny 7 3 12" xfId="22650"/>
    <cellStyle name="Normalny 7 3 2" xfId="21265"/>
    <cellStyle name="Normalny 7 3 2 10" xfId="21266"/>
    <cellStyle name="Normalny 7 3 2 11" xfId="22651"/>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2"/>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3"/>
    <cellStyle name="Normalny 71" xfId="22654"/>
    <cellStyle name="Normalny 72" xfId="22655"/>
    <cellStyle name="Normalny 73" xfId="22656"/>
    <cellStyle name="Normalny 74" xfId="22657"/>
    <cellStyle name="Normalny 75" xfId="22658"/>
    <cellStyle name="Normalny 76" xfId="22659"/>
    <cellStyle name="Normalny 77" xfId="22660"/>
    <cellStyle name="Normalny 78" xfId="22661"/>
    <cellStyle name="Normalny 79" xfId="22662"/>
    <cellStyle name="Normalny 8" xfId="21778"/>
    <cellStyle name="Normalny 8 2" xfId="21779"/>
    <cellStyle name="Normalny 8 2 2" xfId="22665"/>
    <cellStyle name="Normalny 8 2 3" xfId="22666"/>
    <cellStyle name="Normalny 8 2 4" xfId="22664"/>
    <cellStyle name="Normalny 8 3" xfId="21780"/>
    <cellStyle name="Normalny 8 3 2" xfId="22668"/>
    <cellStyle name="Normalny 8 3 3" xfId="22667"/>
    <cellStyle name="Normalny 8 4" xfId="21781"/>
    <cellStyle name="Normalny 8 4 2" xfId="22669"/>
    <cellStyle name="Normalny 8 5" xfId="22663"/>
    <cellStyle name="Normalny 80" xfId="22670"/>
    <cellStyle name="Normalny 81" xfId="22671"/>
    <cellStyle name="Normalny 82" xfId="22672"/>
    <cellStyle name="Normalny 83" xfId="22673"/>
    <cellStyle name="Normalny 84" xfId="22674"/>
    <cellStyle name="Normalny 85" xfId="22675"/>
    <cellStyle name="Normalny 86" xfId="22676"/>
    <cellStyle name="Normalny 87" xfId="22677"/>
    <cellStyle name="Normalny 88" xfId="22678"/>
    <cellStyle name="Normalny 89" xfId="22679"/>
    <cellStyle name="Normalny 9" xfId="21782"/>
    <cellStyle name="Normalny 9 2" xfId="21783"/>
    <cellStyle name="Normalny 9 2 2" xfId="22682"/>
    <cellStyle name="Normalny 9 2 3" xfId="22681"/>
    <cellStyle name="Normalny 9 3" xfId="21784"/>
    <cellStyle name="Normalny 9 3 2" xfId="22683"/>
    <cellStyle name="Normalny 9 4" xfId="21785"/>
    <cellStyle name="Normalny 9 4 2" xfId="22684"/>
    <cellStyle name="Normalny 9 5" xfId="22680"/>
    <cellStyle name="Normalny 90" xfId="21879"/>
    <cellStyle name="Normalny 91" xfId="22973"/>
    <cellStyle name="Normalny 92" xfId="21877"/>
    <cellStyle name="Normalny_SAB RS 2005_3" xfId="22685"/>
    <cellStyle name="Normalny_Sprawozdanie tabele dodatkowe" xfId="21869"/>
    <cellStyle name="Normalny1" xfId="22686"/>
    <cellStyle name="Normalny1 2" xfId="22687"/>
    <cellStyle name="Notas" xfId="22688"/>
    <cellStyle name="Notas 2" xfId="22689"/>
    <cellStyle name="Note" xfId="22690"/>
    <cellStyle name="Note 2" xfId="22691"/>
    <cellStyle name="Note 2 2" xfId="22692"/>
    <cellStyle name="Note 2 2 2" xfId="22693"/>
    <cellStyle name="Note 2 3" xfId="22694"/>
    <cellStyle name="Note 2 4" xfId="22695"/>
    <cellStyle name="Note 3" xfId="22696"/>
    <cellStyle name="Note 3 2" xfId="22697"/>
    <cellStyle name="Note 3 2 2" xfId="22698"/>
    <cellStyle name="Note 3 3" xfId="22699"/>
    <cellStyle name="Note 3 4" xfId="22700"/>
    <cellStyle name="Note 4" xfId="22701"/>
    <cellStyle name="Note 4 2" xfId="22702"/>
    <cellStyle name="Note 5" xfId="22703"/>
    <cellStyle name="Note 6" xfId="22704"/>
    <cellStyle name="Obliczenia 2" xfId="21786"/>
    <cellStyle name="Obliczenia 2 2" xfId="21787"/>
    <cellStyle name="Obliczenia 2 2 2" xfId="22707"/>
    <cellStyle name="Obliczenia 2 2 3" xfId="22706"/>
    <cellStyle name="Obliczenia 2 3" xfId="21788"/>
    <cellStyle name="Obliczenia 2 3 2" xfId="22708"/>
    <cellStyle name="Obliczenia 2 4" xfId="22705"/>
    <cellStyle name="Obliczenia 3" xfId="21789"/>
    <cellStyle name="Obliczenia 4" xfId="21790"/>
    <cellStyle name="Obliczenia 5" xfId="21791"/>
    <cellStyle name="Obliczenia 6" xfId="21792"/>
    <cellStyle name="Odwiedzone hiperłącze 2" xfId="22709"/>
    <cellStyle name="Output" xfId="22710"/>
    <cellStyle name="Output 2" xfId="22711"/>
    <cellStyle name="Output 2 2" xfId="22712"/>
    <cellStyle name="Output 2 2 2" xfId="22713"/>
    <cellStyle name="Output 2 3" xfId="22714"/>
    <cellStyle name="Output 3" xfId="22715"/>
    <cellStyle name="Output 3 2" xfId="22716"/>
    <cellStyle name="Output 4" xfId="22717"/>
    <cellStyle name="Percent 2" xfId="21793"/>
    <cellStyle name="Percent 3" xfId="21794"/>
    <cellStyle name="Percent 4" xfId="21795"/>
    <cellStyle name="Percent 5" xfId="21796"/>
    <cellStyle name="Percent 6" xfId="21797"/>
    <cellStyle name="Price" xfId="22718"/>
    <cellStyle name="Price  .00" xfId="22719"/>
    <cellStyle name="Price_3 Appendices - Other Models V1 Hard Key V1 051006" xfId="22720"/>
    <cellStyle name="Procentowy" xfId="22975" builtinId="5"/>
    <cellStyle name="Procentowy (2)" xfId="21798"/>
    <cellStyle name="Procentowy (2) 2" xfId="22723"/>
    <cellStyle name="Procentowy (2) 3" xfId="22724"/>
    <cellStyle name="Procentowy (2) 4" xfId="22722"/>
    <cellStyle name="Procentowy (2)_Zeszyt1" xfId="22725"/>
    <cellStyle name="Procentowy 10" xfId="21799"/>
    <cellStyle name="Procentowy 10 2" xfId="22727"/>
    <cellStyle name="Procentowy 10 2 2" xfId="22728"/>
    <cellStyle name="Procentowy 10 3" xfId="22726"/>
    <cellStyle name="Procentowy 11" xfId="22729"/>
    <cellStyle name="Procentowy 11 2" xfId="22730"/>
    <cellStyle name="Procentowy 11 2 2" xfId="22731"/>
    <cellStyle name="Procentowy 11 3" xfId="22732"/>
    <cellStyle name="Procentowy 11 3 2" xfId="22733"/>
    <cellStyle name="Procentowy 11 4" xfId="22734"/>
    <cellStyle name="Procentowy 11 4 2" xfId="22735"/>
    <cellStyle name="Procentowy 11 5" xfId="22736"/>
    <cellStyle name="Procentowy 12" xfId="22737"/>
    <cellStyle name="Procentowy 12 2" xfId="22738"/>
    <cellStyle name="Procentowy 12 2 2" xfId="22739"/>
    <cellStyle name="Procentowy 13" xfId="22740"/>
    <cellStyle name="Procentowy 13 2" xfId="22741"/>
    <cellStyle name="Procentowy 13 2 2" xfId="22742"/>
    <cellStyle name="Procentowy 13 3" xfId="22743"/>
    <cellStyle name="Procentowy 14" xfId="22744"/>
    <cellStyle name="Procentowy 14 2" xfId="22745"/>
    <cellStyle name="Procentowy 14 2 2" xfId="22746"/>
    <cellStyle name="Procentowy 14 3" xfId="22747"/>
    <cellStyle name="Procentowy 15" xfId="22748"/>
    <cellStyle name="Procentowy 15 2" xfId="22749"/>
    <cellStyle name="Procentowy 15 2 2" xfId="22750"/>
    <cellStyle name="Procentowy 15 3" xfId="22751"/>
    <cellStyle name="Procentowy 16" xfId="22752"/>
    <cellStyle name="Procentowy 16 2" xfId="22753"/>
    <cellStyle name="Procentowy 16 2 2" xfId="22754"/>
    <cellStyle name="Procentowy 16 3" xfId="22755"/>
    <cellStyle name="Procentowy 17" xfId="22756"/>
    <cellStyle name="Procentowy 17 2" xfId="22757"/>
    <cellStyle name="Procentowy 17 2 2" xfId="22758"/>
    <cellStyle name="Procentowy 17 3" xfId="22759"/>
    <cellStyle name="Procentowy 18" xfId="22760"/>
    <cellStyle name="Procentowy 18 2" xfId="22761"/>
    <cellStyle name="Procentowy 18 2 2" xfId="22762"/>
    <cellStyle name="Procentowy 18 3" xfId="22763"/>
    <cellStyle name="Procentowy 19" xfId="22764"/>
    <cellStyle name="Procentowy 19 2" xfId="22765"/>
    <cellStyle name="Procentowy 19 2 2" xfId="22766"/>
    <cellStyle name="Procentowy 19 3" xfId="22767"/>
    <cellStyle name="Procentowy 2" xfId="21800"/>
    <cellStyle name="Procentowy 2 2" xfId="21801"/>
    <cellStyle name="Procentowy 2 2 2" xfId="21802"/>
    <cellStyle name="Procentowy 2 2 2 2" xfId="22770"/>
    <cellStyle name="Procentowy 2 2 3" xfId="22769"/>
    <cellStyle name="Procentowy 2 3" xfId="21803"/>
    <cellStyle name="Procentowy 2 3 2" xfId="22772"/>
    <cellStyle name="Procentowy 2 3 3" xfId="22771"/>
    <cellStyle name="Procentowy 2 4" xfId="21804"/>
    <cellStyle name="Procentowy 2 4 2" xfId="22774"/>
    <cellStyle name="Procentowy 2 4 3" xfId="22773"/>
    <cellStyle name="Procentowy 2 5" xfId="21805"/>
    <cellStyle name="Procentowy 2 5 2" xfId="22775"/>
    <cellStyle name="Procentowy 2 6" xfId="22768"/>
    <cellStyle name="Procentowy 20" xfId="22776"/>
    <cellStyle name="Procentowy 20 2" xfId="22777"/>
    <cellStyle name="Procentowy 20 2 2" xfId="22778"/>
    <cellStyle name="Procentowy 20 3" xfId="22779"/>
    <cellStyle name="Procentowy 21" xfId="22780"/>
    <cellStyle name="Procentowy 21 2" xfId="22781"/>
    <cellStyle name="Procentowy 21 2 2" xfId="22782"/>
    <cellStyle name="Procentowy 21 3" xfId="22783"/>
    <cellStyle name="Procentowy 22" xfId="22784"/>
    <cellStyle name="Procentowy 22 2" xfId="22785"/>
    <cellStyle name="Procentowy 22 2 2" xfId="22786"/>
    <cellStyle name="Procentowy 22 3" xfId="22787"/>
    <cellStyle name="Procentowy 23" xfId="22788"/>
    <cellStyle name="Procentowy 23 2" xfId="22789"/>
    <cellStyle name="Procentowy 23 2 2" xfId="22790"/>
    <cellStyle name="Procentowy 23 3" xfId="22791"/>
    <cellStyle name="Procentowy 24" xfId="22792"/>
    <cellStyle name="Procentowy 24 2" xfId="22793"/>
    <cellStyle name="Procentowy 25" xfId="22794"/>
    <cellStyle name="Procentowy 25 2" xfId="22795"/>
    <cellStyle name="Procentowy 26" xfId="22796"/>
    <cellStyle name="Procentowy 26 2" xfId="22797"/>
    <cellStyle name="Procentowy 27" xfId="22798"/>
    <cellStyle name="Procentowy 28" xfId="22799"/>
    <cellStyle name="Procentowy 29" xfId="22800"/>
    <cellStyle name="Procentowy 3" xfId="21806"/>
    <cellStyle name="Procentowy 3 2" xfId="21807"/>
    <cellStyle name="Procentowy 3 2 2" xfId="22803"/>
    <cellStyle name="Procentowy 3 2 3" xfId="22802"/>
    <cellStyle name="Procentowy 3 3" xfId="21808"/>
    <cellStyle name="Procentowy 3 3 2" xfId="22805"/>
    <cellStyle name="Procentowy 3 3 3" xfId="22804"/>
    <cellStyle name="Procentowy 3 4" xfId="22806"/>
    <cellStyle name="Procentowy 3 5" xfId="22801"/>
    <cellStyle name="Procentowy 30" xfId="22807"/>
    <cellStyle name="Procentowy 31" xfId="22808"/>
    <cellStyle name="Procentowy 32" xfId="22809"/>
    <cellStyle name="Procentowy 33" xfId="22810"/>
    <cellStyle name="Procentowy 34" xfId="22811"/>
    <cellStyle name="Procentowy 35" xfId="22812"/>
    <cellStyle name="Procentowy 36" xfId="22813"/>
    <cellStyle name="Procentowy 37" xfId="22814"/>
    <cellStyle name="Procentowy 38" xfId="22815"/>
    <cellStyle name="Procentowy 39" xfId="22816"/>
    <cellStyle name="Procentowy 4" xfId="21809"/>
    <cellStyle name="Procentowy 4 2" xfId="21810"/>
    <cellStyle name="Procentowy 4 2 2" xfId="22819"/>
    <cellStyle name="Procentowy 4 2 3" xfId="22818"/>
    <cellStyle name="Procentowy 4 3" xfId="22820"/>
    <cellStyle name="Procentowy 4 4" xfId="22817"/>
    <cellStyle name="Procentowy 40" xfId="22821"/>
    <cellStyle name="Procentowy 41" xfId="22822"/>
    <cellStyle name="Procentowy 42" xfId="22823"/>
    <cellStyle name="Procentowy 43" xfId="22824"/>
    <cellStyle name="Procentowy 43 2" xfId="22825"/>
    <cellStyle name="Procentowy 44" xfId="22826"/>
    <cellStyle name="Procentowy 45" xfId="22827"/>
    <cellStyle name="Procentowy 46" xfId="22828"/>
    <cellStyle name="Procentowy 47" xfId="22829"/>
    <cellStyle name="Procentowy 48" xfId="22830"/>
    <cellStyle name="Procentowy 49" xfId="22831"/>
    <cellStyle name="Procentowy 5" xfId="21811"/>
    <cellStyle name="Procentowy 5 2" xfId="22833"/>
    <cellStyle name="Procentowy 5 2 2" xfId="22834"/>
    <cellStyle name="Procentowy 5 3" xfId="22835"/>
    <cellStyle name="Procentowy 5 4" xfId="22832"/>
    <cellStyle name="Procentowy 50" xfId="22836"/>
    <cellStyle name="Procentowy 51" xfId="22721"/>
    <cellStyle name="Procentowy 52" xfId="22974"/>
    <cellStyle name="Procentowy 6" xfId="21873"/>
    <cellStyle name="Procentowy 6 2" xfId="22838"/>
    <cellStyle name="Procentowy 6 2 2" xfId="22839"/>
    <cellStyle name="Procentowy 6 3" xfId="22840"/>
    <cellStyle name="Procentowy 6 4" xfId="22837"/>
    <cellStyle name="Procentowy 7" xfId="22841"/>
    <cellStyle name="Procentowy 7 2" xfId="22842"/>
    <cellStyle name="Procentowy 7 2 2" xfId="22843"/>
    <cellStyle name="Procentowy 8" xfId="22844"/>
    <cellStyle name="Procentowy 8 2" xfId="22845"/>
    <cellStyle name="Procentowy 8 2 2" xfId="22846"/>
    <cellStyle name="Procentowy 9" xfId="22847"/>
    <cellStyle name="Procentowy 9 2" xfId="22848"/>
    <cellStyle name="Procentowy 9 2 2" xfId="22849"/>
    <cellStyle name="Qty" xfId="22850"/>
    <cellStyle name="RM" xfId="22851"/>
    <cellStyle name="RowLevel_1_OUTPUT2" xfId="21812"/>
    <cellStyle name="s]_x000d__x000a_RUN=c:\antivirs\wgfe.exe_x000d__x000a_RUN=c:\antivirs\wgfe.exe _x000d__x000a_spooler=yes_x000d__x000a_load=nwpopup.exe c:\afterdrk\adinit c:\afterdrk\a_DATOS" xfId="22852"/>
    <cellStyle name="Salida" xfId="22853"/>
    <cellStyle name="SAS FM Read-only data cell (read-only table)" xfId="22854"/>
    <cellStyle name="SAS FM Read-only data cell (read-only table) 2" xfId="22855"/>
    <cellStyle name="SAS FM Read-only data cell (read-only table) 2 2" xfId="22856"/>
    <cellStyle name="SAS FM Read-only data cell (read-only table) 3" xfId="22857"/>
    <cellStyle name="Standard" xfId="21813"/>
    <cellStyle name="Standard 2" xfId="22859"/>
    <cellStyle name="Standard 2 2" xfId="22860"/>
    <cellStyle name="Standard 3" xfId="22858"/>
    <cellStyle name="Styl 1" xfId="21814"/>
    <cellStyle name="Styl 1 2" xfId="21815"/>
    <cellStyle name="Styl 1 3" xfId="22861"/>
    <cellStyle name="style" xfId="22862"/>
    <cellStyle name="Style 1" xfId="22863"/>
    <cellStyle name="style 2" xfId="22864"/>
    <cellStyle name="Style 30" xfId="21816"/>
    <cellStyle name="Style 31" xfId="21817"/>
    <cellStyle name="style1" xfId="22865"/>
    <cellStyle name="style2" xfId="22866"/>
    <cellStyle name="Sum" xfId="22867"/>
    <cellStyle name="Sum, Thin" xfId="22868"/>
    <cellStyle name="Suma 2" xfId="21818"/>
    <cellStyle name="Suma 2 2" xfId="21819"/>
    <cellStyle name="Suma 2 2 2" xfId="22871"/>
    <cellStyle name="Suma 2 2 3" xfId="22870"/>
    <cellStyle name="Suma 2 3" xfId="21820"/>
    <cellStyle name="Suma 2 3 2" xfId="22872"/>
    <cellStyle name="Suma 2 4" xfId="22869"/>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3"/>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4"/>
    <cellStyle name="Tekst ostrzeżenia 3" xfId="21836"/>
    <cellStyle name="Tekst ostrzeżenia 4" xfId="21837"/>
    <cellStyle name="Tekst ostrzeżenia 5" xfId="21838"/>
    <cellStyle name="Tekst ostrzeżenia 6" xfId="21839"/>
    <cellStyle name="Texto de advertencia" xfId="22875"/>
    <cellStyle name="Texto explicativo" xfId="22876"/>
    <cellStyle name="þ_x001d_ð &amp;ý&amp;†ýG_x0008_ X_x000a__x0007__x0001__x0001_" xfId="22877"/>
    <cellStyle name="þ_x001d_ð &amp;ý&amp;†ýG_x0008__x0009_X_x000a__x0007__x0001__x0001_" xfId="22878"/>
    <cellStyle name="Title" xfId="22879"/>
    <cellStyle name="Title 2" xfId="22880"/>
    <cellStyle name="Título" xfId="22881"/>
    <cellStyle name="Título 1" xfId="22882"/>
    <cellStyle name="Título 2" xfId="22883"/>
    <cellStyle name="Título 3" xfId="22884"/>
    <cellStyle name="Total" xfId="22885"/>
    <cellStyle name="Total 2" xfId="22886"/>
    <cellStyle name="Total 2 2" xfId="22887"/>
    <cellStyle name="Total 2 2 2" xfId="22888"/>
    <cellStyle name="Total 2 3" xfId="22889"/>
    <cellStyle name="Total 3" xfId="22890"/>
    <cellStyle name="Total 3 2" xfId="22891"/>
    <cellStyle name="Total 4" xfId="22892"/>
    <cellStyle name="Tytuł 2" xfId="21840"/>
    <cellStyle name="Tytuł 2 2" xfId="21841"/>
    <cellStyle name="Tytuł 2 3" xfId="21842"/>
    <cellStyle name="Tytuł 2 4" xfId="22893"/>
    <cellStyle name="Tytuł 3" xfId="21843"/>
    <cellStyle name="Tytuł 4" xfId="21844"/>
    <cellStyle name="Tytuł 5" xfId="21845"/>
    <cellStyle name="Uwaga 10" xfId="22894"/>
    <cellStyle name="Uwaga 10 2" xfId="22895"/>
    <cellStyle name="Uwaga 11" xfId="22896"/>
    <cellStyle name="Uwaga 11 2" xfId="22897"/>
    <cellStyle name="Uwaga 12" xfId="22898"/>
    <cellStyle name="Uwaga 12 2" xfId="22899"/>
    <cellStyle name="Uwaga 13" xfId="22900"/>
    <cellStyle name="Uwaga 13 2" xfId="22901"/>
    <cellStyle name="Uwaga 14" xfId="22902"/>
    <cellStyle name="Uwaga 14 2" xfId="22903"/>
    <cellStyle name="Uwaga 15" xfId="22904"/>
    <cellStyle name="Uwaga 15 2" xfId="22905"/>
    <cellStyle name="Uwaga 16" xfId="22906"/>
    <cellStyle name="Uwaga 16 2" xfId="22907"/>
    <cellStyle name="Uwaga 17" xfId="22908"/>
    <cellStyle name="Uwaga 17 2" xfId="22909"/>
    <cellStyle name="Uwaga 18" xfId="22910"/>
    <cellStyle name="Uwaga 18 2" xfId="22911"/>
    <cellStyle name="Uwaga 19" xfId="22912"/>
    <cellStyle name="Uwaga 19 2" xfId="22913"/>
    <cellStyle name="Uwaga 2" xfId="21846"/>
    <cellStyle name="Uwaga 2 2" xfId="21847"/>
    <cellStyle name="Uwaga 2 2 2" xfId="22916"/>
    <cellStyle name="Uwaga 2 2 2 2" xfId="22917"/>
    <cellStyle name="Uwaga 2 2 3" xfId="22918"/>
    <cellStyle name="Uwaga 2 2 4" xfId="22919"/>
    <cellStyle name="Uwaga 2 2 5" xfId="22915"/>
    <cellStyle name="Uwaga 2 3" xfId="21848"/>
    <cellStyle name="Uwaga 2 3 2" xfId="22921"/>
    <cellStyle name="Uwaga 2 3 3" xfId="22920"/>
    <cellStyle name="Uwaga 2 4" xfId="21849"/>
    <cellStyle name="Uwaga 2 4 2" xfId="22922"/>
    <cellStyle name="Uwaga 2 5" xfId="22923"/>
    <cellStyle name="Uwaga 2 6" xfId="22914"/>
    <cellStyle name="Uwaga 20" xfId="22924"/>
    <cellStyle name="Uwaga 20 2" xfId="22925"/>
    <cellStyle name="Uwaga 21" xfId="22926"/>
    <cellStyle name="Uwaga 21 2" xfId="22927"/>
    <cellStyle name="Uwaga 22" xfId="22928"/>
    <cellStyle name="Uwaga 22 2" xfId="22929"/>
    <cellStyle name="Uwaga 23" xfId="22930"/>
    <cellStyle name="Uwaga 23 2" xfId="22931"/>
    <cellStyle name="Uwaga 24" xfId="22932"/>
    <cellStyle name="Uwaga 24 2" xfId="22933"/>
    <cellStyle name="Uwaga 25" xfId="22934"/>
    <cellStyle name="Uwaga 25 2" xfId="22935"/>
    <cellStyle name="Uwaga 26" xfId="22936"/>
    <cellStyle name="Uwaga 3" xfId="21850"/>
    <cellStyle name="Uwaga 3 2" xfId="22938"/>
    <cellStyle name="Uwaga 3 3" xfId="22937"/>
    <cellStyle name="Uwaga 4" xfId="21851"/>
    <cellStyle name="Uwaga 4 2" xfId="21852"/>
    <cellStyle name="Uwaga 4 2 2" xfId="22940"/>
    <cellStyle name="Uwaga 4 3" xfId="21853"/>
    <cellStyle name="Uwaga 4 4" xfId="22939"/>
    <cellStyle name="Uwaga 5" xfId="21854"/>
    <cellStyle name="Uwaga 5 2" xfId="22942"/>
    <cellStyle name="Uwaga 5 3" xfId="22941"/>
    <cellStyle name="Uwaga 6" xfId="21855"/>
    <cellStyle name="Uwaga 6 2" xfId="22944"/>
    <cellStyle name="Uwaga 6 3" xfId="22943"/>
    <cellStyle name="Uwaga 7" xfId="21856"/>
    <cellStyle name="Uwaga 7 2" xfId="22946"/>
    <cellStyle name="Uwaga 7 3" xfId="22945"/>
    <cellStyle name="Uwaga 8" xfId="21857"/>
    <cellStyle name="Uwaga 8 2" xfId="22948"/>
    <cellStyle name="Uwaga 8 3" xfId="22947"/>
    <cellStyle name="Uwaga 9" xfId="22949"/>
    <cellStyle name="Uwaga 9 2" xfId="22950"/>
    <cellStyle name="Walutowy 2" xfId="21858"/>
    <cellStyle name="Walutowy 2 2" xfId="22951"/>
    <cellStyle name="Walutowy 3" xfId="21874"/>
    <cellStyle name="WalutowyPLN" xfId="21859"/>
    <cellStyle name="WalutowyPLN 2" xfId="22953"/>
    <cellStyle name="WalutowyPLN 2 2" xfId="22954"/>
    <cellStyle name="WalutowyPLN 3" xfId="22955"/>
    <cellStyle name="WalutowyPLN 4" xfId="22952"/>
    <cellStyle name="Warning Text" xfId="22956"/>
    <cellStyle name="Warning Text 2" xfId="22957"/>
    <cellStyle name="Złe 2" xfId="21860"/>
    <cellStyle name="Złe 2 2" xfId="21861"/>
    <cellStyle name="Złe 2 3" xfId="21862"/>
    <cellStyle name="Złe 2 4" xfId="22958"/>
    <cellStyle name="Złe 3" xfId="21863"/>
    <cellStyle name="Złe 4" xfId="21864"/>
    <cellStyle name="Złe 5" xfId="21865"/>
    <cellStyle name="Złe 6" xfId="21866"/>
    <cellStyle name="Zwykły" xfId="21867"/>
    <cellStyle name="Zwykły %" xfId="21868"/>
    <cellStyle name="Zwykły % 2" xfId="22961"/>
    <cellStyle name="Zwykły % 2 2" xfId="22962"/>
    <cellStyle name="Zwykły % 3" xfId="22963"/>
    <cellStyle name="Zwykły % 4" xfId="22960"/>
    <cellStyle name="Zwykły %_Zeszyt1" xfId="22964"/>
    <cellStyle name="Zwykły 2" xfId="22965"/>
    <cellStyle name="Zwykły 3" xfId="22966"/>
    <cellStyle name="Zwykły 4" xfId="22967"/>
    <cellStyle name="Zwykły 5" xfId="22968"/>
    <cellStyle name="Zwykły 6" xfId="22969"/>
    <cellStyle name="Zwykły 7" xfId="22970"/>
    <cellStyle name="Zwykły 8" xfId="22959"/>
    <cellStyle name="Zwykły_ Koszty Operacyjne SPÓŁKI 2005-2006" xfId="22971"/>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www.cc.cec/Expert%20Groups/Accounting%20and%20Auditing/Other%20folders/EGFI%20Workstream%20Reporting/Circulated%20papers/2009/Marco%20Burroni/Banca%20d'Italia/Documents%20and%20Settings/Administrator/Desktop/CP06revAnnex1_workinprogress.xls?83025B47" TargetMode="External"/><Relationship Id="rId1" Type="http://schemas.openxmlformats.org/officeDocument/2006/relationships/externalLinkPath" Target="file:///\\83025B47\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www.cc.cec/Expert%20Groups/Accounting%20and%20Auditing/Other%20folders/EGFI%20Workstream%20Reporting/Circulated%20papers/2009/My%20Documents/work/egfi%20november%202006/EGFI%202006%2010%20Rev5%20-%20Annex%202%20(Disclosure%20%20of%20FINREP%20Implementation).xls?B3C7D9D4" TargetMode="External"/><Relationship Id="rId1" Type="http://schemas.openxmlformats.org/officeDocument/2006/relationships/externalLinkPath" Target="file:///\\B3C7D9D4\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Quarterly%20Financial_nowy%20format_3Q2023%202023-10-17%20%20po%20ko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2_Balance_sheet1"/>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2_Balance_sheet"/>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2_Balance_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efreshError="1">
        <row r="2">
          <cell r="Y2">
            <v>9</v>
          </cell>
        </row>
      </sheetData>
      <sheetData sheetId="6" refreshError="1">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efreshError="1">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efreshError="1">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efreshError="1">
        <row r="2">
          <cell r="AA2">
            <v>9</v>
          </cell>
        </row>
        <row r="16">
          <cell r="AB16">
            <v>57.895113439999996</v>
          </cell>
        </row>
        <row r="18">
          <cell r="AB18">
            <v>2.5486196024629471E-2</v>
          </cell>
        </row>
        <row r="20">
          <cell r="AB20">
            <v>-1.0679013016197662E-2</v>
          </cell>
        </row>
      </sheetData>
      <sheetData sheetId="10"/>
      <sheetData sheetId="11" refreshError="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efreshError="1">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efreshError="1">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efreshError="1">
        <row r="1">
          <cell r="AB1" t="str">
            <v>Jan'11</v>
          </cell>
        </row>
        <row r="2">
          <cell r="AA2">
            <v>8</v>
          </cell>
        </row>
        <row r="44">
          <cell r="AB44">
            <v>2855.3634665000013</v>
          </cell>
        </row>
        <row r="95">
          <cell r="AB95">
            <v>0.10525330920377848</v>
          </cell>
        </row>
        <row r="103">
          <cell r="AB103">
            <v>8.5700128650778598E-2</v>
          </cell>
        </row>
      </sheetData>
      <sheetData sheetId="8" refreshError="1">
        <row r="1">
          <cell r="X1">
            <v>8</v>
          </cell>
          <cell r="Y1" t="str">
            <v>Jan'11</v>
          </cell>
        </row>
        <row r="5">
          <cell r="Y5">
            <v>317.34208585000005</v>
          </cell>
        </row>
        <row r="10">
          <cell r="Y10">
            <v>395.04157724999999</v>
          </cell>
        </row>
        <row r="16">
          <cell r="Y16">
            <v>0.12385349891516977</v>
          </cell>
        </row>
      </sheetData>
      <sheetData sheetId="9" refreshError="1">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efreshError="1">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efreshError="1">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3"/>
      <sheetName val="P&amp;L"/>
      <sheetName val="BS"/>
      <sheetName val="Wynik odsetkowy"/>
      <sheetName val="Przychody prowizyjne"/>
      <sheetName val="Koszty działania razem"/>
      <sheetName val="Wynik handlowy"/>
      <sheetName val="Wynik inwestycyjny"/>
      <sheetName val="Należności od klientów"/>
      <sheetName val="Inwestycyjne aktywa finansowe"/>
      <sheetName val="Rezerwy_RZiS _Q"/>
      <sheetName val="Pozostałe koszty operacyjne"/>
      <sheetName val="Pozostałe przychody operacyjne"/>
      <sheetName val="Zobowiązania wobec klientów"/>
      <sheetName val="Należn. i zob. od banków"/>
      <sheetName val="Aktywa i zobow. fin. do obrotu"/>
      <sheetName val="Rezerwy_RZiS _Q (2)"/>
      <sheetName val="Wskaźniki "/>
      <sheetName val="Jakość należności od klientów "/>
      <sheetName val="Wybrane dane niefinansowe "/>
      <sheetName val="Arkusz2"/>
      <sheetName val="Arkusz1"/>
    </sheetNames>
    <sheetDataSet>
      <sheetData sheetId="0"/>
      <sheetData sheetId="1">
        <row r="14">
          <cell r="C14">
            <v>17177</v>
          </cell>
          <cell r="D14">
            <v>10770</v>
          </cell>
          <cell r="E14">
            <v>3962</v>
          </cell>
          <cell r="F14">
            <v>15593</v>
          </cell>
          <cell r="G14">
            <v>3927</v>
          </cell>
          <cell r="H14">
            <v>16900</v>
          </cell>
          <cell r="I14">
            <v>29449</v>
          </cell>
          <cell r="J14">
            <v>-12796</v>
          </cell>
          <cell r="K14">
            <v>32855</v>
          </cell>
          <cell r="L14">
            <v>61896</v>
          </cell>
          <cell r="M14">
            <v>42341</v>
          </cell>
          <cell r="N14">
            <v>48383</v>
          </cell>
          <cell r="O14">
            <v>26486</v>
          </cell>
          <cell r="P14">
            <v>27056</v>
          </cell>
          <cell r="Q14">
            <v>128102</v>
          </cell>
          <cell r="R14">
            <v>76068</v>
          </cell>
          <cell r="S14">
            <v>26791</v>
          </cell>
          <cell r="T14">
            <v>37575</v>
          </cell>
          <cell r="U14">
            <v>55240</v>
          </cell>
          <cell r="V14">
            <v>-24688</v>
          </cell>
          <cell r="W14">
            <v>1475</v>
          </cell>
          <cell r="X14">
            <v>-34671</v>
          </cell>
          <cell r="Y14">
            <v>-8284</v>
          </cell>
          <cell r="Z14">
            <v>18429</v>
          </cell>
          <cell r="AA14">
            <v>5177</v>
          </cell>
          <cell r="AB14">
            <v>-542</v>
          </cell>
          <cell r="AC14">
            <v>-5518</v>
          </cell>
        </row>
        <row r="19">
          <cell r="G19">
            <v>-203364</v>
          </cell>
          <cell r="H19">
            <v>-257876</v>
          </cell>
          <cell r="I19">
            <v>-253665</v>
          </cell>
          <cell r="K19">
            <v>-262688</v>
          </cell>
          <cell r="L19">
            <v>-356558</v>
          </cell>
          <cell r="M19">
            <v>-336556</v>
          </cell>
          <cell r="N19">
            <v>-263551</v>
          </cell>
          <cell r="O19">
            <v>-466300</v>
          </cell>
          <cell r="P19">
            <v>-480919</v>
          </cell>
        </row>
        <row r="25">
          <cell r="S25">
            <v>-32706</v>
          </cell>
          <cell r="T25">
            <v>-34817</v>
          </cell>
          <cell r="U25">
            <v>-45750</v>
          </cell>
          <cell r="V25">
            <v>-123886</v>
          </cell>
          <cell r="W25">
            <v>-40754</v>
          </cell>
          <cell r="X25">
            <v>-38369</v>
          </cell>
          <cell r="Y25">
            <v>-60318</v>
          </cell>
          <cell r="Z25">
            <v>-57198</v>
          </cell>
          <cell r="AA25">
            <v>-26904</v>
          </cell>
          <cell r="AB25">
            <v>-32252</v>
          </cell>
          <cell r="AC25">
            <v>-105249</v>
          </cell>
        </row>
      </sheetData>
      <sheetData sheetId="2">
        <row r="5">
          <cell r="E5">
            <v>2598913</v>
          </cell>
          <cell r="F5">
            <v>1928351</v>
          </cell>
          <cell r="G5">
            <v>2241690</v>
          </cell>
          <cell r="H5">
            <v>1647823</v>
          </cell>
          <cell r="J5">
            <v>1415122</v>
          </cell>
          <cell r="K5">
            <v>1717630</v>
          </cell>
          <cell r="L5">
            <v>1295044</v>
          </cell>
          <cell r="M5">
            <v>1260084</v>
          </cell>
          <cell r="N5">
            <v>1483868</v>
          </cell>
          <cell r="O5">
            <v>1615563</v>
          </cell>
          <cell r="P5">
            <v>2799735</v>
          </cell>
          <cell r="Q5">
            <v>2102481</v>
          </cell>
          <cell r="R5">
            <v>3924398</v>
          </cell>
          <cell r="S5">
            <v>2750930</v>
          </cell>
          <cell r="T5">
            <v>4730315</v>
          </cell>
          <cell r="U5">
            <v>3190423</v>
          </cell>
          <cell r="V5">
            <v>3128426</v>
          </cell>
          <cell r="W5">
            <v>2874705</v>
          </cell>
          <cell r="X5">
            <v>3180399</v>
          </cell>
          <cell r="Y5">
            <v>4183294</v>
          </cell>
          <cell r="Z5">
            <v>6582190</v>
          </cell>
          <cell r="AA5">
            <v>9532302</v>
          </cell>
          <cell r="AB5">
            <v>10750649</v>
          </cell>
          <cell r="AC5">
            <v>7432793</v>
          </cell>
          <cell r="AD5">
            <v>7884851</v>
          </cell>
          <cell r="AE5">
            <v>9327644</v>
          </cell>
          <cell r="AF5">
            <v>9682439</v>
          </cell>
        </row>
        <row r="12">
          <cell r="E12">
            <v>25090751</v>
          </cell>
          <cell r="F12">
            <v>25072507</v>
          </cell>
          <cell r="G12">
            <v>25926495</v>
          </cell>
          <cell r="H12">
            <v>26905088</v>
          </cell>
        </row>
        <row r="13">
          <cell r="I13">
            <v>26889994</v>
          </cell>
          <cell r="J13">
            <v>27661682</v>
          </cell>
          <cell r="K13">
            <v>33527451</v>
          </cell>
          <cell r="L13">
            <v>33986072</v>
          </cell>
          <cell r="M13">
            <v>37844506</v>
          </cell>
          <cell r="N13">
            <v>37976558</v>
          </cell>
          <cell r="O13">
            <v>38081452</v>
          </cell>
          <cell r="P13">
            <v>37581667</v>
          </cell>
          <cell r="Q13">
            <v>41328134</v>
          </cell>
          <cell r="R13">
            <v>41193093</v>
          </cell>
          <cell r="S13">
            <v>56806942</v>
          </cell>
          <cell r="T13">
            <v>61209949</v>
          </cell>
          <cell r="U13">
            <v>66783434</v>
          </cell>
          <cell r="V13">
            <v>68758852</v>
          </cell>
          <cell r="W13">
            <v>71165386</v>
          </cell>
          <cell r="X13">
            <v>70048917</v>
          </cell>
          <cell r="Y13">
            <v>71866260</v>
          </cell>
          <cell r="Z13">
            <v>66394854</v>
          </cell>
          <cell r="AA13">
            <v>62902779</v>
          </cell>
          <cell r="AB13">
            <v>49158286</v>
          </cell>
          <cell r="AC13">
            <v>55371137</v>
          </cell>
          <cell r="AD13">
            <v>54983346</v>
          </cell>
          <cell r="AE13">
            <v>60207976</v>
          </cell>
          <cell r="AF13">
            <v>69185505</v>
          </cell>
        </row>
        <row r="32">
          <cell r="E32">
            <v>3707502</v>
          </cell>
          <cell r="F32">
            <v>2870863</v>
          </cell>
          <cell r="G32">
            <v>2855030</v>
          </cell>
          <cell r="H32">
            <v>2047397</v>
          </cell>
          <cell r="I32">
            <v>2047397</v>
          </cell>
          <cell r="J32">
            <v>2219765</v>
          </cell>
          <cell r="K32">
            <v>2250847</v>
          </cell>
          <cell r="L32">
            <v>2415070</v>
          </cell>
          <cell r="M32">
            <v>2393883</v>
          </cell>
          <cell r="N32">
            <v>2799501</v>
          </cell>
          <cell r="O32">
            <v>2679022</v>
          </cell>
          <cell r="P32">
            <v>3294662</v>
          </cell>
          <cell r="Q32">
            <v>2852440</v>
          </cell>
          <cell r="R32">
            <v>5346307</v>
          </cell>
          <cell r="S32">
            <v>4509972</v>
          </cell>
          <cell r="T32">
            <v>4568547</v>
          </cell>
          <cell r="U32">
            <v>4805438</v>
          </cell>
          <cell r="V32">
            <v>4276355</v>
          </cell>
          <cell r="W32">
            <v>3464562</v>
          </cell>
          <cell r="X32">
            <v>4017702</v>
          </cell>
          <cell r="Y32">
            <v>5640415</v>
          </cell>
          <cell r="Z32">
            <v>8057783</v>
          </cell>
          <cell r="AA32">
            <v>10411558</v>
          </cell>
          <cell r="AB32">
            <v>11790119</v>
          </cell>
          <cell r="AC32">
            <v>9087915</v>
          </cell>
          <cell r="AD32">
            <v>8937868</v>
          </cell>
          <cell r="AE32">
            <v>8861922</v>
          </cell>
          <cell r="AF32">
            <v>10005589</v>
          </cell>
        </row>
      </sheetData>
      <sheetData sheetId="3"/>
      <sheetData sheetId="4"/>
      <sheetData sheetId="5">
        <row r="9">
          <cell r="W9">
            <v>-433245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5.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comments" Target="../comments1.xml"/><Relationship Id="rId5" Type="http://schemas.openxmlformats.org/officeDocument/2006/relationships/printerSettings" Target="../printerSettings/printerSettings39.bin"/><Relationship Id="rId10" Type="http://schemas.openxmlformats.org/officeDocument/2006/relationships/vmlDrawing" Target="../drawings/vmlDrawing1.vml"/><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5" customWidth="1"/>
    <col min="5" max="5" width="11.42578125" style="5" bestFit="1" customWidth="1"/>
    <col min="6" max="11" width="11.42578125" style="5" customWidth="1"/>
    <col min="12" max="12" width="50.5703125" style="5" customWidth="1"/>
  </cols>
  <sheetData>
    <row r="1" spans="1:12" ht="16.5" thickBot="1">
      <c r="A1" s="231" t="s">
        <v>594</v>
      </c>
      <c r="B1" s="231"/>
      <c r="C1" s="233"/>
      <c r="D1" s="231" t="s">
        <v>598</v>
      </c>
      <c r="E1" s="231" t="s">
        <v>609</v>
      </c>
      <c r="F1" s="231" t="s">
        <v>620</v>
      </c>
      <c r="G1" s="231" t="s">
        <v>624</v>
      </c>
      <c r="H1" s="295"/>
      <c r="I1" s="295"/>
      <c r="J1" s="295"/>
      <c r="K1" s="295"/>
      <c r="L1" s="230" t="s">
        <v>85</v>
      </c>
    </row>
    <row r="2" spans="1:12" ht="29.25" thickTop="1">
      <c r="A2" s="233">
        <f t="shared" ref="A2:D2" si="0">SUM(A3:A4,A6,A7:A10)</f>
        <v>2050090</v>
      </c>
      <c r="B2" s="233"/>
      <c r="C2" s="274"/>
      <c r="D2" s="233">
        <f t="shared" si="0"/>
        <v>1758240</v>
      </c>
      <c r="E2" s="233">
        <f>SUM(E3:E4,E6,E7:E10)</f>
        <v>1548842</v>
      </c>
      <c r="F2" s="233">
        <f>SUM(F3:F4,F6,F7:F10)</f>
        <v>1539580</v>
      </c>
      <c r="G2" s="233">
        <f>SUM(G3:G4,G6,G7:G10)</f>
        <v>1492477</v>
      </c>
      <c r="H2" s="297">
        <f>G2/A2-1</f>
        <v>-0.27200000000000002</v>
      </c>
      <c r="I2" s="233"/>
      <c r="J2" s="233"/>
      <c r="K2" s="233"/>
      <c r="L2" s="236" t="s">
        <v>229</v>
      </c>
    </row>
    <row r="3" spans="1:12">
      <c r="A3" s="234">
        <f t="shared" ref="A3:D3" si="1">A14+A22+A25</f>
        <v>626627</v>
      </c>
      <c r="B3" s="234"/>
      <c r="C3" s="297"/>
      <c r="D3" s="234">
        <f t="shared" si="1"/>
        <v>527245</v>
      </c>
      <c r="E3" s="274">
        <f>E14+E22+E25</f>
        <v>462046</v>
      </c>
      <c r="F3" s="274">
        <f>F14+F22+F25</f>
        <v>466777</v>
      </c>
      <c r="G3" s="274">
        <f>G14+G22+G25</f>
        <v>446797</v>
      </c>
      <c r="H3" s="297">
        <f t="shared" ref="H3:H10" si="2">G3/A3-1</f>
        <v>-0.28699999999999998</v>
      </c>
      <c r="I3" s="274"/>
      <c r="J3" s="274"/>
      <c r="K3" s="274"/>
      <c r="L3" s="237" t="s">
        <v>581</v>
      </c>
    </row>
    <row r="4" spans="1:12">
      <c r="A4" s="234">
        <f>A15+A26</f>
        <v>1161883</v>
      </c>
      <c r="B4" s="234"/>
      <c r="C4" s="297">
        <f>A4/A2</f>
        <v>0.56699999999999995</v>
      </c>
      <c r="D4" s="234">
        <f>D15+D26</f>
        <v>1000596</v>
      </c>
      <c r="E4" s="274">
        <f>E15+E26</f>
        <v>868014</v>
      </c>
      <c r="F4" s="274">
        <f>F15+F26</f>
        <v>871255</v>
      </c>
      <c r="G4" s="274">
        <f>G15+G26</f>
        <v>842359</v>
      </c>
      <c r="H4" s="297">
        <f t="shared" si="2"/>
        <v>-0.27500000000000002</v>
      </c>
      <c r="I4" s="297">
        <f>G4/G2</f>
        <v>0.56399999999999995</v>
      </c>
      <c r="J4" s="297"/>
      <c r="K4" s="297"/>
      <c r="L4" s="237" t="s">
        <v>231</v>
      </c>
    </row>
    <row r="5" spans="1:12">
      <c r="A5" s="234">
        <f t="shared" ref="A5:D5" si="3">A16+A27</f>
        <v>423909</v>
      </c>
      <c r="B5" s="234"/>
      <c r="C5" s="275"/>
      <c r="D5" s="234">
        <f t="shared" si="3"/>
        <v>359484</v>
      </c>
      <c r="E5" s="275">
        <f>E16+E27</f>
        <v>286950</v>
      </c>
      <c r="F5" s="275">
        <f>F16+F27</f>
        <v>278684</v>
      </c>
      <c r="G5" s="275">
        <f>G16+G27</f>
        <v>272884</v>
      </c>
      <c r="H5" s="297">
        <f t="shared" si="2"/>
        <v>-0.35599999999999998</v>
      </c>
      <c r="I5" s="275"/>
      <c r="J5" s="275"/>
      <c r="K5" s="275"/>
      <c r="L5" s="238" t="s">
        <v>232</v>
      </c>
    </row>
    <row r="6" spans="1:12">
      <c r="A6" s="234">
        <f t="shared" ref="A6:D6" si="4">A23+A28</f>
        <v>199946</v>
      </c>
      <c r="B6" s="234"/>
      <c r="C6" s="274"/>
      <c r="D6" s="234">
        <f t="shared" si="4"/>
        <v>204724</v>
      </c>
      <c r="E6" s="274">
        <f>E23+E28</f>
        <v>213409</v>
      </c>
      <c r="F6" s="274">
        <f>F23+F28</f>
        <v>208088</v>
      </c>
      <c r="G6" s="274">
        <f>G23+G28</f>
        <v>201596</v>
      </c>
      <c r="H6" s="297">
        <f t="shared" si="2"/>
        <v>8.0000000000000002E-3</v>
      </c>
      <c r="I6" s="274"/>
      <c r="J6" s="274"/>
      <c r="K6" s="274"/>
      <c r="L6" s="237" t="s">
        <v>584</v>
      </c>
    </row>
    <row r="7" spans="1:12">
      <c r="A7" s="234">
        <f t="shared" ref="A7:G10" si="5">A17</f>
        <v>11609</v>
      </c>
      <c r="B7" s="234"/>
      <c r="C7" s="274"/>
      <c r="D7" s="234">
        <f t="shared" si="5"/>
        <v>3725</v>
      </c>
      <c r="E7" s="274">
        <f t="shared" si="5"/>
        <v>454</v>
      </c>
      <c r="F7" s="274">
        <f t="shared" si="5"/>
        <v>546</v>
      </c>
      <c r="G7" s="274">
        <f t="shared" si="5"/>
        <v>331</v>
      </c>
      <c r="H7" s="297">
        <f t="shared" si="2"/>
        <v>-0.97099999999999997</v>
      </c>
      <c r="I7" s="274"/>
      <c r="J7" s="274"/>
      <c r="K7" s="274"/>
      <c r="L7" s="237" t="s">
        <v>234</v>
      </c>
    </row>
    <row r="8" spans="1:12">
      <c r="A8" s="234">
        <f t="shared" si="5"/>
        <v>9889</v>
      </c>
      <c r="B8" s="234"/>
      <c r="C8" s="274"/>
      <c r="D8" s="234">
        <f t="shared" si="5"/>
        <v>2304</v>
      </c>
      <c r="E8" s="274">
        <f t="shared" si="5"/>
        <v>228</v>
      </c>
      <c r="F8" s="274">
        <f t="shared" si="5"/>
        <v>-318</v>
      </c>
      <c r="G8" s="274">
        <f t="shared" si="5"/>
        <v>-127</v>
      </c>
      <c r="H8" s="297">
        <f t="shared" si="2"/>
        <v>-1.0129999999999999</v>
      </c>
      <c r="I8" s="274"/>
      <c r="J8" s="274"/>
      <c r="K8" s="274"/>
      <c r="L8" s="237" t="s">
        <v>59</v>
      </c>
    </row>
    <row r="9" spans="1:12">
      <c r="A9" s="234">
        <f t="shared" si="5"/>
        <v>2803</v>
      </c>
      <c r="B9" s="234"/>
      <c r="C9" s="274"/>
      <c r="D9" s="234">
        <f t="shared" si="5"/>
        <v>2330</v>
      </c>
      <c r="E9" s="274">
        <f t="shared" si="5"/>
        <v>1514</v>
      </c>
      <c r="F9" s="274">
        <f t="shared" si="5"/>
        <v>1270</v>
      </c>
      <c r="G9" s="274">
        <f t="shared" si="5"/>
        <v>1521</v>
      </c>
      <c r="H9" s="297">
        <f t="shared" si="2"/>
        <v>-0.45700000000000002</v>
      </c>
      <c r="I9" s="274"/>
      <c r="J9" s="274"/>
      <c r="K9" s="274"/>
      <c r="L9" s="237" t="s">
        <v>233</v>
      </c>
    </row>
    <row r="10" spans="1:12">
      <c r="A10" s="234">
        <f t="shared" si="5"/>
        <v>37333</v>
      </c>
      <c r="B10" s="234"/>
      <c r="C10" s="274"/>
      <c r="D10" s="234">
        <f t="shared" si="5"/>
        <v>17316</v>
      </c>
      <c r="E10" s="274">
        <f t="shared" si="5"/>
        <v>3177</v>
      </c>
      <c r="F10" s="274">
        <f t="shared" si="5"/>
        <v>-8038</v>
      </c>
      <c r="G10" s="274">
        <f t="shared" si="5"/>
        <v>0</v>
      </c>
      <c r="H10" s="297">
        <f t="shared" si="2"/>
        <v>-1</v>
      </c>
      <c r="I10" s="274"/>
      <c r="J10" s="274"/>
      <c r="K10" s="274"/>
      <c r="L10" s="237" t="s">
        <v>235</v>
      </c>
    </row>
    <row r="11" spans="1:12">
      <c r="A11" s="274">
        <f>A3+A9</f>
        <v>629430</v>
      </c>
      <c r="B11" s="234"/>
      <c r="C11" s="297">
        <f>A11/A2</f>
        <v>0.307</v>
      </c>
      <c r="D11" s="234"/>
      <c r="E11" s="274"/>
      <c r="F11" s="274"/>
      <c r="G11" s="274">
        <f>G3+G9</f>
        <v>448318</v>
      </c>
      <c r="H11" s="297"/>
      <c r="I11" s="297">
        <f>G11/G2</f>
        <v>0.3</v>
      </c>
      <c r="J11" s="297"/>
      <c r="K11" s="297"/>
      <c r="L11" s="237"/>
    </row>
    <row r="12" spans="1:12">
      <c r="A12" s="274">
        <f>A6+A7</f>
        <v>211555</v>
      </c>
      <c r="B12" s="234"/>
      <c r="C12" s="297">
        <f>A12/A2</f>
        <v>0.10299999999999999</v>
      </c>
      <c r="D12" s="234"/>
      <c r="E12" s="274"/>
      <c r="F12" s="274"/>
      <c r="G12" s="274">
        <f>G6+G7</f>
        <v>201927</v>
      </c>
      <c r="H12" s="297"/>
      <c r="I12" s="297">
        <f>G12/G2</f>
        <v>0.13500000000000001</v>
      </c>
      <c r="J12" s="297"/>
      <c r="K12" s="297"/>
      <c r="L12" s="237"/>
    </row>
    <row r="13" spans="1:12" ht="28.5">
      <c r="A13" s="11">
        <f t="shared" ref="A13:D13" si="6">SUM(A14:A15,A17,A18:A20)</f>
        <v>1816161</v>
      </c>
      <c r="B13" s="11"/>
      <c r="C13" s="11"/>
      <c r="D13" s="11">
        <f t="shared" si="6"/>
        <v>1535340</v>
      </c>
      <c r="E13" s="11">
        <f>SUM(E14:E15,E17,E18:E20)</f>
        <v>1323301</v>
      </c>
      <c r="F13" s="11">
        <f t="shared" ref="F13:G13" si="7">SUM(F14:F15,F17,F18:F20)</f>
        <v>1311566</v>
      </c>
      <c r="G13" s="11">
        <f t="shared" si="7"/>
        <v>1275781</v>
      </c>
      <c r="H13" s="11"/>
      <c r="I13" s="11"/>
      <c r="J13" s="11"/>
      <c r="K13" s="11"/>
      <c r="L13" s="236" t="s">
        <v>115</v>
      </c>
    </row>
    <row r="14" spans="1:12">
      <c r="A14" s="8">
        <v>615521</v>
      </c>
      <c r="B14" s="8"/>
      <c r="C14" s="8"/>
      <c r="D14" s="8">
        <v>517023</v>
      </c>
      <c r="E14" s="276">
        <v>454302</v>
      </c>
      <c r="F14" s="276">
        <v>454009</v>
      </c>
      <c r="G14" s="276">
        <v>435273</v>
      </c>
      <c r="H14" s="276"/>
      <c r="I14" s="276"/>
      <c r="J14" s="276"/>
      <c r="K14" s="276"/>
      <c r="L14" s="216" t="s">
        <v>581</v>
      </c>
    </row>
    <row r="15" spans="1:12">
      <c r="A15" s="8">
        <f>1139006</f>
        <v>1139006</v>
      </c>
      <c r="B15" s="8"/>
      <c r="C15" s="8"/>
      <c r="D15" s="8">
        <v>992642</v>
      </c>
      <c r="E15" s="276">
        <v>863626</v>
      </c>
      <c r="F15" s="276">
        <f>872696-8599</f>
        <v>864097</v>
      </c>
      <c r="G15" s="276">
        <v>838783</v>
      </c>
      <c r="H15" s="276"/>
      <c r="I15" s="276"/>
      <c r="J15" s="276"/>
      <c r="K15" s="276"/>
      <c r="L15" s="216" t="s">
        <v>231</v>
      </c>
    </row>
    <row r="16" spans="1:12">
      <c r="A16" s="8">
        <v>423909</v>
      </c>
      <c r="B16" s="8"/>
      <c r="C16" s="8"/>
      <c r="D16" s="8">
        <v>359484</v>
      </c>
      <c r="E16" s="276">
        <v>286950</v>
      </c>
      <c r="F16" s="276">
        <v>278684</v>
      </c>
      <c r="G16" s="276">
        <v>272884</v>
      </c>
      <c r="H16" s="276"/>
      <c r="I16" s="276"/>
      <c r="J16" s="276"/>
      <c r="K16" s="276"/>
      <c r="L16" s="238" t="s">
        <v>232</v>
      </c>
    </row>
    <row r="17" spans="1:12">
      <c r="A17" s="8">
        <f>11609</f>
        <v>11609</v>
      </c>
      <c r="B17" s="8"/>
      <c r="C17" s="8"/>
      <c r="D17" s="8">
        <v>3725</v>
      </c>
      <c r="E17" s="276">
        <v>454</v>
      </c>
      <c r="F17" s="276">
        <v>546</v>
      </c>
      <c r="G17" s="276">
        <v>331</v>
      </c>
      <c r="H17" s="276"/>
      <c r="I17" s="276"/>
      <c r="J17" s="276"/>
      <c r="K17" s="276"/>
      <c r="L17" s="216" t="s">
        <v>234</v>
      </c>
    </row>
    <row r="18" spans="1:12">
      <c r="A18" s="8">
        <v>9889</v>
      </c>
      <c r="B18" s="8"/>
      <c r="C18" s="8"/>
      <c r="D18" s="8">
        <v>2304</v>
      </c>
      <c r="E18" s="276">
        <v>228</v>
      </c>
      <c r="F18" s="276">
        <v>-318</v>
      </c>
      <c r="G18" s="276">
        <v>-127</v>
      </c>
      <c r="H18" s="276"/>
      <c r="I18" s="276"/>
      <c r="J18" s="276"/>
      <c r="K18" s="276"/>
      <c r="L18" s="216" t="s">
        <v>59</v>
      </c>
    </row>
    <row r="19" spans="1:12">
      <c r="A19" s="8">
        <f>2802+1</f>
        <v>2803</v>
      </c>
      <c r="B19" s="8"/>
      <c r="C19" s="8"/>
      <c r="D19" s="8">
        <v>2330</v>
      </c>
      <c r="E19" s="276">
        <v>1514</v>
      </c>
      <c r="F19" s="276">
        <v>1270</v>
      </c>
      <c r="G19" s="276">
        <v>1521</v>
      </c>
      <c r="H19" s="276"/>
      <c r="I19" s="276"/>
      <c r="J19" s="276"/>
      <c r="K19" s="276"/>
      <c r="L19" s="216" t="s">
        <v>233</v>
      </c>
    </row>
    <row r="20" spans="1:12">
      <c r="A20" s="8">
        <v>37333</v>
      </c>
      <c r="B20" s="8"/>
      <c r="C20" s="8"/>
      <c r="D20" s="8">
        <v>17316</v>
      </c>
      <c r="E20" s="276">
        <v>3177</v>
      </c>
      <c r="F20" s="276">
        <v>-8038</v>
      </c>
      <c r="G20" s="276">
        <v>0</v>
      </c>
      <c r="H20" s="276"/>
      <c r="I20" s="276"/>
      <c r="J20" s="276"/>
      <c r="K20" s="276"/>
      <c r="L20" s="216" t="s">
        <v>235</v>
      </c>
    </row>
    <row r="21" spans="1:12" ht="42.75">
      <c r="A21" s="11">
        <f t="shared" ref="A21:D21" si="8">SUM(A22:A23)</f>
        <v>206593</v>
      </c>
      <c r="B21" s="11"/>
      <c r="C21" s="11"/>
      <c r="D21" s="11">
        <f t="shared" si="8"/>
        <v>209592</v>
      </c>
      <c r="E21" s="277">
        <f>SUM(E22:E23)</f>
        <v>219908</v>
      </c>
      <c r="F21" s="277">
        <f>SUM(F22:F23)</f>
        <v>217748</v>
      </c>
      <c r="G21" s="277">
        <f>SUM(G22:G23)</f>
        <v>213302</v>
      </c>
      <c r="H21" s="277"/>
      <c r="I21" s="277"/>
      <c r="J21" s="277"/>
      <c r="K21" s="277"/>
      <c r="L21" s="236" t="s">
        <v>236</v>
      </c>
    </row>
    <row r="22" spans="1:12">
      <c r="A22" s="8">
        <v>10598</v>
      </c>
      <c r="B22" s="8"/>
      <c r="C22" s="8"/>
      <c r="D22" s="8">
        <v>9826</v>
      </c>
      <c r="E22" s="276">
        <v>7521</v>
      </c>
      <c r="F22" s="276">
        <v>12553</v>
      </c>
      <c r="G22" s="276">
        <v>11317</v>
      </c>
      <c r="H22" s="276"/>
      <c r="I22" s="276"/>
      <c r="J22" s="276"/>
      <c r="K22" s="276"/>
      <c r="L22" s="216" t="s">
        <v>230</v>
      </c>
    </row>
    <row r="23" spans="1:12">
      <c r="A23" s="8">
        <v>195995</v>
      </c>
      <c r="B23" s="8"/>
      <c r="C23" s="8"/>
      <c r="D23" s="8">
        <v>199766</v>
      </c>
      <c r="E23" s="276">
        <v>212387</v>
      </c>
      <c r="F23" s="276">
        <v>205195</v>
      </c>
      <c r="G23" s="276">
        <v>201985</v>
      </c>
      <c r="H23" s="276"/>
      <c r="I23" s="276"/>
      <c r="J23" s="276"/>
      <c r="K23" s="276"/>
      <c r="L23" s="216" t="s">
        <v>584</v>
      </c>
    </row>
    <row r="24" spans="1:12" ht="42.75">
      <c r="A24" s="11">
        <f t="shared" ref="A24:D24" si="9">SUM(A25:A26,A28)</f>
        <v>27336</v>
      </c>
      <c r="B24" s="11"/>
      <c r="C24" s="11"/>
      <c r="D24" s="11">
        <f t="shared" si="9"/>
        <v>13308</v>
      </c>
      <c r="E24" s="277">
        <f>SUM(E25:E26,E28)</f>
        <v>5633</v>
      </c>
      <c r="F24" s="277">
        <f>SUM(F25:F26,F28)</f>
        <v>10266</v>
      </c>
      <c r="G24" s="277">
        <f>SUM(G25:G26,G28)</f>
        <v>3394</v>
      </c>
      <c r="H24" s="277"/>
      <c r="I24" s="277"/>
      <c r="J24" s="277"/>
      <c r="K24" s="277"/>
      <c r="L24" s="236" t="s">
        <v>117</v>
      </c>
    </row>
    <row r="25" spans="1:12">
      <c r="A25" s="8">
        <v>508</v>
      </c>
      <c r="B25" s="8"/>
      <c r="C25" s="8"/>
      <c r="D25" s="8">
        <v>396</v>
      </c>
      <c r="E25" s="276">
        <v>223</v>
      </c>
      <c r="F25" s="276">
        <v>215</v>
      </c>
      <c r="G25" s="276">
        <v>207</v>
      </c>
      <c r="H25" s="276"/>
      <c r="I25" s="276"/>
      <c r="J25" s="276"/>
      <c r="K25" s="276"/>
      <c r="L25" s="216" t="s">
        <v>230</v>
      </c>
    </row>
    <row r="26" spans="1:12">
      <c r="A26" s="8">
        <f>22878-1</f>
        <v>22877</v>
      </c>
      <c r="B26" s="8"/>
      <c r="C26" s="8"/>
      <c r="D26" s="8">
        <v>7954</v>
      </c>
      <c r="E26" s="276">
        <v>4388</v>
      </c>
      <c r="F26" s="276">
        <f>-1441+8599</f>
        <v>7158</v>
      </c>
      <c r="G26" s="276">
        <v>3576</v>
      </c>
      <c r="H26" s="276"/>
      <c r="I26" s="276"/>
      <c r="J26" s="276"/>
      <c r="K26" s="276"/>
      <c r="L26" s="216" t="s">
        <v>231</v>
      </c>
    </row>
    <row r="27" spans="1:12">
      <c r="A27" s="13">
        <v>0</v>
      </c>
      <c r="B27" s="13"/>
      <c r="C27" s="13"/>
      <c r="D27" s="13">
        <v>0</v>
      </c>
      <c r="E27" s="276">
        <v>0</v>
      </c>
      <c r="F27" s="276">
        <v>0</v>
      </c>
      <c r="G27" s="276">
        <v>0</v>
      </c>
      <c r="H27" s="276"/>
      <c r="I27" s="276"/>
      <c r="J27" s="276"/>
      <c r="K27" s="276"/>
      <c r="L27" s="238" t="s">
        <v>232</v>
      </c>
    </row>
    <row r="28" spans="1:12">
      <c r="A28" s="8">
        <v>3951</v>
      </c>
      <c r="B28" s="8"/>
      <c r="C28" s="8"/>
      <c r="D28" s="8">
        <v>4958</v>
      </c>
      <c r="E28" s="276">
        <v>1022</v>
      </c>
      <c r="F28" s="276">
        <v>2893</v>
      </c>
      <c r="G28" s="276">
        <v>-389</v>
      </c>
      <c r="H28" s="276"/>
      <c r="I28" s="276"/>
      <c r="J28" s="276"/>
      <c r="K28" s="276"/>
      <c r="L28" s="216" t="s">
        <v>584</v>
      </c>
    </row>
    <row r="29" spans="1:12">
      <c r="A29" s="277">
        <f t="shared" ref="A29:F29" si="10">SUM(A30:A37)</f>
        <v>-413777</v>
      </c>
      <c r="B29" s="277"/>
      <c r="C29" s="277"/>
      <c r="D29" s="277">
        <f t="shared" si="10"/>
        <v>-299805</v>
      </c>
      <c r="E29" s="277">
        <f t="shared" si="10"/>
        <v>-166160</v>
      </c>
      <c r="F29" s="277">
        <f t="shared" si="10"/>
        <v>-128861</v>
      </c>
      <c r="G29" s="277">
        <f>SUM(G30:G37)</f>
        <v>-115519</v>
      </c>
      <c r="H29" s="297">
        <f>G29/A29-1</f>
        <v>-0.72099999999999997</v>
      </c>
      <c r="I29" s="277"/>
      <c r="J29" s="277"/>
      <c r="K29" s="277"/>
      <c r="L29" s="236" t="s">
        <v>237</v>
      </c>
    </row>
    <row r="30" spans="1:12">
      <c r="A30" s="8">
        <f>-181213</f>
        <v>-181213</v>
      </c>
      <c r="B30" s="8"/>
      <c r="C30" s="8"/>
      <c r="D30" s="8">
        <v>-148891</v>
      </c>
      <c r="E30" s="276">
        <v>-68976</v>
      </c>
      <c r="F30" s="276">
        <v>-51400</v>
      </c>
      <c r="G30" s="276">
        <v>-33670</v>
      </c>
      <c r="H30" s="296" t="e">
        <f>G30/$U$29</f>
        <v>#DIV/0!</v>
      </c>
      <c r="I30" s="276"/>
      <c r="J30" s="276"/>
      <c r="K30" s="276"/>
      <c r="L30" s="216" t="s">
        <v>572</v>
      </c>
    </row>
    <row r="31" spans="1:12">
      <c r="A31" s="8">
        <f>-116968+1</f>
        <v>-116967</v>
      </c>
      <c r="B31" s="8"/>
      <c r="C31" s="8"/>
      <c r="D31" s="8">
        <v>-73075</v>
      </c>
      <c r="E31" s="276">
        <v>-39467</v>
      </c>
      <c r="F31" s="276">
        <v>-28156</v>
      </c>
      <c r="G31" s="276">
        <v>-22214</v>
      </c>
      <c r="H31" s="296" t="e">
        <f t="shared" ref="H31:H40" si="11">G31/$U$29</f>
        <v>#DIV/0!</v>
      </c>
      <c r="I31" s="276"/>
      <c r="J31" s="276"/>
      <c r="K31" s="276"/>
      <c r="L31" s="216" t="s">
        <v>573</v>
      </c>
    </row>
    <row r="32" spans="1:12" ht="28.5">
      <c r="A32" s="8">
        <v>-6829</v>
      </c>
      <c r="B32" s="8"/>
      <c r="C32" s="8"/>
      <c r="D32" s="8">
        <v>-1369</v>
      </c>
      <c r="E32" s="276">
        <v>329</v>
      </c>
      <c r="F32" s="276">
        <v>469</v>
      </c>
      <c r="G32" s="276">
        <v>614</v>
      </c>
      <c r="H32" s="296" t="e">
        <f t="shared" si="11"/>
        <v>#DIV/0!</v>
      </c>
      <c r="I32" s="276"/>
      <c r="J32" s="276"/>
      <c r="K32" s="276"/>
      <c r="L32" s="216" t="s">
        <v>238</v>
      </c>
    </row>
    <row r="33" spans="1:12">
      <c r="A33" s="8">
        <v>-11898</v>
      </c>
      <c r="B33" s="8"/>
      <c r="C33" s="8"/>
      <c r="D33" s="8">
        <v>-5661</v>
      </c>
      <c r="E33" s="276">
        <v>-2077</v>
      </c>
      <c r="F33" s="276">
        <v>-1277</v>
      </c>
      <c r="G33" s="276">
        <v>-781</v>
      </c>
      <c r="H33" s="296" t="e">
        <f t="shared" si="11"/>
        <v>#DIV/0!</v>
      </c>
      <c r="I33" s="276"/>
      <c r="J33" s="276"/>
      <c r="K33" s="276"/>
      <c r="L33" s="216" t="s">
        <v>574</v>
      </c>
    </row>
    <row r="34" spans="1:12">
      <c r="A34" s="8">
        <v>-23574</v>
      </c>
      <c r="B34" s="8"/>
      <c r="C34" s="8"/>
      <c r="D34" s="8">
        <v>-15662</v>
      </c>
      <c r="E34" s="276">
        <v>-8907</v>
      </c>
      <c r="F34" s="276">
        <v>-6223</v>
      </c>
      <c r="G34" s="276">
        <v>-6361</v>
      </c>
      <c r="H34" s="296" t="e">
        <f t="shared" si="11"/>
        <v>#DIV/0!</v>
      </c>
      <c r="I34" s="276"/>
      <c r="J34" s="276"/>
      <c r="K34" s="276"/>
      <c r="L34" s="216" t="s">
        <v>575</v>
      </c>
    </row>
    <row r="35" spans="1:12">
      <c r="A35" s="8">
        <v>-5268</v>
      </c>
      <c r="B35" s="8"/>
      <c r="C35" s="8"/>
      <c r="D35" s="8">
        <v>-5023</v>
      </c>
      <c r="E35" s="276">
        <v>-4568</v>
      </c>
      <c r="F35" s="276">
        <v>-4093</v>
      </c>
      <c r="G35" s="276">
        <v>-4190</v>
      </c>
      <c r="H35" s="296" t="e">
        <f t="shared" si="11"/>
        <v>#DIV/0!</v>
      </c>
      <c r="I35" s="276"/>
      <c r="J35" s="276"/>
      <c r="K35" s="276"/>
      <c r="L35" s="216" t="s">
        <v>239</v>
      </c>
    </row>
    <row r="36" spans="1:12" ht="28.5">
      <c r="A36" s="8">
        <v>-68028</v>
      </c>
      <c r="B36" s="8"/>
      <c r="C36" s="8"/>
      <c r="D36" s="8">
        <v>-50124</v>
      </c>
      <c r="E36" s="276">
        <v>-42494</v>
      </c>
      <c r="F36" s="276">
        <v>-38181</v>
      </c>
      <c r="G36" s="276">
        <v>-37162</v>
      </c>
      <c r="H36" s="296" t="e">
        <f t="shared" si="11"/>
        <v>#DIV/0!</v>
      </c>
      <c r="I36" s="276"/>
      <c r="J36" s="276"/>
      <c r="K36" s="276"/>
      <c r="L36" s="216" t="s">
        <v>240</v>
      </c>
    </row>
    <row r="37" spans="1:12">
      <c r="A37" s="294">
        <v>0</v>
      </c>
      <c r="B37" s="294"/>
      <c r="C37" s="294"/>
      <c r="D37" s="294">
        <v>0</v>
      </c>
      <c r="E37" s="294">
        <v>0</v>
      </c>
      <c r="F37" s="294">
        <v>0</v>
      </c>
      <c r="G37" s="294">
        <v>-11755</v>
      </c>
      <c r="H37" s="296" t="e">
        <f t="shared" si="11"/>
        <v>#DIV/0!</v>
      </c>
      <c r="I37" s="294"/>
      <c r="J37" s="294"/>
      <c r="K37" s="294"/>
      <c r="L37" s="293" t="s">
        <v>235</v>
      </c>
    </row>
    <row r="38" spans="1:12">
      <c r="A38" s="174">
        <f t="shared" ref="A38:D38" si="12">A2+A29</f>
        <v>1636313</v>
      </c>
      <c r="B38" s="174"/>
      <c r="C38" s="174"/>
      <c r="D38" s="174">
        <f t="shared" si="12"/>
        <v>1458435</v>
      </c>
      <c r="E38" s="278">
        <f>E2+E29</f>
        <v>1382682</v>
      </c>
      <c r="F38" s="278">
        <f>F2+F29</f>
        <v>1410719</v>
      </c>
      <c r="G38" s="278">
        <f>G2+G29</f>
        <v>1376958</v>
      </c>
      <c r="H38" s="296" t="e">
        <f t="shared" si="11"/>
        <v>#DIV/0!</v>
      </c>
      <c r="I38" s="278"/>
      <c r="J38" s="278"/>
      <c r="K38" s="278"/>
      <c r="L38" s="239" t="s">
        <v>85</v>
      </c>
    </row>
    <row r="39" spans="1:12">
      <c r="E39" s="279"/>
      <c r="F39" s="279"/>
      <c r="G39" s="279"/>
      <c r="H39" s="296" t="e">
        <f t="shared" si="11"/>
        <v>#DIV/0!</v>
      </c>
      <c r="I39" s="279"/>
      <c r="J39" s="279"/>
      <c r="K39" s="279"/>
    </row>
    <row r="40" spans="1:12">
      <c r="E40" s="279"/>
      <c r="F40" s="279"/>
      <c r="G40" s="279">
        <f>G31+G33</f>
        <v>-22995</v>
      </c>
      <c r="H40" s="296" t="e">
        <f t="shared" si="11"/>
        <v>#DIV/0!</v>
      </c>
      <c r="I40" s="279"/>
      <c r="J40" s="279"/>
      <c r="K40" s="279"/>
    </row>
    <row r="41" spans="1:12">
      <c r="E41" s="279"/>
      <c r="F41" s="279"/>
      <c r="G41" s="279"/>
      <c r="H41" s="279"/>
      <c r="I41" s="279"/>
      <c r="J41" s="279"/>
      <c r="K41" s="279"/>
    </row>
    <row r="42" spans="1:12">
      <c r="E42" s="279"/>
      <c r="F42" s="279"/>
      <c r="G42" s="279"/>
      <c r="H42" s="279"/>
      <c r="I42" s="279"/>
      <c r="J42" s="279"/>
      <c r="K42" s="279"/>
    </row>
    <row r="43" spans="1:12">
      <c r="E43" s="279"/>
      <c r="F43" s="279"/>
      <c r="G43" s="279"/>
      <c r="H43" s="279"/>
      <c r="I43" s="279"/>
      <c r="J43" s="279"/>
      <c r="K43" s="279"/>
    </row>
    <row r="44" spans="1:12">
      <c r="F44" s="272"/>
      <c r="G44" s="272"/>
      <c r="H44" s="272"/>
      <c r="I44" s="272"/>
      <c r="J44" s="272"/>
      <c r="K44" s="272"/>
    </row>
  </sheetData>
  <customSheetViews>
    <customSheetView guid="{899D69CD-4B7E-42BC-9944-5BD922EB798C}" state="hidden">
      <selection activeCell="H10" activeCellId="1" sqref="H8 H10"/>
      <pageMargins left="0.7" right="0.7" top="0.75" bottom="0.75" header="0.3" footer="0.3"/>
      <pageSetup paperSize="9" orientation="portrait" r:id="rId1"/>
    </customSheetView>
    <customSheetView guid="{9AF4A83C-CF57-4B40-8A74-6A0EA6C2FE5C}" state="hidden">
      <selection activeCell="H10" activeCellId="1" sqref="H8 H10"/>
      <pageMargins left="0.7" right="0.7" top="0.75" bottom="0.75" header="0.3" footer="0.3"/>
      <pageSetup paperSize="9" orientation="portrait" horizontalDpi="1200" verticalDpi="1200" r:id="rId2"/>
    </customSheetView>
    <customSheetView guid="{687A4863-1825-4D63-B732-E76682E6DE4F}" state="hidden">
      <selection activeCell="H10" activeCellId="1" sqref="H8 H10"/>
      <pageMargins left="0.7" right="0.7" top="0.75" bottom="0.75" header="0.3" footer="0.3"/>
      <pageSetup paperSize="9" orientation="portrait" r:id="rId3"/>
    </customSheetView>
    <customSheetView guid="{12F8D032-8143-430B-8DFF-852E8796C402}">
      <selection activeCell="H10" activeCellId="1" sqref="H8 H10"/>
      <pageMargins left="0.7" right="0.7" top="0.75" bottom="0.75" header="0.3" footer="0.3"/>
    </customSheetView>
    <customSheetView guid="{25FAB884-5E17-4008-8139-33D910C7DEFE}" state="hidden">
      <selection activeCell="H10" activeCellId="1" sqref="H8 H10"/>
      <pageMargins left="0.7" right="0.7" top="0.75" bottom="0.75" header="0.3" footer="0.3"/>
      <pageSetup paperSize="9" orientation="portrait" r:id="rId4"/>
    </customSheetView>
    <customSheetView guid="{22F3E99A-96C8-445F-81B2-67262F695A36}" state="hidden">
      <selection activeCell="H10" activeCellId="1" sqref="H8 H10"/>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4"/>
  <sheetViews>
    <sheetView zoomScaleNormal="120" workbookViewId="0">
      <pane xSplit="2" ySplit="2" topLeftCell="P3" activePane="bottomRight" state="frozen"/>
      <selection pane="topRight" activeCell="C1" sqref="C1"/>
      <selection pane="bottomLeft" activeCell="A3" sqref="A3"/>
      <selection pane="bottomRight" activeCell="AG14" sqref="AG14"/>
    </sheetView>
  </sheetViews>
  <sheetFormatPr defaultColWidth="9.140625" defaultRowHeight="15"/>
  <cols>
    <col min="1" max="1" width="68.5703125" customWidth="1"/>
    <col min="2" max="2" width="61.5703125" customWidth="1"/>
    <col min="3" max="27" width="12.5703125" customWidth="1"/>
    <col min="28" max="35" width="12.7109375" customWidth="1"/>
  </cols>
  <sheetData>
    <row r="2" spans="1:30" ht="15.75" thickBot="1">
      <c r="A2" s="384" t="s">
        <v>315</v>
      </c>
      <c r="B2" s="384" t="s">
        <v>245</v>
      </c>
      <c r="C2" s="385">
        <v>42825</v>
      </c>
      <c r="D2" s="385">
        <v>42916</v>
      </c>
      <c r="E2" s="385">
        <v>43008</v>
      </c>
      <c r="F2" s="386">
        <v>43100</v>
      </c>
      <c r="G2" s="386">
        <v>43101</v>
      </c>
      <c r="H2" s="385">
        <v>43190</v>
      </c>
      <c r="I2" s="385">
        <v>43281</v>
      </c>
      <c r="J2" s="385">
        <v>43373</v>
      </c>
      <c r="K2" s="386">
        <v>43465</v>
      </c>
      <c r="L2" s="386">
        <v>43555</v>
      </c>
      <c r="M2" s="314">
        <v>43646</v>
      </c>
      <c r="N2" s="314">
        <v>43738</v>
      </c>
      <c r="O2" s="314">
        <v>43830</v>
      </c>
      <c r="P2" s="314">
        <v>43921</v>
      </c>
      <c r="Q2" s="314">
        <v>44012</v>
      </c>
      <c r="R2" s="314">
        <v>44104</v>
      </c>
      <c r="S2" s="314">
        <v>44196</v>
      </c>
      <c r="T2" s="314">
        <v>44286</v>
      </c>
      <c r="U2" s="314">
        <v>44377</v>
      </c>
      <c r="V2" s="314">
        <v>44469</v>
      </c>
      <c r="W2" s="314">
        <v>44561</v>
      </c>
      <c r="X2" s="314">
        <v>44651</v>
      </c>
      <c r="Y2" s="314">
        <v>44742</v>
      </c>
      <c r="Z2" s="314">
        <v>44834</v>
      </c>
      <c r="AA2" s="314">
        <v>44926</v>
      </c>
      <c r="AB2" s="314">
        <v>45016</v>
      </c>
      <c r="AC2" s="314">
        <v>45107</v>
      </c>
      <c r="AD2" s="314">
        <v>45199</v>
      </c>
    </row>
    <row r="3" spans="1:30" ht="25.5">
      <c r="A3" s="48" t="s">
        <v>316</v>
      </c>
      <c r="B3" s="387" t="s">
        <v>326</v>
      </c>
      <c r="C3" s="388"/>
      <c r="D3" s="388"/>
      <c r="E3" s="388"/>
      <c r="F3" s="389"/>
      <c r="G3" s="389">
        <f>G5+G8+G10</f>
        <v>25984209</v>
      </c>
      <c r="H3" s="389">
        <f t="shared" ref="H3:AD3" si="0">H5+H8+H10</f>
        <v>26750860</v>
      </c>
      <c r="I3" s="389">
        <f t="shared" si="0"/>
        <v>32565132</v>
      </c>
      <c r="J3" s="389">
        <f t="shared" si="0"/>
        <v>33013402</v>
      </c>
      <c r="K3" s="389">
        <f t="shared" si="0"/>
        <v>36886457</v>
      </c>
      <c r="L3" s="389">
        <f t="shared" si="0"/>
        <v>36994963</v>
      </c>
      <c r="M3" s="315">
        <f t="shared" si="0"/>
        <v>37097116</v>
      </c>
      <c r="N3" s="315">
        <f t="shared" si="0"/>
        <v>36585574</v>
      </c>
      <c r="O3" s="315">
        <f t="shared" si="0"/>
        <v>40248937</v>
      </c>
      <c r="P3" s="315">
        <f t="shared" si="0"/>
        <v>40130536</v>
      </c>
      <c r="Q3" s="315">
        <f t="shared" si="0"/>
        <v>55799648</v>
      </c>
      <c r="R3" s="315">
        <f t="shared" si="0"/>
        <v>60192017</v>
      </c>
      <c r="S3" s="315">
        <f t="shared" si="0"/>
        <v>65700052</v>
      </c>
      <c r="T3" s="315">
        <f t="shared" si="0"/>
        <v>67191633</v>
      </c>
      <c r="U3" s="315">
        <f t="shared" si="0"/>
        <v>69713676</v>
      </c>
      <c r="V3" s="315">
        <f t="shared" si="0"/>
        <v>68563302</v>
      </c>
      <c r="W3" s="315">
        <f t="shared" si="0"/>
        <v>70064796</v>
      </c>
      <c r="X3" s="315">
        <f t="shared" si="0"/>
        <v>63541779</v>
      </c>
      <c r="Y3" s="315">
        <f t="shared" si="0"/>
        <v>47864390</v>
      </c>
      <c r="Z3" s="315">
        <f t="shared" si="0"/>
        <v>34072379</v>
      </c>
      <c r="AA3" s="315">
        <f t="shared" si="0"/>
        <v>39539535</v>
      </c>
      <c r="AB3" s="315">
        <f t="shared" si="0"/>
        <v>36635470</v>
      </c>
      <c r="AC3" s="315">
        <f t="shared" si="0"/>
        <v>40739488</v>
      </c>
      <c r="AD3" s="315">
        <f t="shared" si="0"/>
        <v>44543297</v>
      </c>
    </row>
    <row r="4" spans="1:30" ht="15" customHeight="1">
      <c r="A4" s="48" t="s">
        <v>367</v>
      </c>
      <c r="B4" s="48" t="s">
        <v>368</v>
      </c>
      <c r="C4" s="376">
        <f>C5+C10</f>
        <v>24212430</v>
      </c>
      <c r="D4" s="376">
        <f>D5+D10</f>
        <v>24184070</v>
      </c>
      <c r="E4" s="376">
        <f>E7+E9+E11</f>
        <v>25011794</v>
      </c>
      <c r="F4" s="390">
        <f>F7+F9+F11</f>
        <v>25984209</v>
      </c>
      <c r="G4" s="48"/>
      <c r="H4" s="48"/>
      <c r="I4" s="48"/>
      <c r="J4" s="48"/>
      <c r="K4" s="48"/>
      <c r="L4" s="48"/>
      <c r="M4" s="391"/>
      <c r="N4" s="391"/>
      <c r="O4" s="391"/>
      <c r="P4" s="391"/>
      <c r="Q4" s="391"/>
      <c r="R4" s="391"/>
      <c r="S4" s="391"/>
      <c r="T4" s="391"/>
      <c r="U4" s="391"/>
      <c r="V4" s="302"/>
      <c r="W4" s="302"/>
      <c r="X4" s="302"/>
      <c r="Y4" s="302"/>
      <c r="Z4" s="302"/>
      <c r="AA4" s="302"/>
      <c r="AB4" s="302"/>
      <c r="AC4" s="302"/>
      <c r="AD4" s="302"/>
    </row>
    <row r="5" spans="1:30" ht="15" customHeight="1">
      <c r="A5" s="47" t="s">
        <v>317</v>
      </c>
      <c r="B5" s="47" t="s">
        <v>327</v>
      </c>
      <c r="C5" s="34">
        <f t="shared" ref="C5:W5" si="1">C7+C6</f>
        <v>22182310</v>
      </c>
      <c r="D5" s="34">
        <f t="shared" si="1"/>
        <v>22034197</v>
      </c>
      <c r="E5" s="34">
        <f t="shared" si="1"/>
        <v>21610256</v>
      </c>
      <c r="F5" s="34">
        <f t="shared" si="1"/>
        <v>22514629</v>
      </c>
      <c r="G5" s="34">
        <f t="shared" si="1"/>
        <v>22514629</v>
      </c>
      <c r="H5" s="34">
        <f t="shared" si="1"/>
        <v>24538574</v>
      </c>
      <c r="I5" s="34">
        <f t="shared" si="1"/>
        <v>27154076</v>
      </c>
      <c r="J5" s="34">
        <f t="shared" si="1"/>
        <v>28624667</v>
      </c>
      <c r="K5" s="34">
        <f t="shared" si="1"/>
        <v>29068536</v>
      </c>
      <c r="L5" s="34">
        <f t="shared" si="1"/>
        <v>31777287</v>
      </c>
      <c r="M5" s="130">
        <f t="shared" si="1"/>
        <v>33136741</v>
      </c>
      <c r="N5" s="130">
        <f t="shared" si="1"/>
        <v>34540831</v>
      </c>
      <c r="O5" s="130">
        <f t="shared" si="1"/>
        <v>34332625</v>
      </c>
      <c r="P5" s="130">
        <f t="shared" si="1"/>
        <v>36500147</v>
      </c>
      <c r="Q5" s="130">
        <f t="shared" si="1"/>
        <v>45429189</v>
      </c>
      <c r="R5" s="130">
        <f t="shared" si="1"/>
        <v>45938077</v>
      </c>
      <c r="S5" s="130">
        <f t="shared" si="1"/>
        <v>46149191</v>
      </c>
      <c r="T5" s="130">
        <f t="shared" si="1"/>
        <v>50122581</v>
      </c>
      <c r="U5" s="130">
        <f t="shared" si="1"/>
        <v>53494106</v>
      </c>
      <c r="V5" s="130">
        <f t="shared" si="1"/>
        <v>51550560</v>
      </c>
      <c r="W5" s="130">
        <f t="shared" si="1"/>
        <v>49225514</v>
      </c>
      <c r="X5" s="130">
        <f>X7+X6</f>
        <v>46303468</v>
      </c>
      <c r="Y5" s="130">
        <f>Y7+Y6</f>
        <v>45201966</v>
      </c>
      <c r="Z5" s="130">
        <v>31315795</v>
      </c>
      <c r="AA5" s="130">
        <f>AA7</f>
        <v>34127213</v>
      </c>
      <c r="AB5" s="130">
        <f>AB7</f>
        <v>34499164</v>
      </c>
      <c r="AC5" s="130">
        <f>AC7</f>
        <v>32638924</v>
      </c>
      <c r="AD5" s="130">
        <f>AD7</f>
        <v>31674389</v>
      </c>
    </row>
    <row r="6" spans="1:30" ht="15" customHeight="1">
      <c r="A6" s="60" t="s">
        <v>320</v>
      </c>
      <c r="B6" s="60" t="s">
        <v>330</v>
      </c>
      <c r="C6" s="34">
        <v>292894</v>
      </c>
      <c r="D6" s="34">
        <v>293619</v>
      </c>
      <c r="E6" s="34">
        <v>0</v>
      </c>
      <c r="F6" s="34">
        <v>0</v>
      </c>
      <c r="G6" s="34">
        <v>0</v>
      </c>
      <c r="H6" s="34">
        <v>0</v>
      </c>
      <c r="I6" s="34">
        <v>0</v>
      </c>
      <c r="J6" s="34">
        <v>0</v>
      </c>
      <c r="K6" s="34">
        <v>0</v>
      </c>
      <c r="L6" s="34">
        <v>0</v>
      </c>
      <c r="M6" s="130">
        <v>0</v>
      </c>
      <c r="N6" s="130">
        <v>0</v>
      </c>
      <c r="O6" s="130">
        <v>0</v>
      </c>
      <c r="P6" s="130">
        <v>0</v>
      </c>
      <c r="Q6" s="130">
        <v>2040169</v>
      </c>
      <c r="R6" s="130">
        <v>1415156</v>
      </c>
      <c r="S6" s="130">
        <v>1415983</v>
      </c>
      <c r="T6" s="130">
        <v>0</v>
      </c>
      <c r="U6" s="130">
        <v>0</v>
      </c>
      <c r="V6" s="130">
        <v>0</v>
      </c>
      <c r="W6" s="130">
        <v>0</v>
      </c>
      <c r="X6" s="130">
        <v>0</v>
      </c>
      <c r="Y6" s="130">
        <v>0</v>
      </c>
      <c r="Z6" s="130">
        <v>0</v>
      </c>
      <c r="AA6" s="130">
        <v>0</v>
      </c>
      <c r="AB6" s="130">
        <v>0</v>
      </c>
      <c r="AC6" s="130">
        <v>0</v>
      </c>
      <c r="AD6" s="130">
        <v>0</v>
      </c>
    </row>
    <row r="7" spans="1:30" ht="15" customHeight="1">
      <c r="A7" s="30" t="s">
        <v>318</v>
      </c>
      <c r="B7" s="30" t="s">
        <v>328</v>
      </c>
      <c r="C7" s="34">
        <v>21889416</v>
      </c>
      <c r="D7" s="34">
        <v>21740578</v>
      </c>
      <c r="E7" s="34">
        <v>21610256</v>
      </c>
      <c r="F7" s="38">
        <v>22514629</v>
      </c>
      <c r="G7" s="38">
        <v>22514629</v>
      </c>
      <c r="H7" s="34">
        <v>24538574</v>
      </c>
      <c r="I7" s="34">
        <v>27154076</v>
      </c>
      <c r="J7" s="34">
        <v>28624667</v>
      </c>
      <c r="K7" s="34">
        <v>29068536</v>
      </c>
      <c r="L7" s="34">
        <v>31777287</v>
      </c>
      <c r="M7" s="130">
        <v>33136741</v>
      </c>
      <c r="N7" s="130">
        <v>34540831</v>
      </c>
      <c r="O7" s="130">
        <v>34332625</v>
      </c>
      <c r="P7" s="130">
        <v>36500147</v>
      </c>
      <c r="Q7" s="130">
        <v>43389020</v>
      </c>
      <c r="R7" s="130">
        <v>44522921</v>
      </c>
      <c r="S7" s="130">
        <v>44733208</v>
      </c>
      <c r="T7" s="130">
        <v>50122581</v>
      </c>
      <c r="U7" s="130">
        <v>53494106</v>
      </c>
      <c r="V7" s="130">
        <v>51550560</v>
      </c>
      <c r="W7" s="130">
        <v>49225514</v>
      </c>
      <c r="X7" s="130">
        <v>46303468</v>
      </c>
      <c r="Y7" s="130">
        <v>45201966</v>
      </c>
      <c r="Z7" s="130">
        <v>45201966</v>
      </c>
      <c r="AA7" s="130">
        <v>34127213</v>
      </c>
      <c r="AB7" s="130">
        <v>34499164</v>
      </c>
      <c r="AC7" s="130">
        <v>32638924</v>
      </c>
      <c r="AD7" s="130">
        <v>31674389</v>
      </c>
    </row>
    <row r="8" spans="1:30" ht="15" customHeight="1">
      <c r="A8" s="47" t="s">
        <v>319</v>
      </c>
      <c r="B8" s="47" t="s">
        <v>329</v>
      </c>
      <c r="C8" s="34">
        <v>0</v>
      </c>
      <c r="D8" s="34">
        <v>0</v>
      </c>
      <c r="E8" s="34">
        <f t="shared" ref="E8:AD8" si="2">E9</f>
        <v>1239118</v>
      </c>
      <c r="F8" s="34">
        <f t="shared" si="2"/>
        <v>1379839</v>
      </c>
      <c r="G8" s="34">
        <f t="shared" si="2"/>
        <v>1379839</v>
      </c>
      <c r="H8" s="34">
        <f t="shared" si="2"/>
        <v>82023</v>
      </c>
      <c r="I8" s="34">
        <f t="shared" si="2"/>
        <v>3279363</v>
      </c>
      <c r="J8" s="34">
        <f t="shared" si="2"/>
        <v>2299616</v>
      </c>
      <c r="K8" s="34">
        <f t="shared" si="2"/>
        <v>5999249</v>
      </c>
      <c r="L8" s="34">
        <f t="shared" si="2"/>
        <v>3214666</v>
      </c>
      <c r="M8" s="130">
        <f t="shared" si="2"/>
        <v>1939700</v>
      </c>
      <c r="N8" s="130">
        <f t="shared" si="2"/>
        <v>0</v>
      </c>
      <c r="O8" s="130">
        <f t="shared" si="2"/>
        <v>3849679</v>
      </c>
      <c r="P8" s="130">
        <f t="shared" si="2"/>
        <v>1499917</v>
      </c>
      <c r="Q8" s="130">
        <f t="shared" si="2"/>
        <v>599997</v>
      </c>
      <c r="R8" s="130">
        <f t="shared" si="2"/>
        <v>0</v>
      </c>
      <c r="S8" s="130">
        <f t="shared" si="2"/>
        <v>4999904</v>
      </c>
      <c r="T8" s="130">
        <f t="shared" si="2"/>
        <v>1499996</v>
      </c>
      <c r="U8" s="130">
        <f t="shared" si="2"/>
        <v>0</v>
      </c>
      <c r="V8" s="130">
        <f t="shared" si="2"/>
        <v>2000000</v>
      </c>
      <c r="W8" s="130">
        <f t="shared" si="2"/>
        <v>6997960</v>
      </c>
      <c r="X8" s="130">
        <f t="shared" si="2"/>
        <v>4000000</v>
      </c>
      <c r="Y8" s="130">
        <f t="shared" si="2"/>
        <v>0</v>
      </c>
      <c r="Z8" s="130">
        <f t="shared" si="2"/>
        <v>0</v>
      </c>
      <c r="AA8" s="130">
        <f t="shared" si="2"/>
        <v>3898145</v>
      </c>
      <c r="AB8" s="130">
        <f t="shared" si="2"/>
        <v>0</v>
      </c>
      <c r="AC8" s="130">
        <f t="shared" si="2"/>
        <v>5493818</v>
      </c>
      <c r="AD8" s="130">
        <f t="shared" si="2"/>
        <v>10542549</v>
      </c>
    </row>
    <row r="9" spans="1:30" ht="15" customHeight="1">
      <c r="A9" s="30" t="s">
        <v>320</v>
      </c>
      <c r="B9" s="30" t="s">
        <v>330</v>
      </c>
      <c r="C9" s="34">
        <v>0</v>
      </c>
      <c r="D9" s="34">
        <v>0</v>
      </c>
      <c r="E9" s="34">
        <v>1239118</v>
      </c>
      <c r="F9" s="38">
        <v>1379839</v>
      </c>
      <c r="G9" s="38">
        <v>1379839</v>
      </c>
      <c r="H9" s="34">
        <v>82023</v>
      </c>
      <c r="I9" s="34">
        <v>3279363</v>
      </c>
      <c r="J9" s="34">
        <v>2299616</v>
      </c>
      <c r="K9" s="34">
        <v>5999249</v>
      </c>
      <c r="L9" s="34">
        <v>3214666</v>
      </c>
      <c r="M9" s="130">
        <v>1939700</v>
      </c>
      <c r="N9" s="130">
        <v>0</v>
      </c>
      <c r="O9" s="130">
        <v>3849679</v>
      </c>
      <c r="P9" s="130">
        <v>1499917</v>
      </c>
      <c r="Q9" s="130">
        <v>599997</v>
      </c>
      <c r="R9" s="130">
        <v>0</v>
      </c>
      <c r="S9" s="130">
        <v>4999904</v>
      </c>
      <c r="T9" s="130">
        <v>1499996</v>
      </c>
      <c r="U9" s="130">
        <v>0</v>
      </c>
      <c r="V9" s="130">
        <v>2000000</v>
      </c>
      <c r="W9" s="130">
        <v>6997960</v>
      </c>
      <c r="X9" s="130">
        <v>4000000</v>
      </c>
      <c r="Y9" s="130">
        <f>0</f>
        <v>0</v>
      </c>
      <c r="Z9" s="130">
        <f>0</f>
        <v>0</v>
      </c>
      <c r="AA9" s="130">
        <v>3898145</v>
      </c>
      <c r="AB9" s="130">
        <v>0</v>
      </c>
      <c r="AC9" s="130">
        <v>5493818</v>
      </c>
      <c r="AD9" s="130">
        <v>10542549</v>
      </c>
    </row>
    <row r="10" spans="1:30" ht="15" customHeight="1">
      <c r="A10" s="47" t="s">
        <v>321</v>
      </c>
      <c r="B10" s="47" t="s">
        <v>331</v>
      </c>
      <c r="C10" s="34">
        <f>C11</f>
        <v>2030120</v>
      </c>
      <c r="D10" s="34">
        <f>D11</f>
        <v>2149873</v>
      </c>
      <c r="E10" s="34">
        <f>E11</f>
        <v>2162420</v>
      </c>
      <c r="F10" s="34">
        <f>F11</f>
        <v>2089741</v>
      </c>
      <c r="G10" s="34">
        <f t="shared" ref="G10:AD10" si="3">G11</f>
        <v>2089741</v>
      </c>
      <c r="H10" s="34">
        <f t="shared" si="3"/>
        <v>2130263</v>
      </c>
      <c r="I10" s="34">
        <f t="shared" si="3"/>
        <v>2131693</v>
      </c>
      <c r="J10" s="34">
        <f t="shared" si="3"/>
        <v>2089119</v>
      </c>
      <c r="K10" s="34">
        <f t="shared" si="3"/>
        <v>1818672</v>
      </c>
      <c r="L10" s="34">
        <f t="shared" si="3"/>
        <v>2003010</v>
      </c>
      <c r="M10" s="130">
        <f t="shared" si="3"/>
        <v>2020675</v>
      </c>
      <c r="N10" s="130">
        <f t="shared" si="3"/>
        <v>2044743</v>
      </c>
      <c r="O10" s="130">
        <f t="shared" si="3"/>
        <v>2066633</v>
      </c>
      <c r="P10" s="130">
        <f t="shared" si="3"/>
        <v>2130472</v>
      </c>
      <c r="Q10" s="130">
        <f t="shared" si="3"/>
        <v>9770462</v>
      </c>
      <c r="R10" s="130">
        <f t="shared" si="3"/>
        <v>14253940</v>
      </c>
      <c r="S10" s="130">
        <f t="shared" si="3"/>
        <v>14550957</v>
      </c>
      <c r="T10" s="130">
        <f t="shared" si="3"/>
        <v>15569056</v>
      </c>
      <c r="U10" s="130">
        <f t="shared" si="3"/>
        <v>16219570</v>
      </c>
      <c r="V10" s="130">
        <f t="shared" si="3"/>
        <v>15012742</v>
      </c>
      <c r="W10" s="130">
        <f t="shared" si="3"/>
        <v>13841322</v>
      </c>
      <c r="X10" s="130">
        <f t="shared" si="3"/>
        <v>13238311</v>
      </c>
      <c r="Y10" s="130">
        <f t="shared" si="3"/>
        <v>2662424</v>
      </c>
      <c r="Z10" s="130">
        <f t="shared" si="3"/>
        <v>2756584</v>
      </c>
      <c r="AA10" s="130">
        <f t="shared" si="3"/>
        <v>1514177</v>
      </c>
      <c r="AB10" s="130">
        <f t="shared" si="3"/>
        <v>2136306</v>
      </c>
      <c r="AC10" s="130">
        <f t="shared" si="3"/>
        <v>2606746</v>
      </c>
      <c r="AD10" s="130">
        <f t="shared" si="3"/>
        <v>2326359</v>
      </c>
    </row>
    <row r="11" spans="1:30" ht="15" customHeight="1">
      <c r="A11" s="47" t="s">
        <v>318</v>
      </c>
      <c r="B11" s="47" t="s">
        <v>332</v>
      </c>
      <c r="C11" s="34">
        <v>2030120</v>
      </c>
      <c r="D11" s="34">
        <v>2149873</v>
      </c>
      <c r="E11" s="34">
        <v>2162420</v>
      </c>
      <c r="F11" s="34">
        <v>2089741</v>
      </c>
      <c r="G11" s="34">
        <v>2089741</v>
      </c>
      <c r="H11" s="34">
        <v>2130263</v>
      </c>
      <c r="I11" s="34">
        <v>2131693</v>
      </c>
      <c r="J11" s="34">
        <v>2089119</v>
      </c>
      <c r="K11" s="34">
        <v>1818672</v>
      </c>
      <c r="L11" s="34">
        <v>2003010</v>
      </c>
      <c r="M11" s="130">
        <v>2020675</v>
      </c>
      <c r="N11" s="130">
        <v>2044743</v>
      </c>
      <c r="O11" s="130">
        <v>2066633</v>
      </c>
      <c r="P11" s="130">
        <v>2130472</v>
      </c>
      <c r="Q11" s="130">
        <v>9770462</v>
      </c>
      <c r="R11" s="130">
        <v>14253940</v>
      </c>
      <c r="S11" s="130">
        <v>14550957</v>
      </c>
      <c r="T11" s="130">
        <v>15569056</v>
      </c>
      <c r="U11" s="130">
        <v>16219570</v>
      </c>
      <c r="V11" s="130">
        <v>15012742</v>
      </c>
      <c r="W11" s="130">
        <v>13841322</v>
      </c>
      <c r="X11" s="130">
        <v>13238311</v>
      </c>
      <c r="Y11" s="130">
        <v>2662424</v>
      </c>
      <c r="Z11" s="130">
        <v>2756584</v>
      </c>
      <c r="AA11" s="130">
        <v>1514177</v>
      </c>
      <c r="AB11" s="130">
        <v>2136306</v>
      </c>
      <c r="AC11" s="130">
        <v>2606746</v>
      </c>
      <c r="AD11" s="130">
        <v>2326359</v>
      </c>
    </row>
    <row r="12" spans="1:30" ht="30" customHeight="1">
      <c r="A12" s="48" t="s">
        <v>322</v>
      </c>
      <c r="B12" s="48" t="s">
        <v>333</v>
      </c>
      <c r="C12" s="392"/>
      <c r="D12" s="392"/>
      <c r="E12" s="392"/>
      <c r="F12" s="376"/>
      <c r="G12" s="376">
        <v>93165</v>
      </c>
      <c r="H12" s="376">
        <f>3390+95848</f>
        <v>99238</v>
      </c>
      <c r="I12" s="376">
        <f>2356+116390</f>
        <v>118746</v>
      </c>
      <c r="J12" s="376">
        <f>1855+129475</f>
        <v>131330</v>
      </c>
      <c r="K12" s="376">
        <f>134741+1770</f>
        <v>136511</v>
      </c>
      <c r="L12" s="376">
        <f>162016+1862</f>
        <v>163878</v>
      </c>
      <c r="M12" s="132">
        <v>177035</v>
      </c>
      <c r="N12" s="132">
        <v>187335</v>
      </c>
      <c r="O12" s="132">
        <v>194285</v>
      </c>
      <c r="P12" s="132">
        <v>181321</v>
      </c>
      <c r="Q12" s="132">
        <v>205854</v>
      </c>
      <c r="R12" s="132">
        <f>103259+436</f>
        <v>103695</v>
      </c>
      <c r="S12" s="132">
        <v>110155</v>
      </c>
      <c r="T12" s="132">
        <v>112080</v>
      </c>
      <c r="U12" s="132">
        <v>118325</v>
      </c>
      <c r="V12" s="132">
        <v>118325</v>
      </c>
      <c r="W12" s="132">
        <v>116977</v>
      </c>
      <c r="X12" s="132">
        <v>123248</v>
      </c>
      <c r="Y12" s="132">
        <v>117252</v>
      </c>
      <c r="Z12" s="132">
        <v>62445</v>
      </c>
      <c r="AA12" s="132">
        <v>64707</v>
      </c>
      <c r="AB12" s="132">
        <v>68484</v>
      </c>
      <c r="AC12" s="132">
        <v>68902</v>
      </c>
      <c r="AD12" s="132">
        <v>1969</v>
      </c>
    </row>
    <row r="13" spans="1:30" ht="15" customHeight="1">
      <c r="A13" s="48" t="s">
        <v>645</v>
      </c>
      <c r="B13" s="48" t="s">
        <v>672</v>
      </c>
      <c r="C13" s="392"/>
      <c r="D13" s="392"/>
      <c r="E13" s="392"/>
      <c r="F13" s="376"/>
      <c r="G13" s="376"/>
      <c r="H13" s="376"/>
      <c r="I13" s="376"/>
      <c r="J13" s="376"/>
      <c r="K13" s="376"/>
      <c r="L13" s="376"/>
      <c r="M13" s="132"/>
      <c r="N13" s="132"/>
      <c r="O13" s="132"/>
      <c r="P13" s="132"/>
      <c r="Q13" s="132"/>
      <c r="R13" s="132">
        <v>0</v>
      </c>
      <c r="S13" s="132">
        <v>0</v>
      </c>
      <c r="T13" s="132">
        <v>0</v>
      </c>
      <c r="U13" s="132">
        <v>0</v>
      </c>
      <c r="V13" s="132">
        <v>0</v>
      </c>
      <c r="W13" s="132">
        <v>1421272</v>
      </c>
      <c r="X13" s="132">
        <v>2455419</v>
      </c>
      <c r="Y13" s="132">
        <v>14740412</v>
      </c>
      <c r="Z13" s="132">
        <v>14785144</v>
      </c>
      <c r="AA13" s="132">
        <v>15499348</v>
      </c>
      <c r="AB13" s="132">
        <v>18069580</v>
      </c>
      <c r="AC13" s="132">
        <v>19167299</v>
      </c>
      <c r="AD13" s="132">
        <v>24405298</v>
      </c>
    </row>
    <row r="14" spans="1:30" ht="30" customHeight="1">
      <c r="A14" s="48" t="s">
        <v>611</v>
      </c>
      <c r="B14" s="48" t="s">
        <v>612</v>
      </c>
      <c r="C14" s="392"/>
      <c r="D14" s="392"/>
      <c r="E14" s="392"/>
      <c r="F14" s="376"/>
      <c r="G14" s="376"/>
      <c r="H14" s="376"/>
      <c r="I14" s="376"/>
      <c r="J14" s="376"/>
      <c r="K14" s="376"/>
      <c r="L14" s="376"/>
      <c r="M14" s="376"/>
      <c r="N14" s="376"/>
      <c r="O14" s="376"/>
      <c r="P14" s="376"/>
      <c r="Q14" s="376"/>
      <c r="R14" s="376">
        <f t="shared" ref="R14:AD14" si="4">R15</f>
        <v>105973</v>
      </c>
      <c r="S14" s="376">
        <f t="shared" si="4"/>
        <v>115896</v>
      </c>
      <c r="T14" s="376">
        <f t="shared" si="4"/>
        <v>118432</v>
      </c>
      <c r="U14" s="376">
        <f t="shared" si="4"/>
        <v>3464</v>
      </c>
      <c r="V14" s="376">
        <f t="shared" si="4"/>
        <v>3464</v>
      </c>
      <c r="W14" s="376">
        <f t="shared" si="4"/>
        <v>3427</v>
      </c>
      <c r="X14" s="132">
        <f t="shared" si="4"/>
        <v>3610</v>
      </c>
      <c r="Y14" s="132">
        <f t="shared" si="4"/>
        <v>3438</v>
      </c>
      <c r="Z14" s="132">
        <f t="shared" si="4"/>
        <v>60858</v>
      </c>
      <c r="AA14" s="132">
        <f t="shared" si="4"/>
        <v>63248</v>
      </c>
      <c r="AB14" s="132">
        <f t="shared" si="4"/>
        <v>5518</v>
      </c>
      <c r="AC14" s="132">
        <f t="shared" si="4"/>
        <v>5559</v>
      </c>
      <c r="AD14" s="132">
        <f t="shared" si="4"/>
        <v>5729</v>
      </c>
    </row>
    <row r="15" spans="1:30" ht="15" customHeight="1">
      <c r="A15" s="30" t="s">
        <v>325</v>
      </c>
      <c r="B15" s="30" t="s">
        <v>336</v>
      </c>
      <c r="C15" s="393"/>
      <c r="D15" s="393"/>
      <c r="E15" s="393"/>
      <c r="F15" s="34"/>
      <c r="G15" s="34"/>
      <c r="H15" s="34"/>
      <c r="I15" s="34"/>
      <c r="J15" s="34"/>
      <c r="K15" s="34"/>
      <c r="L15" s="34"/>
      <c r="M15" s="34"/>
      <c r="N15" s="34"/>
      <c r="O15" s="34"/>
      <c r="P15" s="34"/>
      <c r="Q15" s="34"/>
      <c r="R15" s="34">
        <v>105973</v>
      </c>
      <c r="S15" s="34">
        <v>115896</v>
      </c>
      <c r="T15" s="34">
        <v>118432</v>
      </c>
      <c r="U15" s="34">
        <v>3464</v>
      </c>
      <c r="V15" s="34">
        <v>3464</v>
      </c>
      <c r="W15" s="34">
        <v>3427</v>
      </c>
      <c r="X15" s="130">
        <v>3610</v>
      </c>
      <c r="Y15" s="130">
        <v>3438</v>
      </c>
      <c r="Z15" s="130">
        <v>60858</v>
      </c>
      <c r="AA15" s="130">
        <v>63248</v>
      </c>
      <c r="AB15" s="130">
        <v>5518</v>
      </c>
      <c r="AC15" s="130">
        <v>5559</v>
      </c>
      <c r="AD15" s="130">
        <v>5729</v>
      </c>
    </row>
    <row r="16" spans="1:30" ht="30" customHeight="1">
      <c r="A16" s="48" t="s">
        <v>323</v>
      </c>
      <c r="B16" s="48" t="s">
        <v>334</v>
      </c>
      <c r="C16" s="392"/>
      <c r="D16" s="392"/>
      <c r="E16" s="392"/>
      <c r="F16" s="376"/>
      <c r="G16" s="376">
        <f>G18+G19</f>
        <v>812620</v>
      </c>
      <c r="H16" s="376">
        <f t="shared" ref="H16:W16" si="5">H18+H19</f>
        <v>811584</v>
      </c>
      <c r="I16" s="376">
        <f t="shared" si="5"/>
        <v>843573</v>
      </c>
      <c r="J16" s="376">
        <f t="shared" si="5"/>
        <v>841340</v>
      </c>
      <c r="K16" s="376">
        <f t="shared" si="5"/>
        <v>821538</v>
      </c>
      <c r="L16" s="376">
        <f t="shared" si="5"/>
        <v>817717</v>
      </c>
      <c r="M16" s="132">
        <f t="shared" si="5"/>
        <v>807301</v>
      </c>
      <c r="N16" s="132">
        <f t="shared" si="5"/>
        <v>808758</v>
      </c>
      <c r="O16" s="132">
        <f t="shared" si="5"/>
        <v>884912</v>
      </c>
      <c r="P16" s="132">
        <f t="shared" si="5"/>
        <v>881236</v>
      </c>
      <c r="Q16" s="132">
        <f t="shared" si="5"/>
        <v>801440</v>
      </c>
      <c r="R16" s="132">
        <f t="shared" si="5"/>
        <v>808264</v>
      </c>
      <c r="S16" s="132">
        <f t="shared" si="5"/>
        <v>857331</v>
      </c>
      <c r="T16" s="132">
        <f t="shared" si="5"/>
        <v>1336707</v>
      </c>
      <c r="U16" s="132">
        <f t="shared" si="5"/>
        <v>1329921</v>
      </c>
      <c r="V16" s="132">
        <f t="shared" si="5"/>
        <v>1363826</v>
      </c>
      <c r="W16" s="132">
        <f t="shared" si="5"/>
        <v>259788</v>
      </c>
      <c r="X16" s="132">
        <f>X18+X19</f>
        <v>270798</v>
      </c>
      <c r="Y16" s="132">
        <f>Y18+Y19</f>
        <v>177287</v>
      </c>
      <c r="Z16" s="132">
        <f>Z18+Z19</f>
        <v>177460</v>
      </c>
      <c r="AA16" s="132">
        <v>204299</v>
      </c>
      <c r="AB16" s="132">
        <v>204294</v>
      </c>
      <c r="AC16" s="132">
        <v>226728</v>
      </c>
      <c r="AD16" s="132">
        <v>229212</v>
      </c>
    </row>
    <row r="17" spans="1:30">
      <c r="A17" s="48" t="s">
        <v>369</v>
      </c>
      <c r="B17" s="48" t="s">
        <v>557</v>
      </c>
      <c r="C17" s="376">
        <f>C18+C19</f>
        <v>878321</v>
      </c>
      <c r="D17" s="376">
        <f>D18+D19</f>
        <v>888437</v>
      </c>
      <c r="E17" s="376">
        <f>E18+E19</f>
        <v>914701</v>
      </c>
      <c r="F17" s="376">
        <f>F18+F19</f>
        <v>920879</v>
      </c>
      <c r="G17" s="376"/>
      <c r="H17" s="376"/>
      <c r="I17" s="376"/>
      <c r="J17" s="376"/>
      <c r="K17" s="376"/>
      <c r="L17" s="376"/>
      <c r="M17" s="132"/>
      <c r="N17" s="132"/>
      <c r="O17" s="132"/>
      <c r="P17" s="132"/>
      <c r="Q17" s="132"/>
      <c r="R17" s="132"/>
      <c r="S17" s="132"/>
      <c r="T17" s="132"/>
      <c r="U17" s="132"/>
      <c r="V17" s="132"/>
      <c r="W17" s="132"/>
      <c r="X17" s="132"/>
      <c r="Y17" s="132"/>
      <c r="Z17" s="132"/>
      <c r="AA17" s="132"/>
      <c r="AB17" s="132"/>
      <c r="AC17" s="132"/>
      <c r="AD17" s="132"/>
    </row>
    <row r="18" spans="1:30" ht="15" customHeight="1">
      <c r="A18" s="30" t="s">
        <v>324</v>
      </c>
      <c r="B18" s="30" t="s">
        <v>335</v>
      </c>
      <c r="C18" s="34">
        <v>22970</v>
      </c>
      <c r="D18" s="34">
        <v>22405</v>
      </c>
      <c r="E18" s="34">
        <v>22093</v>
      </c>
      <c r="F18" s="34">
        <v>19329</v>
      </c>
      <c r="G18" s="34">
        <v>19329</v>
      </c>
      <c r="H18" s="34">
        <v>19663</v>
      </c>
      <c r="I18" s="34">
        <v>18663</v>
      </c>
      <c r="J18" s="34">
        <v>16297</v>
      </c>
      <c r="K18" s="34">
        <v>16720</v>
      </c>
      <c r="L18" s="34">
        <v>12897</v>
      </c>
      <c r="M18" s="130">
        <v>13997</v>
      </c>
      <c r="N18" s="130">
        <v>15164</v>
      </c>
      <c r="O18" s="130">
        <v>19996</v>
      </c>
      <c r="P18" s="130">
        <v>16280</v>
      </c>
      <c r="Q18" s="130">
        <v>19996</v>
      </c>
      <c r="R18" s="130">
        <v>24328</v>
      </c>
      <c r="S18" s="130">
        <v>30594</v>
      </c>
      <c r="T18" s="130">
        <v>42991</v>
      </c>
      <c r="U18" s="130">
        <v>63320</v>
      </c>
      <c r="V18" s="130">
        <v>69319</v>
      </c>
      <c r="W18" s="130">
        <v>64320</v>
      </c>
      <c r="X18" s="130">
        <v>75318</v>
      </c>
      <c r="Y18" s="130">
        <v>0</v>
      </c>
      <c r="Z18" s="130">
        <v>0</v>
      </c>
      <c r="AA18" s="130">
        <v>0</v>
      </c>
      <c r="AB18" s="130">
        <v>0</v>
      </c>
      <c r="AC18" s="130">
        <v>0</v>
      </c>
      <c r="AD18" s="130">
        <v>0</v>
      </c>
    </row>
    <row r="19" spans="1:30" ht="15" customHeight="1">
      <c r="A19" s="47" t="s">
        <v>325</v>
      </c>
      <c r="B19" s="47" t="s">
        <v>336</v>
      </c>
      <c r="C19" s="34">
        <v>855351</v>
      </c>
      <c r="D19" s="34">
        <v>866032</v>
      </c>
      <c r="E19" s="34">
        <v>892608</v>
      </c>
      <c r="F19" s="34">
        <v>901550</v>
      </c>
      <c r="G19" s="34">
        <v>793291</v>
      </c>
      <c r="H19" s="34">
        <v>791921</v>
      </c>
      <c r="I19" s="34">
        <v>824910</v>
      </c>
      <c r="J19" s="34">
        <v>825043</v>
      </c>
      <c r="K19" s="34">
        <v>804818</v>
      </c>
      <c r="L19" s="34">
        <v>804820</v>
      </c>
      <c r="M19" s="130">
        <v>793304</v>
      </c>
      <c r="N19" s="130">
        <v>793594</v>
      </c>
      <c r="O19" s="130">
        <v>864916</v>
      </c>
      <c r="P19" s="130">
        <v>864956</v>
      </c>
      <c r="Q19" s="130">
        <v>781444</v>
      </c>
      <c r="R19" s="130">
        <v>783936</v>
      </c>
      <c r="S19" s="130">
        <v>826737</v>
      </c>
      <c r="T19" s="130">
        <v>1293716</v>
      </c>
      <c r="U19" s="130">
        <v>1266601</v>
      </c>
      <c r="V19" s="130">
        <v>1294507</v>
      </c>
      <c r="W19" s="130">
        <v>195468</v>
      </c>
      <c r="X19" s="130">
        <v>195480</v>
      </c>
      <c r="Y19" s="130">
        <v>177287</v>
      </c>
      <c r="Z19" s="130">
        <v>177460</v>
      </c>
      <c r="AA19" s="130"/>
      <c r="AB19" s="130"/>
      <c r="AC19" s="130"/>
      <c r="AD19" s="130"/>
    </row>
    <row r="20" spans="1:30" ht="15" customHeight="1">
      <c r="A20" s="31" t="s">
        <v>55</v>
      </c>
      <c r="B20" s="31" t="s">
        <v>41</v>
      </c>
      <c r="C20" s="394">
        <f>C4+C17</f>
        <v>25090751</v>
      </c>
      <c r="D20" s="394">
        <f>D4+D17</f>
        <v>25072507</v>
      </c>
      <c r="E20" s="394">
        <f>E4+E17</f>
        <v>25926495</v>
      </c>
      <c r="F20" s="394">
        <f>F4+F17</f>
        <v>26905088</v>
      </c>
      <c r="G20" s="395">
        <f>G3+G12+G16</f>
        <v>26889994</v>
      </c>
      <c r="H20" s="395">
        <f>H3+H12+H16</f>
        <v>27661682</v>
      </c>
      <c r="I20" s="395">
        <f>I3+I12+I14+I16</f>
        <v>33527451</v>
      </c>
      <c r="J20" s="395">
        <f t="shared" ref="J20:V20" si="6">J3+J12+J14+J16</f>
        <v>33986072</v>
      </c>
      <c r="K20" s="395">
        <f t="shared" si="6"/>
        <v>37844506</v>
      </c>
      <c r="L20" s="395">
        <f t="shared" si="6"/>
        <v>37976558</v>
      </c>
      <c r="M20" s="395">
        <f t="shared" si="6"/>
        <v>38081452</v>
      </c>
      <c r="N20" s="395">
        <f t="shared" si="6"/>
        <v>37581667</v>
      </c>
      <c r="O20" s="395">
        <f t="shared" si="6"/>
        <v>41328134</v>
      </c>
      <c r="P20" s="395">
        <f t="shared" si="6"/>
        <v>41193093</v>
      </c>
      <c r="Q20" s="395">
        <f t="shared" si="6"/>
        <v>56806942</v>
      </c>
      <c r="R20" s="395">
        <f t="shared" si="6"/>
        <v>61209949</v>
      </c>
      <c r="S20" s="395">
        <f t="shared" si="6"/>
        <v>66783434</v>
      </c>
      <c r="T20" s="395">
        <f t="shared" si="6"/>
        <v>68758852</v>
      </c>
      <c r="U20" s="395">
        <f t="shared" si="6"/>
        <v>71165386</v>
      </c>
      <c r="V20" s="394">
        <f t="shared" si="6"/>
        <v>70048917</v>
      </c>
      <c r="W20" s="394">
        <f>W3+W12+W14+W16+W13</f>
        <v>71866260</v>
      </c>
      <c r="X20" s="316">
        <f>X3+X12+X14+X16+X13</f>
        <v>66394854</v>
      </c>
      <c r="Y20" s="316">
        <f>Y3+Y12+Y14+Y16+Y13</f>
        <v>62902779</v>
      </c>
      <c r="Z20" s="316">
        <f>Z3+Z12+Z14+Z16+Z13</f>
        <v>49158286</v>
      </c>
      <c r="AA20" s="316">
        <f>AA3+AA12+AA14+AA16+AA13+AA17</f>
        <v>55371137</v>
      </c>
      <c r="AB20" s="316">
        <f>AB3+AB12+AB14+AB16+AB13+AB17</f>
        <v>54983346</v>
      </c>
      <c r="AC20" s="316">
        <f>AC3+AC12+AC14+AC16+AC13+AC17</f>
        <v>60207976</v>
      </c>
      <c r="AD20" s="316">
        <f>AD3+AD12+AD14+AD16+AD13+AD17</f>
        <v>69185505</v>
      </c>
    </row>
    <row r="21" spans="1:30">
      <c r="B21" s="127"/>
      <c r="C21" s="168">
        <f>C20-[88]BS!E12</f>
        <v>0</v>
      </c>
      <c r="D21" s="168">
        <f>D20-[88]BS!F12</f>
        <v>0</v>
      </c>
      <c r="E21" s="168">
        <f>E20-[88]BS!G12</f>
        <v>0</v>
      </c>
      <c r="F21" s="168">
        <f>F20-[88]BS!H12</f>
        <v>0</v>
      </c>
      <c r="G21" s="168">
        <f>[88]BS!I13-G20</f>
        <v>0</v>
      </c>
      <c r="H21" s="168">
        <f>H20-[88]BS!J13</f>
        <v>0</v>
      </c>
      <c r="I21" s="168">
        <f>I20-[88]BS!K13</f>
        <v>0</v>
      </c>
      <c r="J21" s="168">
        <f>J20-[88]BS!L13</f>
        <v>0</v>
      </c>
      <c r="K21" s="168">
        <f>K20-[88]BS!M13</f>
        <v>0</v>
      </c>
      <c r="L21" s="168">
        <f>L20-[88]BS!N13</f>
        <v>0</v>
      </c>
      <c r="M21" s="168">
        <f>M20-[88]BS!O13</f>
        <v>0</v>
      </c>
      <c r="N21" s="168">
        <f>N20-[88]BS!P13</f>
        <v>0</v>
      </c>
      <c r="O21" s="168">
        <f>O20-[88]BS!Q13</f>
        <v>0</v>
      </c>
      <c r="P21" s="128">
        <f>[88]BS!R13-P20</f>
        <v>0</v>
      </c>
      <c r="Q21" s="128">
        <f>[88]BS!S13-Q20</f>
        <v>0</v>
      </c>
      <c r="R21" s="128">
        <f>[88]BS!T13-R20</f>
        <v>0</v>
      </c>
      <c r="S21" s="128">
        <f>[88]BS!U13-S20</f>
        <v>0</v>
      </c>
      <c r="T21" s="128">
        <f>[88]BS!V13-T20</f>
        <v>0</v>
      </c>
      <c r="U21" s="128">
        <f>[88]BS!W13-U20</f>
        <v>0</v>
      </c>
      <c r="V21" s="128">
        <f>[88]BS!X13-V20</f>
        <v>0</v>
      </c>
      <c r="W21" s="128">
        <f>[88]BS!Y13-W20</f>
        <v>0</v>
      </c>
      <c r="X21" s="343">
        <f>[88]BS!Z13-X20</f>
        <v>0</v>
      </c>
      <c r="Y21" s="343">
        <f>[88]BS!AA13-Y20</f>
        <v>0</v>
      </c>
      <c r="Z21" s="128">
        <f>[88]BS!AB13-Z20</f>
        <v>0</v>
      </c>
      <c r="AA21" s="128">
        <f>[88]BS!AC13-AA20</f>
        <v>0</v>
      </c>
      <c r="AB21" s="128">
        <f>[88]BS!AD13-AB20</f>
        <v>0</v>
      </c>
      <c r="AC21" s="128">
        <f>[88]BS!AE13-AC20</f>
        <v>0</v>
      </c>
      <c r="AD21" s="128">
        <f>[88]BS!AF13-AD20</f>
        <v>0</v>
      </c>
    </row>
    <row r="22" spans="1:30">
      <c r="B22" s="127"/>
      <c r="C22" s="127"/>
      <c r="D22" s="128"/>
      <c r="E22" s="127"/>
      <c r="F22" s="128"/>
      <c r="G22" s="168">
        <f>G21-G20</f>
        <v>-26889994</v>
      </c>
      <c r="H22" s="128"/>
      <c r="I22" s="128"/>
      <c r="J22" s="208"/>
      <c r="K22" s="127"/>
      <c r="L22" s="127"/>
      <c r="M22" s="127"/>
      <c r="N22" s="127"/>
      <c r="O22" s="127"/>
      <c r="P22" s="127"/>
      <c r="Q22" s="127"/>
      <c r="R22" s="127"/>
      <c r="S22" s="127"/>
      <c r="T22" s="127"/>
      <c r="U22" s="127"/>
      <c r="V22" s="127"/>
      <c r="W22" s="306"/>
    </row>
    <row r="23" spans="1:30">
      <c r="B23" s="127"/>
      <c r="C23" s="127"/>
      <c r="D23" s="128"/>
      <c r="E23" s="128"/>
      <c r="F23" s="128"/>
      <c r="G23" s="168"/>
      <c r="H23" s="128"/>
      <c r="I23" s="128"/>
      <c r="J23" s="128"/>
      <c r="K23" s="128"/>
      <c r="L23" s="128"/>
      <c r="M23" s="128"/>
      <c r="N23" s="128"/>
      <c r="O23" s="128"/>
      <c r="P23" s="127"/>
      <c r="Q23" s="127"/>
      <c r="R23" s="127"/>
      <c r="S23" s="127"/>
      <c r="T23" s="127"/>
      <c r="U23" s="127"/>
      <c r="V23" s="127"/>
      <c r="W23" s="127"/>
    </row>
    <row r="24" spans="1:30">
      <c r="B24" s="127"/>
      <c r="C24" s="127"/>
      <c r="D24" s="127"/>
      <c r="E24" s="127"/>
      <c r="F24" s="127"/>
      <c r="G24" s="127"/>
      <c r="H24" s="127"/>
      <c r="I24" s="127"/>
      <c r="J24" s="127"/>
      <c r="K24" s="127"/>
      <c r="L24" s="127"/>
      <c r="M24" s="127"/>
      <c r="N24" s="127"/>
      <c r="O24" s="127"/>
      <c r="P24" s="127"/>
      <c r="Q24" s="127"/>
      <c r="R24" s="127"/>
      <c r="S24" s="127"/>
      <c r="T24" s="127"/>
      <c r="U24" s="127"/>
      <c r="V24" s="127"/>
      <c r="W24" s="127"/>
    </row>
    <row r="25" spans="1:30" ht="15.75">
      <c r="B25" s="127"/>
      <c r="C25" s="127"/>
      <c r="D25" s="127"/>
      <c r="E25" s="127"/>
      <c r="F25" s="127"/>
      <c r="G25" s="396">
        <v>25984209</v>
      </c>
      <c r="H25" s="127"/>
      <c r="I25" s="127"/>
      <c r="J25" s="127"/>
      <c r="K25" s="127"/>
      <c r="L25" s="127"/>
      <c r="M25" s="127"/>
      <c r="N25" s="127"/>
      <c r="O25" s="127"/>
      <c r="P25" s="127"/>
      <c r="Q25" s="127"/>
      <c r="R25" s="127"/>
      <c r="S25" s="127"/>
      <c r="T25" s="127"/>
      <c r="U25" s="127"/>
      <c r="V25" s="127"/>
      <c r="W25" s="127"/>
    </row>
    <row r="26" spans="1:30" ht="15.75">
      <c r="B26" s="127"/>
      <c r="C26" s="127"/>
      <c r="D26" s="127"/>
      <c r="E26" s="127"/>
      <c r="F26" s="127"/>
      <c r="G26" s="396">
        <v>93165</v>
      </c>
      <c r="H26" s="127"/>
      <c r="I26" s="127"/>
      <c r="J26" s="127"/>
      <c r="K26" s="127"/>
      <c r="L26" s="127"/>
      <c r="M26" s="127"/>
      <c r="N26" s="127"/>
      <c r="O26" s="127"/>
      <c r="P26" s="127"/>
      <c r="Q26" s="127"/>
      <c r="R26" s="127"/>
      <c r="S26" s="127"/>
      <c r="T26" s="127"/>
      <c r="U26" s="127"/>
      <c r="V26" s="127"/>
      <c r="W26" s="127"/>
    </row>
    <row r="27" spans="1:30" ht="15.75">
      <c r="B27" s="127"/>
      <c r="C27" s="127"/>
      <c r="D27" s="127"/>
      <c r="E27" s="127"/>
      <c r="F27" s="127"/>
      <c r="G27" s="396">
        <v>812620</v>
      </c>
      <c r="H27" s="127"/>
      <c r="I27" s="127"/>
      <c r="J27" s="128"/>
      <c r="K27" s="127"/>
      <c r="L27" s="127"/>
      <c r="M27" s="127"/>
      <c r="N27" s="127"/>
      <c r="O27" s="127"/>
      <c r="P27" s="127"/>
      <c r="Q27" s="127"/>
      <c r="R27" s="127"/>
      <c r="S27" s="127"/>
      <c r="T27" s="127"/>
      <c r="U27" s="127"/>
      <c r="V27" s="127"/>
      <c r="W27" s="127"/>
    </row>
    <row r="28" spans="1:30">
      <c r="C28" s="127"/>
      <c r="D28" s="127"/>
      <c r="E28" s="127"/>
      <c r="F28" s="127"/>
      <c r="G28" s="127"/>
      <c r="H28" s="127"/>
      <c r="I28" s="127"/>
      <c r="J28" s="128"/>
      <c r="K28" s="127"/>
      <c r="L28" s="127"/>
      <c r="M28" s="127"/>
      <c r="N28" s="127"/>
      <c r="O28" s="127"/>
      <c r="P28" s="205"/>
    </row>
    <row r="29" spans="1:30">
      <c r="C29" s="127"/>
      <c r="D29" s="127"/>
      <c r="E29" s="127"/>
      <c r="F29" s="127"/>
      <c r="G29" s="127"/>
      <c r="H29" s="127"/>
      <c r="I29" s="127"/>
      <c r="J29" s="127"/>
      <c r="K29" s="127"/>
      <c r="L29" s="127"/>
      <c r="M29" s="127"/>
      <c r="N29" s="127"/>
      <c r="O29" s="127"/>
      <c r="P29" s="205"/>
    </row>
    <row r="30" spans="1:30">
      <c r="C30" s="127"/>
      <c r="D30" s="127"/>
      <c r="E30" s="127"/>
      <c r="F30" s="127"/>
      <c r="G30" s="127"/>
      <c r="H30" s="127"/>
      <c r="I30" s="127"/>
      <c r="J30" s="127"/>
      <c r="K30" s="127"/>
      <c r="L30" s="127"/>
      <c r="M30" s="127"/>
      <c r="N30" s="127"/>
      <c r="O30" s="127"/>
      <c r="P30" s="205"/>
    </row>
    <row r="31" spans="1:30">
      <c r="C31" s="127"/>
      <c r="D31" s="127"/>
      <c r="E31" s="127"/>
      <c r="F31" s="127"/>
      <c r="G31" s="127"/>
      <c r="H31" s="127"/>
      <c r="I31" s="127"/>
      <c r="J31" s="127"/>
      <c r="K31" s="127"/>
      <c r="L31" s="127"/>
      <c r="M31" s="127"/>
      <c r="N31" s="127"/>
      <c r="O31" s="127"/>
      <c r="P31" s="205"/>
    </row>
    <row r="32" spans="1:30">
      <c r="C32" s="127"/>
      <c r="D32" s="127"/>
      <c r="E32" s="127"/>
      <c r="F32" s="127"/>
      <c r="G32" s="127"/>
      <c r="H32" s="127"/>
      <c r="I32" s="127"/>
      <c r="J32" s="127"/>
      <c r="K32" s="127"/>
      <c r="L32" s="127"/>
      <c r="M32" s="127"/>
      <c r="N32" s="127"/>
      <c r="O32" s="127"/>
      <c r="P32" s="205"/>
    </row>
    <row r="33" spans="3:15">
      <c r="C33" s="127"/>
      <c r="D33" s="127"/>
      <c r="E33" s="127"/>
      <c r="F33" s="127"/>
      <c r="G33" s="127"/>
      <c r="H33" s="127"/>
      <c r="I33" s="127"/>
      <c r="J33" s="127"/>
      <c r="K33" s="127"/>
      <c r="L33" s="127"/>
      <c r="M33" s="127"/>
      <c r="N33" s="127"/>
      <c r="O33" s="127"/>
    </row>
    <row r="34" spans="3:15">
      <c r="C34" s="127"/>
      <c r="D34" s="127"/>
      <c r="E34" s="127"/>
      <c r="F34" s="127"/>
      <c r="G34" s="127"/>
      <c r="H34" s="127"/>
      <c r="I34" s="127"/>
      <c r="J34" s="127"/>
      <c r="K34" s="127"/>
      <c r="L34" s="127"/>
      <c r="M34" s="127"/>
      <c r="N34" s="127"/>
      <c r="O34" s="127"/>
    </row>
  </sheetData>
  <customSheetViews>
    <customSheetView guid="{899D69CD-4B7E-42BC-9944-5BD922EB798C}" topLeftCell="M7">
      <selection activeCell="V13" sqref="V13"/>
      <pageMargins left="0.7" right="0.7" top="0.75" bottom="0.75" header="0.3" footer="0.3"/>
      <pageSetup paperSize="9" orientation="portrait" r:id="rId1"/>
    </customSheetView>
    <customSheetView guid="{9AF4A83C-CF57-4B40-8A74-6A0EA6C2FE5C}" hiddenColumns="1" topLeftCell="B1">
      <selection activeCell="B25" sqref="B25"/>
      <pageMargins left="0.7" right="0.7" top="0.75" bottom="0.75" header="0.3" footer="0.3"/>
      <pageSetup paperSize="9" orientation="portrait" horizontalDpi="1200" verticalDpi="1200" r:id="rId2"/>
    </customSheetView>
    <customSheetView guid="{687A4863-1825-4D63-B732-E76682E6DE4F}" hiddenColumns="1">
      <selection activeCell="V26" sqref="V26"/>
      <pageMargins left="0.7" right="0.7" top="0.75" bottom="0.75" header="0.3" footer="0.3"/>
      <pageSetup paperSize="9" orientation="portrait" horizontalDpi="1200" verticalDpi="1200" r:id="rId3"/>
    </customSheetView>
    <customSheetView guid="{12F8D032-8143-430B-8DFF-852E8796C402}">
      <selection activeCell="B3" sqref="B3"/>
      <pageMargins left="0.7" right="0.7" top="0.75" bottom="0.75" header="0.3" footer="0.3"/>
    </customSheetView>
    <customSheetView guid="{8DA78CF1-615A-4626-9893-6751995631A4}" hiddenColumns="1">
      <selection activeCell="P23" sqref="P23"/>
      <pageMargins left="0.7" right="0.7" top="0.75" bottom="0.75" header="0.3" footer="0.3"/>
      <pageSetup paperSize="9" orientation="portrait" horizontalDpi="1200" verticalDpi="1200" r:id="rId4"/>
    </customSheetView>
    <customSheetView guid="{57267270-6A97-4850-9DB6-FE6B399379AA}" scale="110" topLeftCell="C1">
      <selection activeCell="M15" sqref="M15"/>
      <pageMargins left="0.7" right="0.7" top="0.75" bottom="0.75" header="0.3" footer="0.3"/>
      <pageSetup paperSize="9" orientation="portrait" horizontalDpi="1200" verticalDpi="1200" r:id="rId5"/>
    </customSheetView>
    <customSheetView guid="{25FAB884-5E17-4008-8139-33D910C7DEFE}">
      <pane xSplit="1" topLeftCell="U1" activePane="topRight" state="frozen"/>
      <selection pane="topRight" activeCell="Y6" sqref="Y6"/>
      <pageMargins left="0.7" right="0.7" top="0.75" bottom="0.75" header="0.3" footer="0.3"/>
      <pageSetup paperSize="9" orientation="portrait" horizontalDpi="1200" verticalDpi="1200" r:id="rId6"/>
    </customSheetView>
    <customSheetView guid="{22F3E99A-96C8-445F-81B2-67262F695A36}" topLeftCell="C1">
      <selection activeCell="N33" sqref="N33"/>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Z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Normal="100" workbookViewId="0">
      <pane xSplit="2" ySplit="2" topLeftCell="W3" activePane="bottomRight" state="frozen"/>
      <selection pane="topRight" activeCell="C1" sqref="C1"/>
      <selection pane="bottomLeft" activeCell="A3" sqref="A3"/>
      <selection pane="bottomRight" activeCell="S27" sqref="S27"/>
    </sheetView>
  </sheetViews>
  <sheetFormatPr defaultColWidth="9.42578125" defaultRowHeight="12.75"/>
  <cols>
    <col min="1" max="1" width="33.42578125" style="69" customWidth="1"/>
    <col min="2" max="2" width="36.5703125" style="69" customWidth="1"/>
    <col min="3" max="17" width="13.42578125" style="69" customWidth="1"/>
    <col min="18" max="18" width="12" style="69" customWidth="1"/>
    <col min="19" max="23" width="10.42578125" style="69" customWidth="1"/>
    <col min="24" max="16384" width="9.42578125" style="69"/>
  </cols>
  <sheetData>
    <row r="1" spans="1:25">
      <c r="A1" s="68" t="s">
        <v>292</v>
      </c>
      <c r="B1" s="68" t="s">
        <v>293</v>
      </c>
    </row>
    <row r="2" spans="1:25" ht="36.6" customHeight="1" thickBot="1">
      <c r="A2" s="70" t="s">
        <v>599</v>
      </c>
      <c r="B2" s="70" t="s">
        <v>600</v>
      </c>
      <c r="C2" s="71" t="s">
        <v>114</v>
      </c>
      <c r="D2" s="71" t="s">
        <v>131</v>
      </c>
      <c r="E2" s="71" t="s">
        <v>132</v>
      </c>
      <c r="F2" s="71" t="s">
        <v>138</v>
      </c>
      <c r="G2" s="71" t="s">
        <v>146</v>
      </c>
      <c r="H2" s="71" t="s">
        <v>527</v>
      </c>
      <c r="I2" s="71" t="s">
        <v>558</v>
      </c>
      <c r="J2" s="71" t="s">
        <v>564</v>
      </c>
      <c r="K2" s="71" t="s">
        <v>593</v>
      </c>
      <c r="L2" s="71" t="s">
        <v>597</v>
      </c>
      <c r="M2" s="71" t="s">
        <v>608</v>
      </c>
      <c r="N2" s="71" t="s">
        <v>619</v>
      </c>
      <c r="O2" s="71" t="s">
        <v>623</v>
      </c>
      <c r="P2" s="71" t="s">
        <v>628</v>
      </c>
      <c r="Q2" s="71" t="s">
        <v>631</v>
      </c>
      <c r="R2" s="71" t="s">
        <v>641</v>
      </c>
      <c r="S2" s="71" t="s">
        <v>668</v>
      </c>
      <c r="T2" s="71" t="s">
        <v>681</v>
      </c>
      <c r="U2" s="71" t="s">
        <v>688</v>
      </c>
      <c r="V2" s="71" t="s">
        <v>691</v>
      </c>
      <c r="W2" s="71" t="s">
        <v>696</v>
      </c>
      <c r="X2" s="71" t="s">
        <v>699</v>
      </c>
      <c r="Y2" s="71" t="s">
        <v>758</v>
      </c>
    </row>
    <row r="3" spans="1:25" ht="15" customHeight="1">
      <c r="A3" s="228" t="s">
        <v>294</v>
      </c>
      <c r="B3" s="228" t="s">
        <v>295</v>
      </c>
      <c r="C3" s="397">
        <f t="shared" ref="C3:I3" si="0">SUM(C4:C7)</f>
        <v>0</v>
      </c>
      <c r="D3" s="397">
        <f t="shared" si="0"/>
        <v>-67</v>
      </c>
      <c r="E3" s="397">
        <f t="shared" si="0"/>
        <v>-4</v>
      </c>
      <c r="F3" s="397">
        <f t="shared" si="0"/>
        <v>5</v>
      </c>
      <c r="G3" s="397">
        <f t="shared" si="0"/>
        <v>0</v>
      </c>
      <c r="H3" s="397">
        <f t="shared" si="0"/>
        <v>-2</v>
      </c>
      <c r="I3" s="397">
        <f t="shared" si="0"/>
        <v>-1</v>
      </c>
      <c r="J3" s="397">
        <f t="shared" ref="J3:Y3" si="1">SUM(J4:J7)</f>
        <v>-25</v>
      </c>
      <c r="K3" s="397">
        <f t="shared" si="1"/>
        <v>-4</v>
      </c>
      <c r="L3" s="397">
        <f t="shared" si="1"/>
        <v>-3</v>
      </c>
      <c r="M3" s="397">
        <f t="shared" si="1"/>
        <v>3</v>
      </c>
      <c r="N3" s="397">
        <f t="shared" si="1"/>
        <v>-7</v>
      </c>
      <c r="O3" s="397">
        <f t="shared" si="1"/>
        <v>10</v>
      </c>
      <c r="P3" s="397">
        <f t="shared" si="1"/>
        <v>5</v>
      </c>
      <c r="Q3" s="397">
        <f t="shared" si="1"/>
        <v>-3</v>
      </c>
      <c r="R3" s="397">
        <f t="shared" si="1"/>
        <v>-11</v>
      </c>
      <c r="S3" s="397">
        <f t="shared" si="1"/>
        <v>-21</v>
      </c>
      <c r="T3" s="397">
        <f t="shared" si="1"/>
        <v>5</v>
      </c>
      <c r="U3" s="397">
        <f t="shared" si="1"/>
        <v>41</v>
      </c>
      <c r="V3" s="397">
        <f t="shared" si="1"/>
        <v>-63</v>
      </c>
      <c r="W3" s="397">
        <f t="shared" si="1"/>
        <v>32</v>
      </c>
      <c r="X3" s="397">
        <f t="shared" si="1"/>
        <v>-1528</v>
      </c>
      <c r="Y3" s="397">
        <f t="shared" si="1"/>
        <v>1468</v>
      </c>
    </row>
    <row r="4" spans="1:25" ht="15" customHeight="1">
      <c r="A4" s="226" t="s">
        <v>308</v>
      </c>
      <c r="B4" s="226" t="s">
        <v>302</v>
      </c>
      <c r="C4" s="398">
        <v>0</v>
      </c>
      <c r="D4" s="398">
        <v>-67</v>
      </c>
      <c r="E4" s="398">
        <v>-4</v>
      </c>
      <c r="F4" s="398">
        <v>5</v>
      </c>
      <c r="G4" s="398">
        <v>0</v>
      </c>
      <c r="H4" s="398">
        <v>-2</v>
      </c>
      <c r="I4" s="398">
        <v>-1</v>
      </c>
      <c r="J4" s="398">
        <v>-25</v>
      </c>
      <c r="K4" s="398">
        <v>-4</v>
      </c>
      <c r="L4" s="398">
        <v>-3</v>
      </c>
      <c r="M4" s="398">
        <v>3</v>
      </c>
      <c r="N4" s="398">
        <v>-7</v>
      </c>
      <c r="O4" s="398">
        <v>10</v>
      </c>
      <c r="P4" s="398">
        <v>5</v>
      </c>
      <c r="Q4" s="398">
        <v>-3</v>
      </c>
      <c r="R4" s="398">
        <v>-11</v>
      </c>
      <c r="S4" s="398">
        <v>-21</v>
      </c>
      <c r="T4" s="398">
        <v>5</v>
      </c>
      <c r="U4" s="398">
        <v>41</v>
      </c>
      <c r="V4" s="398">
        <v>-63</v>
      </c>
      <c r="W4" s="398">
        <v>32</v>
      </c>
      <c r="X4" s="398">
        <v>-1528</v>
      </c>
      <c r="Y4" s="398">
        <v>1468</v>
      </c>
    </row>
    <row r="5" spans="1:25" ht="15" customHeight="1">
      <c r="A5" s="226" t="s">
        <v>309</v>
      </c>
      <c r="B5" s="226" t="s">
        <v>303</v>
      </c>
      <c r="C5" s="398">
        <v>0</v>
      </c>
      <c r="D5" s="398">
        <v>0</v>
      </c>
      <c r="E5" s="398">
        <v>0</v>
      </c>
      <c r="F5" s="398">
        <v>0</v>
      </c>
      <c r="G5" s="398">
        <v>0</v>
      </c>
      <c r="H5" s="398">
        <v>0</v>
      </c>
      <c r="I5" s="398">
        <v>0</v>
      </c>
      <c r="J5" s="398">
        <v>0</v>
      </c>
      <c r="K5" s="398">
        <v>0</v>
      </c>
      <c r="L5" s="398">
        <v>0</v>
      </c>
      <c r="M5" s="398">
        <v>0</v>
      </c>
      <c r="N5" s="398">
        <v>0</v>
      </c>
      <c r="O5" s="398">
        <v>0</v>
      </c>
      <c r="P5" s="398">
        <v>0</v>
      </c>
      <c r="Q5" s="398">
        <v>0</v>
      </c>
      <c r="R5" s="398">
        <v>0</v>
      </c>
      <c r="S5" s="398">
        <v>0</v>
      </c>
      <c r="T5" s="398">
        <v>0</v>
      </c>
      <c r="U5" s="398">
        <v>0</v>
      </c>
      <c r="V5" s="398">
        <v>0</v>
      </c>
      <c r="W5" s="398">
        <v>0</v>
      </c>
      <c r="X5" s="398">
        <v>0</v>
      </c>
      <c r="Y5" s="398">
        <v>0</v>
      </c>
    </row>
    <row r="6" spans="1:25" ht="15" customHeight="1">
      <c r="A6" s="226" t="s">
        <v>310</v>
      </c>
      <c r="B6" s="226" t="s">
        <v>304</v>
      </c>
      <c r="C6" s="398">
        <v>0</v>
      </c>
      <c r="D6" s="398">
        <v>0</v>
      </c>
      <c r="E6" s="398">
        <v>0</v>
      </c>
      <c r="F6" s="398">
        <v>0</v>
      </c>
      <c r="G6" s="398">
        <v>0</v>
      </c>
      <c r="H6" s="398">
        <v>0</v>
      </c>
      <c r="I6" s="398">
        <v>0</v>
      </c>
      <c r="J6" s="398">
        <v>0</v>
      </c>
      <c r="K6" s="398">
        <v>0</v>
      </c>
      <c r="L6" s="398">
        <v>0</v>
      </c>
      <c r="M6" s="398">
        <v>0</v>
      </c>
      <c r="N6" s="398">
        <v>0</v>
      </c>
      <c r="O6" s="398">
        <v>0</v>
      </c>
      <c r="P6" s="398">
        <v>0</v>
      </c>
      <c r="Q6" s="398">
        <v>0</v>
      </c>
      <c r="R6" s="398">
        <v>0</v>
      </c>
      <c r="S6" s="398">
        <v>0</v>
      </c>
      <c r="T6" s="398">
        <v>0</v>
      </c>
      <c r="U6" s="398">
        <v>0</v>
      </c>
      <c r="V6" s="398">
        <v>0</v>
      </c>
      <c r="W6" s="398">
        <v>0</v>
      </c>
      <c r="X6" s="398">
        <v>0</v>
      </c>
      <c r="Y6" s="398">
        <v>0</v>
      </c>
    </row>
    <row r="7" spans="1:25" ht="15" customHeight="1">
      <c r="A7" s="226" t="s">
        <v>305</v>
      </c>
      <c r="B7" s="226" t="s">
        <v>305</v>
      </c>
      <c r="C7" s="398">
        <v>0</v>
      </c>
      <c r="D7" s="398">
        <v>0</v>
      </c>
      <c r="E7" s="398">
        <v>0</v>
      </c>
      <c r="F7" s="398">
        <v>0</v>
      </c>
      <c r="G7" s="398">
        <v>0</v>
      </c>
      <c r="H7" s="398">
        <v>0</v>
      </c>
      <c r="I7" s="398">
        <v>0</v>
      </c>
      <c r="J7" s="398">
        <v>0</v>
      </c>
      <c r="K7" s="398">
        <v>0</v>
      </c>
      <c r="L7" s="398">
        <v>0</v>
      </c>
      <c r="M7" s="398">
        <v>0</v>
      </c>
      <c r="N7" s="398">
        <v>0</v>
      </c>
      <c r="O7" s="398">
        <v>0</v>
      </c>
      <c r="P7" s="398">
        <v>0</v>
      </c>
      <c r="Q7" s="398">
        <v>0</v>
      </c>
      <c r="R7" s="398">
        <v>0</v>
      </c>
      <c r="S7" s="398">
        <v>0</v>
      </c>
      <c r="T7" s="398">
        <v>0</v>
      </c>
      <c r="U7" s="398">
        <v>0</v>
      </c>
      <c r="V7" s="398">
        <v>0</v>
      </c>
      <c r="W7" s="398">
        <v>0</v>
      </c>
      <c r="X7" s="398">
        <v>0</v>
      </c>
      <c r="Y7" s="398">
        <v>0</v>
      </c>
    </row>
    <row r="8" spans="1:25" ht="15" customHeight="1">
      <c r="A8" s="228" t="s">
        <v>296</v>
      </c>
      <c r="B8" s="228" t="s">
        <v>299</v>
      </c>
      <c r="C8" s="397">
        <f t="shared" ref="C8:Y8" si="2">SUM(C9:C12)</f>
        <v>-218758</v>
      </c>
      <c r="D8" s="397">
        <f t="shared" si="2"/>
        <v>-260620</v>
      </c>
      <c r="E8" s="397">
        <f t="shared" si="2"/>
        <v>-244398</v>
      </c>
      <c r="F8" s="397">
        <f t="shared" si="2"/>
        <v>-365996</v>
      </c>
      <c r="G8" s="397">
        <f t="shared" si="2"/>
        <v>-280118</v>
      </c>
      <c r="H8" s="397">
        <f t="shared" si="2"/>
        <v>-366957</v>
      </c>
      <c r="I8" s="397">
        <f t="shared" si="2"/>
        <v>-323350</v>
      </c>
      <c r="J8" s="397">
        <f t="shared" si="2"/>
        <v>-258576</v>
      </c>
      <c r="K8" s="397">
        <f t="shared" si="2"/>
        <v>-489635</v>
      </c>
      <c r="L8" s="397">
        <f t="shared" si="2"/>
        <v>-470681</v>
      </c>
      <c r="M8" s="397">
        <f t="shared" si="2"/>
        <v>-350509</v>
      </c>
      <c r="N8" s="397">
        <f t="shared" si="2"/>
        <v>-449882</v>
      </c>
      <c r="O8" s="397">
        <f t="shared" si="2"/>
        <v>-401389</v>
      </c>
      <c r="P8" s="397">
        <f t="shared" si="2"/>
        <v>-253308</v>
      </c>
      <c r="Q8" s="397">
        <f t="shared" si="2"/>
        <v>-210013</v>
      </c>
      <c r="R8" s="397">
        <f t="shared" si="2"/>
        <v>-267166</v>
      </c>
      <c r="S8" s="397">
        <f t="shared" si="2"/>
        <v>-177907</v>
      </c>
      <c r="T8" s="397">
        <f t="shared" si="2"/>
        <v>-97843</v>
      </c>
      <c r="U8" s="397">
        <f t="shared" si="2"/>
        <v>-329919</v>
      </c>
      <c r="V8" s="397">
        <f t="shared" si="2"/>
        <v>-340357</v>
      </c>
      <c r="W8" s="397">
        <f t="shared" si="2"/>
        <v>-265785</v>
      </c>
      <c r="X8" s="397">
        <f t="shared" si="2"/>
        <v>-354807</v>
      </c>
      <c r="Y8" s="397">
        <f t="shared" si="2"/>
        <v>-296013</v>
      </c>
    </row>
    <row r="9" spans="1:25" s="76" customFormat="1" ht="15" customHeight="1">
      <c r="A9" s="226" t="s">
        <v>308</v>
      </c>
      <c r="B9" s="226" t="s">
        <v>302</v>
      </c>
      <c r="C9" s="398">
        <v>-18993</v>
      </c>
      <c r="D9" s="398">
        <v>-24151</v>
      </c>
      <c r="E9" s="398">
        <v>-38221</v>
      </c>
      <c r="F9" s="398">
        <v>-136336</v>
      </c>
      <c r="G9" s="398">
        <v>-16561</v>
      </c>
      <c r="H9" s="398">
        <v>-30145</v>
      </c>
      <c r="I9" s="398">
        <v>-44965</v>
      </c>
      <c r="J9" s="398">
        <v>-1695</v>
      </c>
      <c r="K9" s="398">
        <v>-12044</v>
      </c>
      <c r="L9" s="398">
        <v>-43979</v>
      </c>
      <c r="M9" s="398">
        <v>513</v>
      </c>
      <c r="N9" s="398">
        <v>-58589</v>
      </c>
      <c r="O9" s="398">
        <v>-42613</v>
      </c>
      <c r="P9" s="398">
        <v>-44037</v>
      </c>
      <c r="Q9" s="398">
        <v>-39021</v>
      </c>
      <c r="R9" s="398">
        <v>-24646</v>
      </c>
      <c r="S9" s="398">
        <v>-67286</v>
      </c>
      <c r="T9" s="398">
        <v>22130</v>
      </c>
      <c r="U9" s="398">
        <v>-56624</v>
      </c>
      <c r="V9" s="398">
        <v>-18848</v>
      </c>
      <c r="W9" s="398">
        <v>-33856</v>
      </c>
      <c r="X9" s="398">
        <v>-57107</v>
      </c>
      <c r="Y9" s="398">
        <v>-41326</v>
      </c>
    </row>
    <row r="10" spans="1:25" s="76" customFormat="1" ht="15" customHeight="1">
      <c r="A10" s="226" t="s">
        <v>309</v>
      </c>
      <c r="B10" s="226" t="s">
        <v>303</v>
      </c>
      <c r="C10" s="398">
        <v>-60657</v>
      </c>
      <c r="D10" s="398">
        <v>-77190</v>
      </c>
      <c r="E10" s="398">
        <v>-91894</v>
      </c>
      <c r="F10" s="398">
        <v>-77906</v>
      </c>
      <c r="G10" s="398">
        <v>-47557</v>
      </c>
      <c r="H10" s="398">
        <v>-199036</v>
      </c>
      <c r="I10" s="398">
        <v>-125026</v>
      </c>
      <c r="J10" s="398">
        <v>-64382</v>
      </c>
      <c r="K10" s="398">
        <v>-260944</v>
      </c>
      <c r="L10" s="398">
        <v>-203816</v>
      </c>
      <c r="M10" s="398">
        <v>-97955</v>
      </c>
      <c r="N10" s="398">
        <v>-41823</v>
      </c>
      <c r="O10" s="398">
        <v>-21700</v>
      </c>
      <c r="P10" s="398">
        <v>32171</v>
      </c>
      <c r="Q10" s="398">
        <v>-35995</v>
      </c>
      <c r="R10" s="398">
        <v>-83263</v>
      </c>
      <c r="S10" s="398">
        <v>-77117</v>
      </c>
      <c r="T10" s="398">
        <v>-71356</v>
      </c>
      <c r="U10" s="398">
        <v>-151097</v>
      </c>
      <c r="V10" s="398">
        <v>-204343</v>
      </c>
      <c r="W10" s="398">
        <v>-148125</v>
      </c>
      <c r="X10" s="398">
        <v>-143112</v>
      </c>
      <c r="Y10" s="398">
        <v>-133064</v>
      </c>
    </row>
    <row r="11" spans="1:25" s="76" customFormat="1" ht="15" customHeight="1">
      <c r="A11" s="226" t="s">
        <v>310</v>
      </c>
      <c r="B11" s="226" t="s">
        <v>304</v>
      </c>
      <c r="C11" s="398">
        <v>-148670</v>
      </c>
      <c r="D11" s="398">
        <v>-168756</v>
      </c>
      <c r="E11" s="398">
        <v>-161983</v>
      </c>
      <c r="F11" s="398">
        <f>-145686+1</f>
        <v>-145685</v>
      </c>
      <c r="G11" s="398">
        <v>-244530</v>
      </c>
      <c r="H11" s="398">
        <v>-148221</v>
      </c>
      <c r="I11" s="398">
        <v>-174146</v>
      </c>
      <c r="J11" s="398">
        <v>-205934</v>
      </c>
      <c r="K11" s="398">
        <v>-218512</v>
      </c>
      <c r="L11" s="398">
        <v>-226088</v>
      </c>
      <c r="M11" s="398">
        <v>-256963</v>
      </c>
      <c r="N11" s="398">
        <v>-368171</v>
      </c>
      <c r="O11" s="398">
        <v>-349279</v>
      </c>
      <c r="P11" s="398">
        <v>-253385</v>
      </c>
      <c r="Q11" s="398">
        <v>-148473</v>
      </c>
      <c r="R11" s="398">
        <v>-169029</v>
      </c>
      <c r="S11" s="398">
        <v>-63275</v>
      </c>
      <c r="T11" s="398">
        <v>-79250</v>
      </c>
      <c r="U11" s="398">
        <v>-130133</v>
      </c>
      <c r="V11" s="398">
        <v>-155002</v>
      </c>
      <c r="W11" s="398">
        <v>-101561</v>
      </c>
      <c r="X11" s="398">
        <v>-180743</v>
      </c>
      <c r="Y11" s="398">
        <v>-136329</v>
      </c>
    </row>
    <row r="12" spans="1:25" s="76" customFormat="1" ht="15" customHeight="1">
      <c r="A12" s="226" t="s">
        <v>305</v>
      </c>
      <c r="B12" s="226" t="s">
        <v>305</v>
      </c>
      <c r="C12" s="398">
        <v>9562</v>
      </c>
      <c r="D12" s="398">
        <v>9477</v>
      </c>
      <c r="E12" s="398">
        <v>47700</v>
      </c>
      <c r="F12" s="398">
        <v>-6069</v>
      </c>
      <c r="G12" s="398">
        <v>28530</v>
      </c>
      <c r="H12" s="398">
        <v>10445</v>
      </c>
      <c r="I12" s="398">
        <v>20787</v>
      </c>
      <c r="J12" s="398">
        <v>13435</v>
      </c>
      <c r="K12" s="398">
        <v>1865</v>
      </c>
      <c r="L12" s="398">
        <v>3202</v>
      </c>
      <c r="M12" s="398">
        <v>3896</v>
      </c>
      <c r="N12" s="398">
        <v>18701</v>
      </c>
      <c r="O12" s="398">
        <v>12203</v>
      </c>
      <c r="P12" s="398">
        <v>11943</v>
      </c>
      <c r="Q12" s="398">
        <v>13476</v>
      </c>
      <c r="R12" s="398">
        <v>9772</v>
      </c>
      <c r="S12" s="398">
        <v>29771</v>
      </c>
      <c r="T12" s="398">
        <v>30633</v>
      </c>
      <c r="U12" s="398">
        <v>7935</v>
      </c>
      <c r="V12" s="398">
        <v>37836</v>
      </c>
      <c r="W12" s="398">
        <v>17757</v>
      </c>
      <c r="X12" s="398">
        <v>26155</v>
      </c>
      <c r="Y12" s="398">
        <v>14706</v>
      </c>
    </row>
    <row r="13" spans="1:25" ht="15" customHeight="1">
      <c r="A13" s="228" t="s">
        <v>297</v>
      </c>
      <c r="B13" s="228" t="s">
        <v>300</v>
      </c>
      <c r="C13" s="397">
        <f t="shared" ref="C13:Y13" si="3">SUM(C14:C17)</f>
        <v>17680</v>
      </c>
      <c r="D13" s="397">
        <f t="shared" si="3"/>
        <v>-1272</v>
      </c>
      <c r="E13" s="397">
        <f t="shared" si="3"/>
        <v>-7722</v>
      </c>
      <c r="F13" s="397">
        <f t="shared" si="3"/>
        <v>3203</v>
      </c>
      <c r="G13" s="397">
        <f t="shared" si="3"/>
        <v>7442</v>
      </c>
      <c r="H13" s="397">
        <f t="shared" si="3"/>
        <v>-5847</v>
      </c>
      <c r="I13" s="397">
        <f t="shared" si="3"/>
        <v>-12115</v>
      </c>
      <c r="J13" s="397">
        <f t="shared" si="3"/>
        <v>5347</v>
      </c>
      <c r="K13" s="397">
        <f t="shared" si="3"/>
        <v>18572</v>
      </c>
      <c r="L13" s="397">
        <f t="shared" si="3"/>
        <v>-11486</v>
      </c>
      <c r="M13" s="397">
        <f t="shared" si="3"/>
        <v>-9680</v>
      </c>
      <c r="N13" s="397">
        <f t="shared" si="3"/>
        <v>-1817</v>
      </c>
      <c r="O13" s="397">
        <f t="shared" si="3"/>
        <v>28671</v>
      </c>
      <c r="P13" s="397">
        <f t="shared" si="3"/>
        <v>-11588</v>
      </c>
      <c r="Q13" s="397">
        <f t="shared" si="3"/>
        <v>-9395</v>
      </c>
      <c r="R13" s="397">
        <f t="shared" si="3"/>
        <v>-3784</v>
      </c>
      <c r="S13" s="397">
        <f t="shared" si="3"/>
        <v>49044</v>
      </c>
      <c r="T13" s="397">
        <f t="shared" si="3"/>
        <v>-6993</v>
      </c>
      <c r="U13" s="397">
        <f t="shared" si="3"/>
        <v>-6794</v>
      </c>
      <c r="V13" s="397">
        <f t="shared" si="3"/>
        <v>16837</v>
      </c>
      <c r="W13" s="397">
        <f t="shared" si="3"/>
        <v>34631</v>
      </c>
      <c r="X13" s="397">
        <f t="shared" si="3"/>
        <v>-74</v>
      </c>
      <c r="Y13" s="397">
        <f t="shared" si="3"/>
        <v>2138</v>
      </c>
    </row>
    <row r="14" spans="1:25" s="76" customFormat="1" ht="15" customHeight="1">
      <c r="A14" s="226" t="s">
        <v>308</v>
      </c>
      <c r="B14" s="226" t="s">
        <v>302</v>
      </c>
      <c r="C14" s="398">
        <v>0</v>
      </c>
      <c r="D14" s="398">
        <v>0</v>
      </c>
      <c r="E14" s="398">
        <v>0</v>
      </c>
      <c r="F14" s="398">
        <v>0</v>
      </c>
      <c r="G14" s="398">
        <v>0</v>
      </c>
      <c r="H14" s="398">
        <v>0</v>
      </c>
      <c r="I14" s="398">
        <v>0</v>
      </c>
      <c r="J14" s="398">
        <v>0</v>
      </c>
      <c r="K14" s="398">
        <v>0</v>
      </c>
      <c r="L14" s="398">
        <v>0</v>
      </c>
      <c r="M14" s="398">
        <v>0</v>
      </c>
      <c r="N14" s="398">
        <v>0</v>
      </c>
      <c r="O14" s="398">
        <v>0</v>
      </c>
      <c r="P14" s="398">
        <v>0</v>
      </c>
      <c r="Q14" s="398">
        <v>0</v>
      </c>
      <c r="R14" s="398">
        <v>0</v>
      </c>
      <c r="S14" s="398">
        <v>0</v>
      </c>
      <c r="T14" s="398">
        <v>0</v>
      </c>
      <c r="U14" s="398">
        <v>0</v>
      </c>
      <c r="V14" s="398">
        <v>0</v>
      </c>
      <c r="W14" s="398">
        <v>0</v>
      </c>
      <c r="X14" s="398">
        <v>0</v>
      </c>
      <c r="Y14" s="398">
        <v>0</v>
      </c>
    </row>
    <row r="15" spans="1:25" s="76" customFormat="1" ht="15" customHeight="1">
      <c r="A15" s="226" t="s">
        <v>309</v>
      </c>
      <c r="B15" s="226" t="s">
        <v>303</v>
      </c>
      <c r="C15" s="398">
        <v>0</v>
      </c>
      <c r="D15" s="398">
        <v>0</v>
      </c>
      <c r="E15" s="398">
        <v>0</v>
      </c>
      <c r="F15" s="398">
        <v>0</v>
      </c>
      <c r="G15" s="398">
        <v>0</v>
      </c>
      <c r="H15" s="398">
        <v>0</v>
      </c>
      <c r="I15" s="398">
        <v>0</v>
      </c>
      <c r="J15" s="398">
        <v>0</v>
      </c>
      <c r="K15" s="398">
        <v>0</v>
      </c>
      <c r="L15" s="398">
        <v>0</v>
      </c>
      <c r="M15" s="398">
        <v>0</v>
      </c>
      <c r="N15" s="398">
        <v>0</v>
      </c>
      <c r="O15" s="398">
        <v>0</v>
      </c>
      <c r="P15" s="398">
        <v>0</v>
      </c>
      <c r="Q15" s="398">
        <v>0</v>
      </c>
      <c r="R15" s="398">
        <v>0</v>
      </c>
      <c r="S15" s="398">
        <v>0</v>
      </c>
      <c r="T15" s="398">
        <v>0</v>
      </c>
      <c r="U15" s="398">
        <v>0</v>
      </c>
      <c r="V15" s="398">
        <v>0</v>
      </c>
      <c r="W15" s="398">
        <v>0</v>
      </c>
      <c r="X15" s="398">
        <v>0</v>
      </c>
      <c r="Y15" s="398">
        <v>0</v>
      </c>
    </row>
    <row r="16" spans="1:25" s="76" customFormat="1" ht="15" customHeight="1">
      <c r="A16" s="226" t="s">
        <v>310</v>
      </c>
      <c r="B16" s="226" t="s">
        <v>304</v>
      </c>
      <c r="C16" s="398">
        <v>17680</v>
      </c>
      <c r="D16" s="398">
        <v>-1272</v>
      </c>
      <c r="E16" s="398">
        <v>-7722</v>
      </c>
      <c r="F16" s="398">
        <v>3203</v>
      </c>
      <c r="G16" s="398">
        <v>7442</v>
      </c>
      <c r="H16" s="398">
        <v>-5847</v>
      </c>
      <c r="I16" s="398">
        <v>-12115</v>
      </c>
      <c r="J16" s="398">
        <v>5347</v>
      </c>
      <c r="K16" s="398">
        <v>18572</v>
      </c>
      <c r="L16" s="398">
        <v>-11486</v>
      </c>
      <c r="M16" s="398">
        <v>-9680</v>
      </c>
      <c r="N16" s="398">
        <v>-1817</v>
      </c>
      <c r="O16" s="398">
        <v>28671</v>
      </c>
      <c r="P16" s="398">
        <v>-11588</v>
      </c>
      <c r="Q16" s="398">
        <v>-9395</v>
      </c>
      <c r="R16" s="398">
        <v>-3784</v>
      </c>
      <c r="S16" s="398">
        <v>49044</v>
      </c>
      <c r="T16" s="398">
        <v>-6993</v>
      </c>
      <c r="U16" s="398">
        <v>-6794</v>
      </c>
      <c r="V16" s="398">
        <v>16837</v>
      </c>
      <c r="W16" s="398">
        <v>34631</v>
      </c>
      <c r="X16" s="398">
        <v>-74</v>
      </c>
      <c r="Y16" s="398">
        <v>2138</v>
      </c>
    </row>
    <row r="17" spans="1:25" s="76" customFormat="1" ht="15" customHeight="1">
      <c r="A17" s="226" t="s">
        <v>305</v>
      </c>
      <c r="B17" s="226" t="s">
        <v>305</v>
      </c>
      <c r="C17" s="398">
        <v>0</v>
      </c>
      <c r="D17" s="398">
        <v>0</v>
      </c>
      <c r="E17" s="398">
        <v>0</v>
      </c>
      <c r="F17" s="398">
        <v>0</v>
      </c>
      <c r="G17" s="398">
        <v>0</v>
      </c>
      <c r="H17" s="398">
        <v>0</v>
      </c>
      <c r="I17" s="398">
        <v>0</v>
      </c>
      <c r="J17" s="398">
        <v>0</v>
      </c>
      <c r="K17" s="398">
        <v>0</v>
      </c>
      <c r="L17" s="398">
        <v>0</v>
      </c>
      <c r="M17" s="398">
        <v>0</v>
      </c>
      <c r="N17" s="398">
        <v>0</v>
      </c>
      <c r="O17" s="398">
        <v>0</v>
      </c>
      <c r="P17" s="398">
        <v>0</v>
      </c>
      <c r="Q17" s="398">
        <v>0</v>
      </c>
      <c r="R17" s="398">
        <v>0</v>
      </c>
      <c r="S17" s="398">
        <v>0</v>
      </c>
      <c r="T17" s="398">
        <v>0</v>
      </c>
      <c r="U17" s="398">
        <v>0</v>
      </c>
      <c r="V17" s="398">
        <v>0</v>
      </c>
      <c r="W17" s="398">
        <v>0</v>
      </c>
      <c r="X17" s="398">
        <v>0</v>
      </c>
      <c r="Y17" s="398">
        <v>0</v>
      </c>
    </row>
    <row r="18" spans="1:25" ht="24.6" customHeight="1">
      <c r="A18" s="229" t="s">
        <v>298</v>
      </c>
      <c r="B18" s="228" t="s">
        <v>301</v>
      </c>
      <c r="C18" s="397">
        <f t="shared" ref="C18:Y18" si="4">SUM(C19:C22)</f>
        <v>-2286</v>
      </c>
      <c r="D18" s="397">
        <f t="shared" si="4"/>
        <v>4083</v>
      </c>
      <c r="E18" s="397">
        <f t="shared" si="4"/>
        <v>-1541</v>
      </c>
      <c r="F18" s="397">
        <f t="shared" si="4"/>
        <v>-7375</v>
      </c>
      <c r="G18" s="397">
        <f t="shared" si="4"/>
        <v>9988</v>
      </c>
      <c r="H18" s="397">
        <f t="shared" si="4"/>
        <v>16248</v>
      </c>
      <c r="I18" s="397">
        <f t="shared" si="4"/>
        <v>-1090</v>
      </c>
      <c r="J18" s="397">
        <f t="shared" si="4"/>
        <v>-10297</v>
      </c>
      <c r="K18" s="397">
        <f t="shared" si="4"/>
        <v>4767</v>
      </c>
      <c r="L18" s="397">
        <f t="shared" si="4"/>
        <v>1251</v>
      </c>
      <c r="M18" s="397">
        <f t="shared" si="4"/>
        <v>1288</v>
      </c>
      <c r="N18" s="397">
        <f t="shared" si="4"/>
        <v>-4989</v>
      </c>
      <c r="O18" s="397">
        <f t="shared" si="4"/>
        <v>9629</v>
      </c>
      <c r="P18" s="397">
        <f t="shared" si="4"/>
        <v>1044</v>
      </c>
      <c r="Q18" s="397">
        <f t="shared" si="4"/>
        <v>-4150</v>
      </c>
      <c r="R18" s="397">
        <f t="shared" si="4"/>
        <v>-2740</v>
      </c>
      <c r="S18" s="397">
        <f t="shared" si="4"/>
        <v>9603</v>
      </c>
      <c r="T18" s="397">
        <f t="shared" si="4"/>
        <v>-5421</v>
      </c>
      <c r="U18" s="397">
        <f t="shared" si="4"/>
        <v>-4616</v>
      </c>
      <c r="V18" s="397">
        <f t="shared" si="4"/>
        <v>-281</v>
      </c>
      <c r="W18" s="397">
        <f t="shared" si="4"/>
        <v>-1509</v>
      </c>
      <c r="X18" s="397">
        <f t="shared" si="4"/>
        <v>-1192</v>
      </c>
      <c r="Y18" s="397">
        <f t="shared" si="4"/>
        <v>-11495</v>
      </c>
    </row>
    <row r="19" spans="1:25" s="76" customFormat="1" ht="15" customHeight="1">
      <c r="A19" s="226" t="s">
        <v>308</v>
      </c>
      <c r="B19" s="226" t="s">
        <v>302</v>
      </c>
      <c r="C19" s="398">
        <v>-2540</v>
      </c>
      <c r="D19" s="398">
        <v>1976</v>
      </c>
      <c r="E19" s="398">
        <v>1293</v>
      </c>
      <c r="F19" s="398">
        <v>-5753</v>
      </c>
      <c r="G19" s="398">
        <v>2495</v>
      </c>
      <c r="H19" s="398">
        <v>13299</v>
      </c>
      <c r="I19" s="398">
        <v>1365</v>
      </c>
      <c r="J19" s="398">
        <v>-2513</v>
      </c>
      <c r="K19" s="398">
        <v>8017</v>
      </c>
      <c r="L19" s="398">
        <v>-4388</v>
      </c>
      <c r="M19" s="398">
        <v>1227</v>
      </c>
      <c r="N19" s="398">
        <v>-9</v>
      </c>
      <c r="O19" s="398">
        <v>-1468</v>
      </c>
      <c r="P19" s="398">
        <v>-1249</v>
      </c>
      <c r="Q19" s="398">
        <v>-4571</v>
      </c>
      <c r="R19" s="398">
        <v>-3394</v>
      </c>
      <c r="S19" s="398">
        <v>6122</v>
      </c>
      <c r="T19" s="398">
        <v>-1957</v>
      </c>
      <c r="U19" s="398">
        <v>-1362</v>
      </c>
      <c r="V19" s="398">
        <v>1339</v>
      </c>
      <c r="W19" s="398">
        <v>-3203</v>
      </c>
      <c r="X19" s="398">
        <v>-220</v>
      </c>
      <c r="Y19" s="398">
        <v>-2680</v>
      </c>
    </row>
    <row r="20" spans="1:25" s="76" customFormat="1" ht="15" customHeight="1">
      <c r="A20" s="226" t="s">
        <v>309</v>
      </c>
      <c r="B20" s="226" t="s">
        <v>303</v>
      </c>
      <c r="C20" s="398">
        <v>2111</v>
      </c>
      <c r="D20" s="398">
        <v>3344</v>
      </c>
      <c r="E20" s="398">
        <v>1988</v>
      </c>
      <c r="F20" s="398">
        <v>-2958</v>
      </c>
      <c r="G20" s="398">
        <v>2942</v>
      </c>
      <c r="H20" s="398">
        <v>388</v>
      </c>
      <c r="I20" s="398">
        <v>-670</v>
      </c>
      <c r="J20" s="398">
        <v>164</v>
      </c>
      <c r="K20" s="398">
        <v>1127</v>
      </c>
      <c r="L20" s="398">
        <v>-4865</v>
      </c>
      <c r="M20" s="398">
        <v>1522</v>
      </c>
      <c r="N20" s="398">
        <v>-1483</v>
      </c>
      <c r="O20" s="398">
        <v>2266</v>
      </c>
      <c r="P20" s="398">
        <v>650</v>
      </c>
      <c r="Q20" s="398">
        <v>127</v>
      </c>
      <c r="R20" s="398">
        <v>650</v>
      </c>
      <c r="S20" s="398">
        <v>2464</v>
      </c>
      <c r="T20" s="398">
        <v>-1103</v>
      </c>
      <c r="U20" s="398">
        <v>-2756</v>
      </c>
      <c r="V20" s="398">
        <v>-152</v>
      </c>
      <c r="W20" s="398">
        <v>62</v>
      </c>
      <c r="X20" s="398">
        <v>-3127</v>
      </c>
      <c r="Y20" s="398">
        <v>-10354</v>
      </c>
    </row>
    <row r="21" spans="1:25" s="76" customFormat="1" ht="15" customHeight="1">
      <c r="A21" s="226" t="s">
        <v>310</v>
      </c>
      <c r="B21" s="226" t="s">
        <v>304</v>
      </c>
      <c r="C21" s="398">
        <v>-1857</v>
      </c>
      <c r="D21" s="398">
        <v>-1237</v>
      </c>
      <c r="E21" s="398">
        <v>-4822</v>
      </c>
      <c r="F21" s="398">
        <v>1336</v>
      </c>
      <c r="G21" s="398">
        <v>4551</v>
      </c>
      <c r="H21" s="398">
        <v>2561</v>
      </c>
      <c r="I21" s="398">
        <v>-1785</v>
      </c>
      <c r="J21" s="398">
        <v>-7948</v>
      </c>
      <c r="K21" s="398">
        <v>-4377</v>
      </c>
      <c r="L21" s="398">
        <v>10504</v>
      </c>
      <c r="M21" s="398">
        <v>-1461</v>
      </c>
      <c r="N21" s="398">
        <v>-3497</v>
      </c>
      <c r="O21" s="398">
        <v>8831</v>
      </c>
      <c r="P21" s="398">
        <v>1643</v>
      </c>
      <c r="Q21" s="398">
        <v>294</v>
      </c>
      <c r="R21" s="398">
        <v>4</v>
      </c>
      <c r="S21" s="398">
        <v>1017</v>
      </c>
      <c r="T21" s="398">
        <v>-2361</v>
      </c>
      <c r="U21" s="398">
        <v>-498</v>
      </c>
      <c r="V21" s="398">
        <v>-1468</v>
      </c>
      <c r="W21" s="398">
        <v>1632</v>
      </c>
      <c r="X21" s="398">
        <v>2155</v>
      </c>
      <c r="Y21" s="398">
        <v>1539</v>
      </c>
    </row>
    <row r="22" spans="1:25" s="76" customFormat="1" ht="15" customHeight="1">
      <c r="A22" s="227" t="s">
        <v>305</v>
      </c>
      <c r="B22" s="227" t="s">
        <v>305</v>
      </c>
      <c r="C22" s="399">
        <v>0</v>
      </c>
      <c r="D22" s="399">
        <v>0</v>
      </c>
      <c r="E22" s="398">
        <v>0</v>
      </c>
      <c r="F22" s="398">
        <v>0</v>
      </c>
      <c r="G22" s="399">
        <v>0</v>
      </c>
      <c r="H22" s="399">
        <v>0</v>
      </c>
      <c r="I22" s="399">
        <v>0</v>
      </c>
      <c r="J22" s="398">
        <v>0</v>
      </c>
      <c r="K22" s="398">
        <v>0</v>
      </c>
      <c r="L22" s="398">
        <v>0</v>
      </c>
      <c r="M22" s="398">
        <v>0</v>
      </c>
      <c r="N22" s="398">
        <v>0</v>
      </c>
      <c r="O22" s="398">
        <v>0</v>
      </c>
      <c r="P22" s="398">
        <v>0</v>
      </c>
      <c r="Q22" s="398">
        <v>0</v>
      </c>
      <c r="R22" s="398">
        <v>0</v>
      </c>
      <c r="S22" s="398">
        <v>0</v>
      </c>
      <c r="T22" s="398">
        <v>0</v>
      </c>
      <c r="U22" s="398">
        <v>0</v>
      </c>
      <c r="V22" s="398">
        <v>0</v>
      </c>
      <c r="W22" s="398">
        <v>0</v>
      </c>
      <c r="X22" s="398">
        <v>0</v>
      </c>
      <c r="Y22" s="398">
        <v>0</v>
      </c>
    </row>
    <row r="23" spans="1:25" s="82" customFormat="1" ht="15" customHeight="1">
      <c r="A23" s="400" t="s">
        <v>55</v>
      </c>
      <c r="B23" s="400" t="s">
        <v>41</v>
      </c>
      <c r="C23" s="401">
        <f t="shared" ref="C23:Y23" si="5">SUM(C3,C8,C13,C18)</f>
        <v>-203364</v>
      </c>
      <c r="D23" s="401">
        <f t="shared" si="5"/>
        <v>-257876</v>
      </c>
      <c r="E23" s="401">
        <f t="shared" si="5"/>
        <v>-253665</v>
      </c>
      <c r="F23" s="401">
        <f t="shared" si="5"/>
        <v>-370163</v>
      </c>
      <c r="G23" s="401">
        <f t="shared" si="5"/>
        <v>-262688</v>
      </c>
      <c r="H23" s="401">
        <f t="shared" si="5"/>
        <v>-356558</v>
      </c>
      <c r="I23" s="401">
        <f t="shared" si="5"/>
        <v>-336556</v>
      </c>
      <c r="J23" s="401">
        <f t="shared" si="5"/>
        <v>-263551</v>
      </c>
      <c r="K23" s="401">
        <f t="shared" si="5"/>
        <v>-466300</v>
      </c>
      <c r="L23" s="401">
        <f t="shared" si="5"/>
        <v>-480919</v>
      </c>
      <c r="M23" s="401">
        <f t="shared" si="5"/>
        <v>-358898</v>
      </c>
      <c r="N23" s="401">
        <f t="shared" si="5"/>
        <v>-456695</v>
      </c>
      <c r="O23" s="401">
        <f t="shared" si="5"/>
        <v>-363079</v>
      </c>
      <c r="P23" s="401">
        <f t="shared" si="5"/>
        <v>-263847</v>
      </c>
      <c r="Q23" s="401">
        <f t="shared" si="5"/>
        <v>-223561</v>
      </c>
      <c r="R23" s="401">
        <f t="shared" si="5"/>
        <v>-273701</v>
      </c>
      <c r="S23" s="401">
        <f t="shared" si="5"/>
        <v>-119281</v>
      </c>
      <c r="T23" s="401">
        <f t="shared" si="5"/>
        <v>-110252</v>
      </c>
      <c r="U23" s="401">
        <f t="shared" si="5"/>
        <v>-341288</v>
      </c>
      <c r="V23" s="401">
        <f t="shared" si="5"/>
        <v>-323864</v>
      </c>
      <c r="W23" s="401">
        <f t="shared" si="5"/>
        <v>-232631</v>
      </c>
      <c r="X23" s="401">
        <f t="shared" si="5"/>
        <v>-357601</v>
      </c>
      <c r="Y23" s="401">
        <f t="shared" si="5"/>
        <v>-303902</v>
      </c>
    </row>
    <row r="24" spans="1:25" s="197" customFormat="1">
      <c r="C24" s="196">
        <f>'[88]P&amp;L'!G19-C23</f>
        <v>0</v>
      </c>
      <c r="D24" s="196">
        <f>'[88]P&amp;L'!H19-D23</f>
        <v>0</v>
      </c>
      <c r="E24" s="196">
        <f>'[88]P&amp;L'!I19-E23</f>
        <v>0</v>
      </c>
      <c r="F24" s="196"/>
      <c r="G24" s="196">
        <f>'[88]P&amp;L'!K19-G23</f>
        <v>0</v>
      </c>
      <c r="H24" s="196">
        <f>'[88]P&amp;L'!L19-H23</f>
        <v>0</v>
      </c>
      <c r="I24" s="196">
        <f>'[88]P&amp;L'!M19-I23</f>
        <v>0</v>
      </c>
      <c r="J24" s="196">
        <f>'[88]P&amp;L'!N19-J23</f>
        <v>0</v>
      </c>
      <c r="K24" s="196">
        <f>'[88]P&amp;L'!O19-K23</f>
        <v>0</v>
      </c>
      <c r="L24" s="196">
        <f>'[88]P&amp;L'!P19-L23</f>
        <v>0</v>
      </c>
      <c r="M24" s="196"/>
      <c r="N24" s="196"/>
      <c r="O24" s="196"/>
      <c r="P24" s="196"/>
      <c r="Q24" s="196"/>
    </row>
  </sheetData>
  <customSheetViews>
    <customSheetView guid="{899D69CD-4B7E-42BC-9944-5BD922EB798C}" topLeftCell="K1">
      <selection activeCell="Y14" sqref="Y14"/>
      <pageMargins left="0.7" right="0.7" top="0.75" bottom="0.75" header="0.3" footer="0.3"/>
      <pageSetup paperSize="9" orientation="portrait" horizontalDpi="1200" verticalDpi="1200" r:id="rId1"/>
    </customSheetView>
    <customSheetView guid="{9AF4A83C-CF57-4B40-8A74-6A0EA6C2FE5C}" topLeftCell="E1">
      <selection activeCell="V23" sqref="V23"/>
      <pageMargins left="0.7" right="0.7" top="0.75" bottom="0.75" header="0.3" footer="0.3"/>
      <pageSetup paperSize="9" orientation="portrait" horizontalDpi="1200" verticalDpi="1200" r:id="rId2"/>
    </customSheetView>
    <customSheetView guid="{687A4863-1825-4D63-B732-E76682E6DE4F}">
      <selection activeCell="N8" sqref="N8"/>
      <pageMargins left="0.7" right="0.7" top="0.75" bottom="0.75" header="0.3" footer="0.3"/>
      <pageSetup paperSize="9" orientation="portrait" r:id="rId3"/>
    </customSheetView>
    <customSheetView guid="{12F8D032-8143-430B-8DFF-852E8796C402}">
      <selection activeCell="H24" sqref="H24"/>
      <pageMargins left="0.7" right="0.7" top="0.75" bottom="0.75" header="0.3" footer="0.3"/>
    </customSheetView>
    <customSheetView guid="{8DA78CF1-615A-4626-9893-6751995631A4}">
      <selection activeCell="G27" sqref="G27"/>
      <pageMargins left="0.7" right="0.7" top="0.75" bottom="0.75" header="0.3" footer="0.3"/>
    </customSheetView>
    <customSheetView guid="{57267270-6A97-4850-9DB6-FE6B399379AA}">
      <selection activeCell="D10" sqref="D10"/>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4"/>
    </customSheetView>
    <customSheetView guid="{22F3E99A-96C8-445F-81B2-67262F695A36}" topLeftCell="G1">
      <selection activeCell="V4" sqref="V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zoomScaleNormal="95" workbookViewId="0">
      <pane xSplit="2" ySplit="2" topLeftCell="U3" activePane="bottomRight" state="frozen"/>
      <selection pane="topRight" activeCell="C1" sqref="C1"/>
      <selection pane="bottomLeft" activeCell="A3" sqref="A3"/>
      <selection pane="bottomRight" activeCell="B17" sqref="B17"/>
    </sheetView>
  </sheetViews>
  <sheetFormatPr defaultColWidth="9.42578125" defaultRowHeight="15"/>
  <cols>
    <col min="1" max="2" width="46.5703125" style="19" customWidth="1"/>
    <col min="3" max="29" width="10.7109375" style="18" customWidth="1"/>
    <col min="30" max="16384" width="9.42578125" style="18"/>
  </cols>
  <sheetData>
    <row r="1" spans="1:32">
      <c r="M1" s="184"/>
    </row>
    <row r="2" spans="1:32" ht="15.75" thickBot="1">
      <c r="A2" s="28" t="s">
        <v>57</v>
      </c>
      <c r="B2" s="28" t="s">
        <v>11</v>
      </c>
      <c r="C2" s="32" t="s">
        <v>179</v>
      </c>
      <c r="D2" s="32" t="s">
        <v>180</v>
      </c>
      <c r="E2" s="32" t="s">
        <v>181</v>
      </c>
      <c r="F2" s="32" t="s">
        <v>182</v>
      </c>
      <c r="G2" s="32" t="s">
        <v>183</v>
      </c>
      <c r="H2" s="32" t="s">
        <v>184</v>
      </c>
      <c r="I2" s="32" t="s">
        <v>185</v>
      </c>
      <c r="J2" s="32" t="s">
        <v>186</v>
      </c>
      <c r="K2" s="32" t="s">
        <v>187</v>
      </c>
      <c r="L2" s="32" t="s">
        <v>188</v>
      </c>
      <c r="M2" s="32" t="s">
        <v>559</v>
      </c>
      <c r="N2" s="32" t="s">
        <v>567</v>
      </c>
      <c r="O2" s="32" t="s">
        <v>594</v>
      </c>
      <c r="P2" s="32" t="s">
        <v>598</v>
      </c>
      <c r="Q2" s="32" t="s">
        <v>609</v>
      </c>
      <c r="R2" s="32" t="s">
        <v>620</v>
      </c>
      <c r="S2" s="32" t="s">
        <v>624</v>
      </c>
      <c r="T2" s="32" t="s">
        <v>629</v>
      </c>
      <c r="U2" s="32" t="s">
        <v>632</v>
      </c>
      <c r="V2" s="32" t="s">
        <v>644</v>
      </c>
      <c r="W2" s="322" t="s">
        <v>673</v>
      </c>
      <c r="X2" s="322" t="s">
        <v>682</v>
      </c>
      <c r="Y2" s="322" t="s">
        <v>687</v>
      </c>
      <c r="Z2" s="322" t="s">
        <v>694</v>
      </c>
      <c r="AA2" s="322" t="s">
        <v>697</v>
      </c>
      <c r="AB2" s="322" t="s">
        <v>698</v>
      </c>
      <c r="AC2" s="322" t="s">
        <v>759</v>
      </c>
    </row>
    <row r="3" spans="1:32">
      <c r="A3" s="29" t="s">
        <v>661</v>
      </c>
      <c r="B3" s="29" t="s">
        <v>283</v>
      </c>
      <c r="C3" s="33">
        <v>-15749</v>
      </c>
      <c r="D3" s="33">
        <v>-267</v>
      </c>
      <c r="E3" s="33">
        <v>-29211</v>
      </c>
      <c r="F3" s="33">
        <v>-14313</v>
      </c>
      <c r="G3" s="33">
        <v>-9834</v>
      </c>
      <c r="H3" s="33">
        <v>-69924</v>
      </c>
      <c r="I3" s="33">
        <v>-19003</v>
      </c>
      <c r="J3" s="33">
        <v>-26552</v>
      </c>
      <c r="K3" s="34">
        <v>-13687</v>
      </c>
      <c r="L3" s="34">
        <v>-15704</v>
      </c>
      <c r="M3" s="34">
        <v>-13976</v>
      </c>
      <c r="N3" s="34">
        <v>-16105</v>
      </c>
      <c r="O3" s="34">
        <v>-21264</v>
      </c>
      <c r="P3" s="34">
        <v>-46747</v>
      </c>
      <c r="Q3" s="34">
        <v>-33361</v>
      </c>
      <c r="R3" s="34">
        <v>-220685</v>
      </c>
      <c r="S3" s="34">
        <v>-5996</v>
      </c>
      <c r="T3" s="34">
        <v>-8584</v>
      </c>
      <c r="U3" s="34">
        <v>-11260</v>
      </c>
      <c r="V3" s="34">
        <v>-36755</v>
      </c>
      <c r="W3" s="130">
        <v>-12739</v>
      </c>
      <c r="X3" s="130">
        <v>-6978</v>
      </c>
      <c r="Y3" s="130">
        <v>-21033</v>
      </c>
      <c r="Z3" s="130">
        <v>-22361</v>
      </c>
      <c r="AA3" s="130">
        <v>-9110</v>
      </c>
      <c r="AB3" s="130">
        <v>-21600</v>
      </c>
      <c r="AC3" s="130">
        <v>-31583</v>
      </c>
      <c r="AD3" s="130"/>
      <c r="AE3" s="130"/>
      <c r="AF3" s="130"/>
    </row>
    <row r="4" spans="1:32">
      <c r="A4" s="402" t="s">
        <v>646</v>
      </c>
      <c r="B4" s="402" t="s">
        <v>622</v>
      </c>
      <c r="C4" s="34">
        <v>0</v>
      </c>
      <c r="D4" s="34">
        <v>0</v>
      </c>
      <c r="E4" s="34">
        <v>0</v>
      </c>
      <c r="F4" s="34">
        <v>0</v>
      </c>
      <c r="G4" s="34">
        <v>0</v>
      </c>
      <c r="H4" s="34">
        <v>0</v>
      </c>
      <c r="I4" s="34">
        <v>0</v>
      </c>
      <c r="J4" s="34">
        <v>0</v>
      </c>
      <c r="K4" s="34">
        <v>0</v>
      </c>
      <c r="L4" s="34">
        <v>0</v>
      </c>
      <c r="M4" s="34">
        <v>-9954</v>
      </c>
      <c r="N4" s="34">
        <v>-256674</v>
      </c>
      <c r="O4" s="34">
        <v>-47105</v>
      </c>
      <c r="P4" s="34">
        <v>-63228</v>
      </c>
      <c r="Q4" s="34">
        <v>0</v>
      </c>
      <c r="R4" s="34">
        <v>-90860</v>
      </c>
      <c r="S4" s="34"/>
      <c r="T4" s="34"/>
      <c r="U4" s="34"/>
      <c r="V4" s="34"/>
      <c r="W4" s="130"/>
      <c r="X4" s="130">
        <v>0</v>
      </c>
      <c r="Y4" s="130"/>
      <c r="Z4" s="130"/>
      <c r="AA4" s="130"/>
      <c r="AB4" s="130"/>
      <c r="AC4" s="130"/>
      <c r="AD4" s="130"/>
      <c r="AE4" s="130"/>
      <c r="AF4" s="130"/>
    </row>
    <row r="5" spans="1:32" ht="38.25">
      <c r="A5" s="30" t="s">
        <v>647</v>
      </c>
      <c r="B5" s="30" t="s">
        <v>555</v>
      </c>
      <c r="C5" s="34">
        <v>0</v>
      </c>
      <c r="D5" s="34">
        <v>0</v>
      </c>
      <c r="E5" s="34">
        <v>0</v>
      </c>
      <c r="F5" s="34">
        <v>-8397</v>
      </c>
      <c r="G5" s="34">
        <v>0</v>
      </c>
      <c r="H5" s="34">
        <v>0</v>
      </c>
      <c r="I5" s="34">
        <v>0</v>
      </c>
      <c r="J5" s="34">
        <v>-13054</v>
      </c>
      <c r="K5" s="34">
        <v>0</v>
      </c>
      <c r="L5" s="34">
        <v>-17460</v>
      </c>
      <c r="M5" s="34">
        <v>-1097</v>
      </c>
      <c r="N5" s="34">
        <v>-15578</v>
      </c>
      <c r="O5" s="34">
        <v>-8687</v>
      </c>
      <c r="P5" s="34">
        <v>-23978</v>
      </c>
      <c r="Q5" s="34">
        <v>-3925</v>
      </c>
      <c r="R5" s="34">
        <v>-5815</v>
      </c>
      <c r="S5" s="34">
        <v>-8783</v>
      </c>
      <c r="T5" s="34">
        <v>-2909</v>
      </c>
      <c r="U5" s="34">
        <v>-15696</v>
      </c>
      <c r="V5" s="34">
        <v>-33554</v>
      </c>
      <c r="W5" s="130">
        <v>-2470</v>
      </c>
      <c r="X5" s="130">
        <v>-4186</v>
      </c>
      <c r="Y5" s="130">
        <v>-453</v>
      </c>
      <c r="Z5" s="130">
        <v>-5251</v>
      </c>
      <c r="AA5" s="130">
        <v>-1085</v>
      </c>
      <c r="AB5" s="130">
        <v>-2143</v>
      </c>
      <c r="AC5" s="130">
        <v>-455</v>
      </c>
      <c r="AD5" s="130"/>
      <c r="AE5" s="130"/>
      <c r="AF5" s="130"/>
    </row>
    <row r="6" spans="1:32" ht="15" customHeight="1">
      <c r="A6" s="30" t="s">
        <v>258</v>
      </c>
      <c r="B6" s="30" t="s">
        <v>284</v>
      </c>
      <c r="C6" s="34">
        <v>-1004</v>
      </c>
      <c r="D6" s="34">
        <v>-3826</v>
      </c>
      <c r="E6" s="34">
        <v>-1691</v>
      </c>
      <c r="F6" s="34">
        <v>-1656</v>
      </c>
      <c r="G6" s="34">
        <v>-5605</v>
      </c>
      <c r="H6" s="34">
        <v>-2342</v>
      </c>
      <c r="I6" s="34">
        <v>-2819</v>
      </c>
      <c r="J6" s="34">
        <v>-4031</v>
      </c>
      <c r="K6" s="34">
        <v>-498</v>
      </c>
      <c r="L6" s="34">
        <v>-718</v>
      </c>
      <c r="M6" s="34">
        <v>-1411</v>
      </c>
      <c r="N6" s="34">
        <v>-995</v>
      </c>
      <c r="O6" s="34">
        <v>-963</v>
      </c>
      <c r="P6" s="34">
        <v>-707</v>
      </c>
      <c r="Q6" s="34">
        <v>-786</v>
      </c>
      <c r="R6" s="34">
        <v>-3719</v>
      </c>
      <c r="S6" s="34">
        <v>-871</v>
      </c>
      <c r="T6" s="34">
        <v>-1113</v>
      </c>
      <c r="U6" s="34">
        <v>-953</v>
      </c>
      <c r="V6" s="34">
        <v>-7736</v>
      </c>
      <c r="W6" s="130">
        <v>-1067</v>
      </c>
      <c r="X6" s="130">
        <v>-4311</v>
      </c>
      <c r="Y6" s="130">
        <v>-8644</v>
      </c>
      <c r="Z6" s="130">
        <v>-1022</v>
      </c>
      <c r="AA6" s="130">
        <v>-763</v>
      </c>
      <c r="AB6" s="130">
        <v>-490</v>
      </c>
      <c r="AC6" s="130">
        <v>-13680</v>
      </c>
      <c r="AD6" s="130"/>
      <c r="AE6" s="130"/>
      <c r="AF6" s="130"/>
    </row>
    <row r="7" spans="1:32" ht="15" customHeight="1">
      <c r="A7" s="30" t="s">
        <v>259</v>
      </c>
      <c r="B7" s="30" t="s">
        <v>285</v>
      </c>
      <c r="C7" s="34">
        <v>-190</v>
      </c>
      <c r="D7" s="34">
        <v>-197</v>
      </c>
      <c r="E7" s="34">
        <v>-407</v>
      </c>
      <c r="F7" s="34">
        <v>-198</v>
      </c>
      <c r="G7" s="34">
        <v>-181</v>
      </c>
      <c r="H7" s="34">
        <v>-353</v>
      </c>
      <c r="I7" s="34">
        <v>-221</v>
      </c>
      <c r="J7" s="34">
        <v>-228</v>
      </c>
      <c r="K7" s="34">
        <v>-182</v>
      </c>
      <c r="L7" s="34">
        <v>-367</v>
      </c>
      <c r="M7" s="34">
        <v>-340</v>
      </c>
      <c r="N7" s="34">
        <v>-177</v>
      </c>
      <c r="O7" s="34">
        <v>-188</v>
      </c>
      <c r="P7" s="34">
        <v>-432</v>
      </c>
      <c r="Q7" s="34">
        <v>-275</v>
      </c>
      <c r="R7" s="34">
        <v>-297</v>
      </c>
      <c r="S7" s="34">
        <v>-234</v>
      </c>
      <c r="T7" s="34">
        <v>-341</v>
      </c>
      <c r="U7" s="34">
        <v>-260</v>
      </c>
      <c r="V7" s="34">
        <v>-276</v>
      </c>
      <c r="W7" s="130">
        <v>-362</v>
      </c>
      <c r="X7" s="130">
        <v>-324</v>
      </c>
      <c r="Y7" s="130">
        <v>-311</v>
      </c>
      <c r="Z7" s="130">
        <v>-259</v>
      </c>
      <c r="AA7" s="130">
        <v>-291</v>
      </c>
      <c r="AB7" s="130">
        <v>-541</v>
      </c>
      <c r="AC7" s="130">
        <v>-325</v>
      </c>
      <c r="AD7" s="130"/>
      <c r="AE7" s="130"/>
      <c r="AF7" s="130"/>
    </row>
    <row r="8" spans="1:32" ht="15" customHeight="1">
      <c r="A8" s="30" t="s">
        <v>260</v>
      </c>
      <c r="B8" s="30" t="s">
        <v>286</v>
      </c>
      <c r="C8" s="34">
        <v>-4725</v>
      </c>
      <c r="D8" s="34">
        <v>-3429</v>
      </c>
      <c r="E8" s="34">
        <v>-2465</v>
      </c>
      <c r="F8" s="34">
        <v>7528</v>
      </c>
      <c r="G8" s="34">
        <v>-3339</v>
      </c>
      <c r="H8" s="34">
        <v>-3568</v>
      </c>
      <c r="I8" s="34">
        <v>-3962</v>
      </c>
      <c r="J8" s="34">
        <v>9005</v>
      </c>
      <c r="K8" s="34">
        <v>-300</v>
      </c>
      <c r="L8" s="34">
        <v>-599</v>
      </c>
      <c r="M8" s="34">
        <v>-776</v>
      </c>
      <c r="N8" s="34">
        <v>-562</v>
      </c>
      <c r="O8" s="34">
        <v>-775</v>
      </c>
      <c r="P8" s="34">
        <v>-300</v>
      </c>
      <c r="Q8" s="34">
        <v>-280</v>
      </c>
      <c r="R8" s="34">
        <v>-740</v>
      </c>
      <c r="S8" s="34">
        <v>-724</v>
      </c>
      <c r="T8" s="34">
        <v>-168</v>
      </c>
      <c r="U8" s="34">
        <v>-447</v>
      </c>
      <c r="V8" s="34">
        <v>-514</v>
      </c>
      <c r="W8" s="130">
        <v>-354</v>
      </c>
      <c r="X8" s="130">
        <v>-249</v>
      </c>
      <c r="Y8" s="130">
        <v>-85</v>
      </c>
      <c r="Z8" s="130">
        <v>-376</v>
      </c>
      <c r="AA8" s="130">
        <v>-160</v>
      </c>
      <c r="AB8" s="130">
        <v>-101</v>
      </c>
      <c r="AC8" s="130">
        <v>-42</v>
      </c>
      <c r="AD8" s="130"/>
      <c r="AE8" s="130"/>
      <c r="AF8" s="130"/>
    </row>
    <row r="9" spans="1:32" ht="15" customHeight="1">
      <c r="A9" s="30" t="s">
        <v>261</v>
      </c>
      <c r="B9" s="30" t="s">
        <v>287</v>
      </c>
      <c r="C9" s="34">
        <v>-1500</v>
      </c>
      <c r="D9" s="34">
        <v>-922</v>
      </c>
      <c r="E9" s="34">
        <v>-30</v>
      </c>
      <c r="F9" s="34">
        <v>-2424</v>
      </c>
      <c r="G9" s="34">
        <v>-39</v>
      </c>
      <c r="H9" s="34">
        <v>-2729</v>
      </c>
      <c r="I9" s="34">
        <v>-399</v>
      </c>
      <c r="J9" s="34">
        <v>-1568</v>
      </c>
      <c r="K9" s="34">
        <v>-2233</v>
      </c>
      <c r="L9" s="34">
        <v>-2229</v>
      </c>
      <c r="M9" s="34">
        <v>-107</v>
      </c>
      <c r="N9" s="34">
        <v>-446</v>
      </c>
      <c r="O9" s="34">
        <v>-2034</v>
      </c>
      <c r="P9" s="34">
        <v>-3945</v>
      </c>
      <c r="Q9" s="34">
        <v>-682</v>
      </c>
      <c r="R9" s="34">
        <v>-1794</v>
      </c>
      <c r="S9" s="34">
        <v>-26</v>
      </c>
      <c r="T9" s="34">
        <v>-5738</v>
      </c>
      <c r="U9" s="34">
        <v>-14</v>
      </c>
      <c r="V9" s="34">
        <v>-2632</v>
      </c>
      <c r="W9" s="130">
        <v>-655</v>
      </c>
      <c r="X9" s="130">
        <v>-2226</v>
      </c>
      <c r="Y9" s="130">
        <v>-1584</v>
      </c>
      <c r="Z9" s="130">
        <v>-3068</v>
      </c>
      <c r="AA9" s="130">
        <v>-14</v>
      </c>
      <c r="AB9" s="130">
        <v>-3797</v>
      </c>
      <c r="AC9" s="130">
        <v>-628</v>
      </c>
      <c r="AD9" s="130"/>
      <c r="AE9" s="130"/>
      <c r="AF9" s="130"/>
    </row>
    <row r="10" spans="1:32" ht="25.5">
      <c r="A10" s="30" t="s">
        <v>255</v>
      </c>
      <c r="B10" s="30" t="s">
        <v>276</v>
      </c>
      <c r="C10" s="33"/>
      <c r="D10" s="33"/>
      <c r="E10" s="33"/>
      <c r="F10" s="33"/>
      <c r="G10" s="33"/>
      <c r="H10" s="33"/>
      <c r="I10" s="33"/>
      <c r="J10" s="33"/>
      <c r="K10" s="178"/>
      <c r="L10" s="178"/>
      <c r="M10" s="178"/>
      <c r="N10" s="34"/>
      <c r="O10" s="34">
        <v>0</v>
      </c>
      <c r="P10" s="34">
        <v>0</v>
      </c>
      <c r="Q10" s="34">
        <v>0</v>
      </c>
      <c r="R10" s="34">
        <v>0</v>
      </c>
      <c r="S10" s="34">
        <v>-2647</v>
      </c>
      <c r="T10" s="34">
        <v>3940</v>
      </c>
      <c r="U10" s="34">
        <v>-7080</v>
      </c>
      <c r="V10" s="34">
        <v>-9981</v>
      </c>
      <c r="W10" s="130">
        <v>0</v>
      </c>
      <c r="X10" s="130">
        <v>0</v>
      </c>
      <c r="Y10" s="130">
        <v>0</v>
      </c>
      <c r="Z10" s="130">
        <v>0</v>
      </c>
      <c r="AA10" s="130">
        <v>0</v>
      </c>
      <c r="AB10" s="130">
        <v>0</v>
      </c>
      <c r="AC10" s="130"/>
      <c r="AD10" s="130"/>
      <c r="AE10" s="130"/>
      <c r="AF10" s="130"/>
    </row>
    <row r="11" spans="1:32" ht="15" customHeight="1">
      <c r="A11" s="29" t="s">
        <v>257</v>
      </c>
      <c r="B11" s="29" t="s">
        <v>279</v>
      </c>
      <c r="C11" s="33">
        <v>-4825</v>
      </c>
      <c r="D11" s="33">
        <v>-8014</v>
      </c>
      <c r="E11" s="33">
        <v>-5357</v>
      </c>
      <c r="F11" s="33">
        <v>-10780</v>
      </c>
      <c r="G11" s="33">
        <v>-7163</v>
      </c>
      <c r="H11" s="33">
        <v>-5632</v>
      </c>
      <c r="I11" s="33">
        <v>-7677</v>
      </c>
      <c r="J11" s="33">
        <v>-11523</v>
      </c>
      <c r="K11" s="178">
        <v>-9892</v>
      </c>
      <c r="L11" s="178">
        <v>-8955</v>
      </c>
      <c r="M11" s="178">
        <v>-7758</v>
      </c>
      <c r="N11" s="34">
        <v>-13102</v>
      </c>
      <c r="O11" s="34">
        <v>-10324</v>
      </c>
      <c r="P11" s="34">
        <v>-10720</v>
      </c>
      <c r="Q11" s="34">
        <v>-15140</v>
      </c>
      <c r="R11" s="34">
        <v>-12093</v>
      </c>
      <c r="S11" s="34">
        <v>-13425</v>
      </c>
      <c r="T11" s="34">
        <v>-19904</v>
      </c>
      <c r="U11" s="34">
        <v>-10040</v>
      </c>
      <c r="V11" s="34">
        <v>-32438</v>
      </c>
      <c r="W11" s="130">
        <v>-23107</v>
      </c>
      <c r="X11" s="130">
        <v>-20095</v>
      </c>
      <c r="Y11" s="130">
        <v>-28208</v>
      </c>
      <c r="Z11" s="130">
        <v>-24861</v>
      </c>
      <c r="AA11" s="130">
        <v>-15481</v>
      </c>
      <c r="AB11" s="130">
        <v>-3580</v>
      </c>
      <c r="AC11" s="130">
        <v>-58536</v>
      </c>
      <c r="AD11" s="130"/>
      <c r="AE11" s="130"/>
      <c r="AF11" s="130"/>
    </row>
    <row r="12" spans="1:32" ht="15" customHeight="1">
      <c r="A12" s="31" t="s">
        <v>55</v>
      </c>
      <c r="B12" s="31" t="s">
        <v>41</v>
      </c>
      <c r="C12" s="35">
        <v>-27993</v>
      </c>
      <c r="D12" s="35">
        <v>-16655</v>
      </c>
      <c r="E12" s="35">
        <v>-39161</v>
      </c>
      <c r="F12" s="35">
        <v>-30240</v>
      </c>
      <c r="G12" s="35">
        <f>SUM(G3:G11)</f>
        <v>-26161</v>
      </c>
      <c r="H12" s="35">
        <v>-84548</v>
      </c>
      <c r="I12" s="35">
        <v>-34081</v>
      </c>
      <c r="J12" s="35">
        <v>-47951</v>
      </c>
      <c r="K12" s="35">
        <f t="shared" ref="K12:AC12" si="0">SUM(K3:K11)</f>
        <v>-26792</v>
      </c>
      <c r="L12" s="35">
        <f t="shared" si="0"/>
        <v>-46032</v>
      </c>
      <c r="M12" s="35">
        <f t="shared" si="0"/>
        <v>-35419</v>
      </c>
      <c r="N12" s="35">
        <f t="shared" si="0"/>
        <v>-303639</v>
      </c>
      <c r="O12" s="35">
        <f t="shared" si="0"/>
        <v>-91340</v>
      </c>
      <c r="P12" s="35">
        <f t="shared" si="0"/>
        <v>-150057</v>
      </c>
      <c r="Q12" s="35">
        <f t="shared" si="0"/>
        <v>-54449</v>
      </c>
      <c r="R12" s="35">
        <f t="shared" si="0"/>
        <v>-336003</v>
      </c>
      <c r="S12" s="35">
        <f t="shared" si="0"/>
        <v>-32706</v>
      </c>
      <c r="T12" s="35">
        <f t="shared" si="0"/>
        <v>-34817</v>
      </c>
      <c r="U12" s="35">
        <f t="shared" si="0"/>
        <v>-45750</v>
      </c>
      <c r="V12" s="35">
        <f t="shared" si="0"/>
        <v>-123886</v>
      </c>
      <c r="W12" s="129">
        <f t="shared" si="0"/>
        <v>-40754</v>
      </c>
      <c r="X12" s="129">
        <f t="shared" si="0"/>
        <v>-38369</v>
      </c>
      <c r="Y12" s="129">
        <f t="shared" si="0"/>
        <v>-60318</v>
      </c>
      <c r="Z12" s="129">
        <f t="shared" si="0"/>
        <v>-57198</v>
      </c>
      <c r="AA12" s="129">
        <f t="shared" si="0"/>
        <v>-26904</v>
      </c>
      <c r="AB12" s="129">
        <f t="shared" si="0"/>
        <v>-32252</v>
      </c>
      <c r="AC12" s="129">
        <f t="shared" si="0"/>
        <v>-105249</v>
      </c>
      <c r="AD12" s="130"/>
      <c r="AE12" s="130"/>
      <c r="AF12" s="130"/>
    </row>
    <row r="13" spans="1:32">
      <c r="B13" s="166"/>
      <c r="C13" s="206"/>
      <c r="D13" s="206"/>
      <c r="E13" s="206"/>
      <c r="F13" s="206"/>
      <c r="G13" s="206"/>
      <c r="H13" s="206"/>
      <c r="I13" s="206"/>
      <c r="J13" s="206"/>
      <c r="K13" s="206"/>
      <c r="L13" s="206"/>
      <c r="M13" s="206"/>
      <c r="N13" s="206"/>
      <c r="O13" s="206"/>
      <c r="P13" s="206"/>
      <c r="Q13" s="206"/>
      <c r="R13" s="206"/>
      <c r="S13" s="206">
        <f>S12-'[88]P&amp;L'!S25</f>
        <v>0</v>
      </c>
      <c r="T13" s="206">
        <f>T12-'[88]P&amp;L'!T25</f>
        <v>0</v>
      </c>
      <c r="U13" s="206">
        <f>U12-'[88]P&amp;L'!U25</f>
        <v>0</v>
      </c>
      <c r="V13" s="206">
        <f>V12-'[88]P&amp;L'!V25</f>
        <v>0</v>
      </c>
      <c r="W13" s="323">
        <f>W12-'[88]P&amp;L'!W25</f>
        <v>0</v>
      </c>
      <c r="X13" s="323">
        <f>X12-'[88]P&amp;L'!X25</f>
        <v>0</v>
      </c>
      <c r="Y13" s="323">
        <f>Y12-'[88]P&amp;L'!Y25</f>
        <v>0</v>
      </c>
      <c r="Z13" s="323">
        <f>Z12-'[88]P&amp;L'!Z25</f>
        <v>0</v>
      </c>
      <c r="AA13" s="323">
        <f>AA12-'[88]P&amp;L'!AA25</f>
        <v>0</v>
      </c>
      <c r="AB13" s="323">
        <f>AB12-'[88]P&amp;L'!AB25</f>
        <v>0</v>
      </c>
      <c r="AC13" s="323">
        <f>AC12-'[88]P&amp;L'!AC25</f>
        <v>0</v>
      </c>
    </row>
    <row r="14" spans="1:32">
      <c r="B14" s="166"/>
      <c r="C14" s="403"/>
      <c r="D14" s="403"/>
      <c r="E14" s="403"/>
      <c r="F14" s="324"/>
      <c r="G14" s="324"/>
      <c r="H14" s="324"/>
      <c r="I14" s="324"/>
      <c r="J14" s="324"/>
      <c r="K14" s="324"/>
      <c r="L14" s="324"/>
      <c r="M14" s="324"/>
      <c r="N14" s="324"/>
      <c r="O14" s="324"/>
      <c r="P14" s="324"/>
      <c r="Q14" s="324"/>
      <c r="R14" s="324"/>
      <c r="S14" s="324"/>
      <c r="T14" s="324"/>
      <c r="U14" s="324"/>
      <c r="V14" s="324"/>
      <c r="W14" s="324"/>
      <c r="X14" s="324"/>
      <c r="Y14" s="324"/>
      <c r="Z14" s="324"/>
    </row>
    <row r="15" spans="1:32">
      <c r="B15" s="166"/>
      <c r="C15" s="167"/>
      <c r="D15" s="167"/>
      <c r="E15" s="167"/>
      <c r="F15" s="167"/>
      <c r="G15" s="167"/>
      <c r="H15" s="167"/>
      <c r="I15" s="167"/>
      <c r="J15" s="167"/>
      <c r="K15" s="194"/>
      <c r="L15" s="194"/>
      <c r="M15" s="194"/>
      <c r="N15" s="194"/>
      <c r="O15" s="194"/>
      <c r="P15" s="194"/>
      <c r="Q15" s="194"/>
      <c r="R15" s="194"/>
      <c r="S15" s="194"/>
      <c r="T15" s="194"/>
      <c r="U15" s="194"/>
      <c r="V15" s="194"/>
      <c r="W15" s="194"/>
      <c r="X15" s="194"/>
      <c r="Y15" s="194"/>
      <c r="Z15" s="194"/>
    </row>
    <row r="16" spans="1:32">
      <c r="G16" s="184"/>
      <c r="K16" s="191"/>
    </row>
    <row r="17" spans="7:7">
      <c r="G17" s="184"/>
    </row>
    <row r="18" spans="7:7">
      <c r="G18" s="184"/>
    </row>
    <row r="19" spans="7:7">
      <c r="G19" s="184"/>
    </row>
    <row r="20" spans="7:7">
      <c r="G20" s="184"/>
    </row>
    <row r="21" spans="7:7">
      <c r="G21" s="184"/>
    </row>
    <row r="22" spans="7:7">
      <c r="G22" s="184"/>
    </row>
    <row r="23" spans="7:7">
      <c r="G23" s="184"/>
    </row>
    <row r="24" spans="7:7">
      <c r="G24" s="184"/>
    </row>
    <row r="25" spans="7:7">
      <c r="G25" s="184"/>
    </row>
    <row r="26" spans="7:7">
      <c r="G26" s="184"/>
    </row>
    <row r="27" spans="7:7">
      <c r="G27" s="184"/>
    </row>
  </sheetData>
  <customSheetViews>
    <customSheetView guid="{899D69CD-4B7E-42BC-9944-5BD922EB798C}" topLeftCell="R1">
      <selection activeCell="AB2" sqref="AB2"/>
      <pageMargins left="0.7" right="0.7" top="0.75" bottom="0.75" header="0.3" footer="0.3"/>
      <pageSetup paperSize="9" orientation="portrait" r:id="rId1"/>
    </customSheetView>
    <customSheetView guid="{9AF4A83C-CF57-4B40-8A74-6A0EA6C2FE5C}" hiddenColumns="1" topLeftCell="B1">
      <selection activeCell="W25" sqref="W25"/>
      <pageMargins left="0.7" right="0.7" top="0.75" bottom="0.75" header="0.3" footer="0.3"/>
      <pageSetup paperSize="9" orientation="portrait" horizontalDpi="1200" verticalDpi="1200" r:id="rId2"/>
    </customSheetView>
    <customSheetView guid="{687A4863-1825-4D63-B732-E76682E6DE4F}" topLeftCell="Q1">
      <selection activeCell="X10" sqref="X10"/>
      <pageMargins left="0.7" right="0.7" top="0.75" bottom="0.75" header="0.3" footer="0.3"/>
      <pageSetup paperSize="9" orientation="portrait" horizontalDpi="1200" verticalDpi="1200" r:id="rId3"/>
    </customSheetView>
    <customSheetView guid="{12F8D032-8143-430B-8DFF-852E8796C402}" showGridLines="0">
      <selection activeCell="A3" sqref="A3"/>
      <pageMargins left="0.7" right="0.7" top="0.75" bottom="0.75" header="0.3" footer="0.3"/>
    </customSheetView>
    <customSheetView guid="{8DA78CF1-615A-4626-9893-6751995631A4}" topLeftCell="E1">
      <selection activeCell="H23" sqref="H23"/>
      <pageMargins left="0.7" right="0.7" top="0.75" bottom="0.75" header="0.3" footer="0.3"/>
      <pageSetup paperSize="9" orientation="portrait" horizontalDpi="1200" verticalDpi="1200" r:id="rId4"/>
    </customSheetView>
    <customSheetView guid="{57267270-6A97-4850-9DB6-FE6B399379AA}" scale="110" topLeftCell="B3">
      <selection activeCell="F16" sqref="F16"/>
      <pageMargins left="0.7" right="0.7" top="0.75" bottom="0.75" header="0.3" footer="0.3"/>
      <pageSetup paperSize="9" orientation="portrait" horizontalDpi="1200" verticalDpi="1200" r:id="rId5"/>
    </customSheetView>
    <customSheetView guid="{25FAB884-5E17-4008-8139-33D910C7DEFE}">
      <selection activeCell="L27" sqref="L27"/>
      <pageMargins left="0.7" right="0.7" top="0.75" bottom="0.75" header="0.3" footer="0.3"/>
      <pageSetup paperSize="9" orientation="portrait" r:id="rId6"/>
    </customSheetView>
    <customSheetView guid="{22F3E99A-96C8-445F-81B2-67262F695A36}">
      <pane xSplit="2" ySplit="2" topLeftCell="V3" activePane="bottomRight" state="frozen"/>
      <selection pane="bottomRight" activeCell="Z5" sqref="Z5"/>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38"/>
  <sheetViews>
    <sheetView zoomScaleNormal="90" workbookViewId="0">
      <pane xSplit="2" ySplit="2" topLeftCell="S3" activePane="bottomRight" state="frozen"/>
      <selection pane="topRight" activeCell="C1" sqref="C1"/>
      <selection pane="bottomLeft" activeCell="A3" sqref="A3"/>
      <selection pane="bottomRight" activeCell="AE17" sqref="AE17"/>
    </sheetView>
  </sheetViews>
  <sheetFormatPr defaultColWidth="9.42578125" defaultRowHeight="15"/>
  <cols>
    <col min="1" max="1" width="39.42578125" style="18" customWidth="1"/>
    <col min="2" max="2" width="40.5703125" style="18" customWidth="1"/>
    <col min="3" max="17" width="13.42578125" style="18" customWidth="1"/>
    <col min="18" max="18" width="10.42578125" style="18" customWidth="1"/>
    <col min="19" max="19" width="9.42578125" style="18" customWidth="1"/>
    <col min="20" max="21" width="10.42578125" style="18" customWidth="1"/>
    <col min="22" max="22" width="10.5703125" style="18" customWidth="1"/>
    <col min="23" max="16384" width="9.42578125" style="18"/>
  </cols>
  <sheetData>
    <row r="2" spans="1:29" ht="15.75" thickBot="1">
      <c r="A2" s="28" t="s">
        <v>91</v>
      </c>
      <c r="B2" s="28" t="s">
        <v>8</v>
      </c>
      <c r="C2" s="36" t="s">
        <v>179</v>
      </c>
      <c r="D2" s="36" t="s">
        <v>180</v>
      </c>
      <c r="E2" s="36" t="s">
        <v>181</v>
      </c>
      <c r="F2" s="36" t="s">
        <v>182</v>
      </c>
      <c r="G2" s="36" t="s">
        <v>183</v>
      </c>
      <c r="H2" s="36" t="s">
        <v>184</v>
      </c>
      <c r="I2" s="36" t="s">
        <v>185</v>
      </c>
      <c r="J2" s="36" t="s">
        <v>186</v>
      </c>
      <c r="K2" s="36" t="s">
        <v>187</v>
      </c>
      <c r="L2" s="36" t="s">
        <v>188</v>
      </c>
      <c r="M2" s="36" t="s">
        <v>559</v>
      </c>
      <c r="N2" s="36" t="s">
        <v>567</v>
      </c>
      <c r="O2" s="36" t="s">
        <v>594</v>
      </c>
      <c r="P2" s="36" t="s">
        <v>598</v>
      </c>
      <c r="Q2" s="36" t="s">
        <v>609</v>
      </c>
      <c r="R2" s="291" t="s">
        <v>620</v>
      </c>
      <c r="S2" s="291" t="s">
        <v>624</v>
      </c>
      <c r="T2" s="291" t="s">
        <v>629</v>
      </c>
      <c r="U2" s="291" t="s">
        <v>632</v>
      </c>
      <c r="V2" s="291" t="s">
        <v>644</v>
      </c>
      <c r="W2" s="291" t="s">
        <v>673</v>
      </c>
      <c r="X2" s="291" t="s">
        <v>682</v>
      </c>
      <c r="Y2" s="291" t="s">
        <v>687</v>
      </c>
      <c r="Z2" s="291" t="s">
        <v>692</v>
      </c>
      <c r="AA2" s="291" t="s">
        <v>697</v>
      </c>
      <c r="AB2" s="291" t="s">
        <v>698</v>
      </c>
      <c r="AC2" s="291" t="s">
        <v>759</v>
      </c>
    </row>
    <row r="3" spans="1:29" ht="15" customHeight="1">
      <c r="A3" s="29" t="s">
        <v>253</v>
      </c>
      <c r="B3" s="29" t="s">
        <v>659</v>
      </c>
      <c r="C3" s="37">
        <v>3376</v>
      </c>
      <c r="D3" s="37">
        <v>6938</v>
      </c>
      <c r="E3" s="37">
        <v>5170</v>
      </c>
      <c r="F3" s="37">
        <v>5051</v>
      </c>
      <c r="G3" s="37">
        <v>11115</v>
      </c>
      <c r="H3" s="37">
        <v>4672</v>
      </c>
      <c r="I3" s="37">
        <v>8655</v>
      </c>
      <c r="J3" s="37">
        <v>10293</v>
      </c>
      <c r="K3" s="38">
        <v>5655</v>
      </c>
      <c r="L3" s="38">
        <v>7518</v>
      </c>
      <c r="M3" s="38">
        <v>6875</v>
      </c>
      <c r="N3" s="38">
        <v>15169</v>
      </c>
      <c r="O3" s="38">
        <v>6021</v>
      </c>
      <c r="P3" s="38">
        <v>5449</v>
      </c>
      <c r="Q3" s="38">
        <v>6631</v>
      </c>
      <c r="R3" s="201">
        <v>12164</v>
      </c>
      <c r="S3" s="201">
        <v>5430</v>
      </c>
      <c r="T3" s="201">
        <v>5415</v>
      </c>
      <c r="U3" s="201">
        <v>4724</v>
      </c>
      <c r="V3" s="201">
        <v>13967</v>
      </c>
      <c r="W3" s="201">
        <v>9788</v>
      </c>
      <c r="X3" s="201">
        <v>8234</v>
      </c>
      <c r="Y3" s="201">
        <v>11883</v>
      </c>
      <c r="Z3" s="201">
        <v>5500</v>
      </c>
      <c r="AA3" s="201">
        <v>3744</v>
      </c>
      <c r="AB3" s="201">
        <v>4474</v>
      </c>
      <c r="AC3" s="201">
        <v>17851</v>
      </c>
    </row>
    <row r="4" spans="1:29" ht="15" customHeight="1">
      <c r="A4" s="30" t="s">
        <v>262</v>
      </c>
      <c r="B4" s="30" t="s">
        <v>288</v>
      </c>
      <c r="C4" s="38">
        <v>433</v>
      </c>
      <c r="D4" s="38">
        <v>0</v>
      </c>
      <c r="E4" s="38">
        <v>0</v>
      </c>
      <c r="F4" s="38">
        <v>0</v>
      </c>
      <c r="G4" s="38">
        <v>0</v>
      </c>
      <c r="H4" s="38">
        <v>0</v>
      </c>
      <c r="I4" s="38">
        <v>0</v>
      </c>
      <c r="J4" s="38">
        <v>0</v>
      </c>
      <c r="K4" s="38">
        <v>0</v>
      </c>
      <c r="L4" s="38">
        <v>0</v>
      </c>
      <c r="M4" s="38">
        <v>0</v>
      </c>
      <c r="N4" s="38">
        <v>0</v>
      </c>
      <c r="O4" s="38">
        <v>0</v>
      </c>
      <c r="P4" s="38">
        <v>0</v>
      </c>
      <c r="Q4" s="38">
        <v>0</v>
      </c>
      <c r="R4" s="201">
        <v>0</v>
      </c>
      <c r="S4" s="201">
        <v>0</v>
      </c>
      <c r="T4" s="201">
        <v>0</v>
      </c>
      <c r="U4" s="201">
        <v>0</v>
      </c>
      <c r="V4" s="201">
        <v>0</v>
      </c>
      <c r="W4" s="201">
        <v>0</v>
      </c>
      <c r="X4" s="201">
        <v>0</v>
      </c>
      <c r="Y4" s="201"/>
      <c r="Z4" s="201"/>
      <c r="AA4" s="201"/>
      <c r="AB4" s="201"/>
      <c r="AC4" s="201"/>
    </row>
    <row r="5" spans="1:29" ht="30" customHeight="1">
      <c r="A5" s="30" t="s">
        <v>662</v>
      </c>
      <c r="B5" s="30" t="s">
        <v>280</v>
      </c>
      <c r="C5" s="38">
        <v>1429</v>
      </c>
      <c r="D5" s="38">
        <v>12355</v>
      </c>
      <c r="E5" s="38">
        <v>5764</v>
      </c>
      <c r="F5" s="38">
        <v>23749</v>
      </c>
      <c r="G5" s="38">
        <v>1922</v>
      </c>
      <c r="H5" s="38">
        <v>53205</v>
      </c>
      <c r="I5" s="38">
        <v>3706</v>
      </c>
      <c r="J5" s="38">
        <v>4638</v>
      </c>
      <c r="K5" s="38">
        <v>4329</v>
      </c>
      <c r="L5" s="38">
        <v>8543</v>
      </c>
      <c r="M5" s="38">
        <v>14266</v>
      </c>
      <c r="N5" s="38">
        <v>8457</v>
      </c>
      <c r="O5" s="38">
        <v>15211</v>
      </c>
      <c r="P5" s="38">
        <v>3143</v>
      </c>
      <c r="Q5" s="38">
        <v>3970</v>
      </c>
      <c r="R5" s="201">
        <v>21693</v>
      </c>
      <c r="S5" s="201">
        <v>5603</v>
      </c>
      <c r="T5" s="201">
        <v>4125</v>
      </c>
      <c r="U5" s="201">
        <v>1399</v>
      </c>
      <c r="V5" s="201">
        <v>7943</v>
      </c>
      <c r="W5" s="201">
        <v>5183</v>
      </c>
      <c r="X5" s="201">
        <v>4156</v>
      </c>
      <c r="Y5" s="201">
        <v>23585</v>
      </c>
      <c r="Z5" s="201">
        <v>22970</v>
      </c>
      <c r="AA5" s="201">
        <v>3916</v>
      </c>
      <c r="AB5" s="201">
        <v>6318</v>
      </c>
      <c r="AC5" s="201">
        <v>7819</v>
      </c>
    </row>
    <row r="6" spans="1:29" ht="30" customHeight="1">
      <c r="A6" s="30" t="s">
        <v>639</v>
      </c>
      <c r="B6" s="30" t="s">
        <v>640</v>
      </c>
      <c r="C6" s="38"/>
      <c r="D6" s="38"/>
      <c r="E6" s="38"/>
      <c r="F6" s="38"/>
      <c r="G6" s="38"/>
      <c r="H6" s="38"/>
      <c r="I6" s="38"/>
      <c r="J6" s="38"/>
      <c r="K6" s="38"/>
      <c r="L6" s="38"/>
      <c r="M6" s="38"/>
      <c r="N6" s="38"/>
      <c r="O6" s="38"/>
      <c r="P6" s="38"/>
      <c r="Q6" s="38"/>
      <c r="R6" s="201"/>
      <c r="S6" s="201">
        <v>0</v>
      </c>
      <c r="T6" s="201">
        <v>0</v>
      </c>
      <c r="U6" s="201"/>
      <c r="V6" s="201">
        <v>0</v>
      </c>
      <c r="W6" s="201">
        <v>0</v>
      </c>
      <c r="X6" s="201">
        <v>0</v>
      </c>
      <c r="Y6" s="201">
        <v>0</v>
      </c>
      <c r="Z6" s="201">
        <v>0</v>
      </c>
      <c r="AA6" s="201">
        <v>0</v>
      </c>
      <c r="AB6" s="201">
        <v>0</v>
      </c>
      <c r="AC6" s="201">
        <v>0</v>
      </c>
    </row>
    <row r="7" spans="1:29" ht="31.5" customHeight="1">
      <c r="A7" s="30" t="s">
        <v>563</v>
      </c>
      <c r="B7" s="30" t="s">
        <v>658</v>
      </c>
      <c r="C7" s="38">
        <v>0</v>
      </c>
      <c r="D7" s="38">
        <v>0</v>
      </c>
      <c r="E7" s="38">
        <v>0</v>
      </c>
      <c r="F7" s="38">
        <v>0</v>
      </c>
      <c r="G7" s="38">
        <v>0</v>
      </c>
      <c r="H7" s="38">
        <v>0</v>
      </c>
      <c r="I7" s="38">
        <v>0</v>
      </c>
      <c r="J7" s="38">
        <v>0</v>
      </c>
      <c r="K7" s="38">
        <v>0</v>
      </c>
      <c r="L7" s="38">
        <v>0</v>
      </c>
      <c r="M7" s="38">
        <v>50000</v>
      </c>
      <c r="N7" s="38">
        <v>9079</v>
      </c>
      <c r="O7" s="38">
        <v>0</v>
      </c>
      <c r="P7" s="38">
        <v>0</v>
      </c>
      <c r="Q7" s="38">
        <v>0</v>
      </c>
      <c r="R7" s="201">
        <v>0</v>
      </c>
      <c r="S7" s="201">
        <v>0</v>
      </c>
      <c r="T7" s="201">
        <v>0</v>
      </c>
      <c r="U7" s="201">
        <v>0</v>
      </c>
      <c r="V7" s="201">
        <v>0</v>
      </c>
      <c r="W7" s="201">
        <v>0</v>
      </c>
      <c r="X7" s="201">
        <v>0</v>
      </c>
      <c r="Y7" s="201">
        <v>0</v>
      </c>
      <c r="Z7" s="201">
        <v>0</v>
      </c>
      <c r="AA7" s="201">
        <v>0</v>
      </c>
      <c r="AB7" s="201">
        <v>0</v>
      </c>
      <c r="AC7" s="201">
        <v>0</v>
      </c>
    </row>
    <row r="8" spans="1:29" ht="15" customHeight="1">
      <c r="A8" s="30" t="s">
        <v>684</v>
      </c>
      <c r="B8" s="30" t="s">
        <v>281</v>
      </c>
      <c r="C8" s="38">
        <v>952</v>
      </c>
      <c r="D8" s="38">
        <v>591</v>
      </c>
      <c r="E8" s="38">
        <v>447</v>
      </c>
      <c r="F8" s="38">
        <v>1276</v>
      </c>
      <c r="G8" s="38">
        <v>965</v>
      </c>
      <c r="H8" s="38">
        <v>588</v>
      </c>
      <c r="I8" s="38">
        <v>125</v>
      </c>
      <c r="J8" s="38">
        <v>1242</v>
      </c>
      <c r="K8" s="38">
        <v>958</v>
      </c>
      <c r="L8" s="38">
        <v>474</v>
      </c>
      <c r="M8" s="38">
        <v>741</v>
      </c>
      <c r="N8" s="38">
        <v>860</v>
      </c>
      <c r="O8" s="38">
        <v>1188</v>
      </c>
      <c r="P8" s="38">
        <v>727</v>
      </c>
      <c r="Q8" s="38">
        <v>848</v>
      </c>
      <c r="R8" s="201">
        <v>939</v>
      </c>
      <c r="S8" s="201">
        <v>1516</v>
      </c>
      <c r="T8" s="201">
        <v>893</v>
      </c>
      <c r="U8" s="201">
        <v>999</v>
      </c>
      <c r="V8" s="201">
        <v>1804</v>
      </c>
      <c r="W8" s="201">
        <v>0</v>
      </c>
      <c r="X8" s="201">
        <v>0</v>
      </c>
      <c r="Y8" s="201">
        <v>0</v>
      </c>
      <c r="Z8" s="201">
        <v>0</v>
      </c>
      <c r="AA8" s="201">
        <v>0</v>
      </c>
      <c r="AB8" s="201">
        <v>0</v>
      </c>
      <c r="AC8" s="201">
        <v>0</v>
      </c>
    </row>
    <row r="9" spans="1:29" ht="30" customHeight="1">
      <c r="A9" s="30" t="s">
        <v>254</v>
      </c>
      <c r="B9" s="30" t="s">
        <v>282</v>
      </c>
      <c r="C9" s="38">
        <v>1503</v>
      </c>
      <c r="D9" s="38">
        <v>1112</v>
      </c>
      <c r="E9" s="38">
        <v>1915</v>
      </c>
      <c r="F9" s="38">
        <v>1111</v>
      </c>
      <c r="G9" s="38">
        <v>2305</v>
      </c>
      <c r="H9" s="38">
        <v>1928</v>
      </c>
      <c r="I9" s="38">
        <v>1138</v>
      </c>
      <c r="J9" s="38">
        <v>1106</v>
      </c>
      <c r="K9" s="38">
        <v>788</v>
      </c>
      <c r="L9" s="38">
        <v>5068</v>
      </c>
      <c r="M9" s="38">
        <v>1179</v>
      </c>
      <c r="N9" s="38">
        <v>550</v>
      </c>
      <c r="O9" s="38">
        <v>202</v>
      </c>
      <c r="P9" s="38">
        <v>106</v>
      </c>
      <c r="Q9" s="38">
        <v>21</v>
      </c>
      <c r="R9" s="201">
        <v>102</v>
      </c>
      <c r="S9" s="201">
        <v>39</v>
      </c>
      <c r="T9" s="201">
        <v>33</v>
      </c>
      <c r="U9" s="201">
        <v>111</v>
      </c>
      <c r="V9" s="201">
        <v>253</v>
      </c>
      <c r="W9" s="201">
        <v>13</v>
      </c>
      <c r="X9" s="201">
        <v>28</v>
      </c>
      <c r="Y9" s="201">
        <v>16</v>
      </c>
      <c r="Z9" s="201">
        <v>22</v>
      </c>
      <c r="AA9" s="201">
        <v>19</v>
      </c>
      <c r="AB9" s="201">
        <v>98</v>
      </c>
      <c r="AC9" s="201">
        <v>63</v>
      </c>
    </row>
    <row r="10" spans="1:29" ht="30" customHeight="1">
      <c r="A10" s="30" t="s">
        <v>255</v>
      </c>
      <c r="B10" s="30" t="s">
        <v>660</v>
      </c>
      <c r="C10" s="38">
        <v>220</v>
      </c>
      <c r="D10" s="38">
        <v>-457</v>
      </c>
      <c r="E10" s="38">
        <v>1299</v>
      </c>
      <c r="F10" s="38">
        <v>10481</v>
      </c>
      <c r="G10" s="38">
        <v>44277</v>
      </c>
      <c r="H10" s="38">
        <v>-2797</v>
      </c>
      <c r="I10" s="38">
        <v>2648</v>
      </c>
      <c r="J10" s="38">
        <v>7246</v>
      </c>
      <c r="K10" s="38">
        <v>7036</v>
      </c>
      <c r="L10" s="38">
        <v>14134</v>
      </c>
      <c r="M10" s="38">
        <v>6303</v>
      </c>
      <c r="N10" s="38">
        <v>14252</v>
      </c>
      <c r="O10" s="38">
        <v>1116</v>
      </c>
      <c r="P10" s="38">
        <v>1093</v>
      </c>
      <c r="Q10" s="38">
        <v>5535</v>
      </c>
      <c r="R10" s="201">
        <v>546</v>
      </c>
      <c r="S10" s="201">
        <v>0</v>
      </c>
      <c r="T10" s="201">
        <v>0</v>
      </c>
      <c r="U10" s="201">
        <v>0</v>
      </c>
      <c r="V10" s="201">
        <v>0</v>
      </c>
      <c r="W10" s="130">
        <v>0</v>
      </c>
      <c r="X10" s="201">
        <v>0</v>
      </c>
      <c r="Y10" s="201">
        <v>0</v>
      </c>
      <c r="Z10" s="201">
        <v>0</v>
      </c>
      <c r="AA10" s="201">
        <v>0</v>
      </c>
      <c r="AB10" s="130">
        <v>2222</v>
      </c>
      <c r="AC10" s="130">
        <v>1714</v>
      </c>
    </row>
    <row r="11" spans="1:29" ht="15" customHeight="1">
      <c r="A11" s="30" t="s">
        <v>256</v>
      </c>
      <c r="B11" s="30" t="s">
        <v>277</v>
      </c>
      <c r="C11" s="38">
        <v>362</v>
      </c>
      <c r="D11" s="38">
        <v>175</v>
      </c>
      <c r="E11" s="38">
        <v>204</v>
      </c>
      <c r="F11" s="38">
        <v>298</v>
      </c>
      <c r="G11" s="38">
        <v>1413</v>
      </c>
      <c r="H11" s="38">
        <v>268</v>
      </c>
      <c r="I11" s="38">
        <v>398</v>
      </c>
      <c r="J11" s="38">
        <v>330</v>
      </c>
      <c r="K11" s="38">
        <v>395</v>
      </c>
      <c r="L11" s="38">
        <v>198</v>
      </c>
      <c r="M11" s="38">
        <v>224</v>
      </c>
      <c r="N11" s="38">
        <v>329</v>
      </c>
      <c r="O11" s="38">
        <v>245</v>
      </c>
      <c r="P11" s="38">
        <v>151</v>
      </c>
      <c r="Q11" s="38">
        <v>230</v>
      </c>
      <c r="R11" s="201">
        <v>258</v>
      </c>
      <c r="S11" s="201">
        <v>204</v>
      </c>
      <c r="T11" s="201">
        <v>288</v>
      </c>
      <c r="U11" s="201">
        <v>645</v>
      </c>
      <c r="V11" s="201">
        <v>499</v>
      </c>
      <c r="W11" s="201">
        <v>406</v>
      </c>
      <c r="X11" s="201">
        <v>438</v>
      </c>
      <c r="Y11" s="201">
        <v>683</v>
      </c>
      <c r="Z11" s="201">
        <v>643</v>
      </c>
      <c r="AA11" s="201">
        <v>748</v>
      </c>
      <c r="AB11" s="201">
        <v>590</v>
      </c>
      <c r="AC11" s="201">
        <v>4735</v>
      </c>
    </row>
    <row r="12" spans="1:29" ht="15" customHeight="1">
      <c r="A12" s="30" t="s">
        <v>685</v>
      </c>
      <c r="B12" s="30" t="s">
        <v>278</v>
      </c>
      <c r="C12" s="38">
        <v>24131</v>
      </c>
      <c r="D12" s="38">
        <v>31</v>
      </c>
      <c r="E12" s="38">
        <v>73</v>
      </c>
      <c r="F12" s="38">
        <v>3</v>
      </c>
      <c r="G12" s="38">
        <v>0</v>
      </c>
      <c r="H12" s="38">
        <v>0</v>
      </c>
      <c r="I12" s="38">
        <v>0</v>
      </c>
      <c r="J12" s="38">
        <v>0</v>
      </c>
      <c r="K12" s="179">
        <v>0</v>
      </c>
      <c r="L12" s="179">
        <v>3</v>
      </c>
      <c r="M12" s="179">
        <v>9962</v>
      </c>
      <c r="N12" s="38">
        <v>3073</v>
      </c>
      <c r="O12" s="38">
        <v>1055</v>
      </c>
      <c r="P12" s="38">
        <v>3677</v>
      </c>
      <c r="Q12" s="38">
        <v>2225</v>
      </c>
      <c r="R12" s="201">
        <v>7260</v>
      </c>
      <c r="S12" s="201">
        <v>1391</v>
      </c>
      <c r="T12" s="201">
        <v>10885</v>
      </c>
      <c r="U12" s="201">
        <v>10</v>
      </c>
      <c r="V12" s="201">
        <v>8997</v>
      </c>
      <c r="W12" s="201">
        <v>0</v>
      </c>
      <c r="X12" s="201">
        <v>1881</v>
      </c>
      <c r="Y12" s="201">
        <v>0</v>
      </c>
      <c r="Z12" s="201">
        <v>7322</v>
      </c>
      <c r="AA12" s="201">
        <v>914</v>
      </c>
      <c r="AB12" s="201">
        <v>6024</v>
      </c>
      <c r="AC12" s="201">
        <v>2277</v>
      </c>
    </row>
    <row r="13" spans="1:29" ht="38.25">
      <c r="A13" s="30" t="s">
        <v>701</v>
      </c>
      <c r="B13" s="29" t="s">
        <v>702</v>
      </c>
      <c r="C13" s="38"/>
      <c r="D13" s="38"/>
      <c r="E13" s="38"/>
      <c r="F13" s="38"/>
      <c r="G13" s="38"/>
      <c r="H13" s="38"/>
      <c r="I13" s="38"/>
      <c r="J13" s="38"/>
      <c r="K13" s="179"/>
      <c r="L13" s="179"/>
      <c r="M13" s="179"/>
      <c r="N13" s="38"/>
      <c r="O13" s="38"/>
      <c r="P13" s="38"/>
      <c r="Q13" s="38"/>
      <c r="R13" s="201"/>
      <c r="S13" s="201">
        <v>3125</v>
      </c>
      <c r="T13" s="201">
        <v>4151</v>
      </c>
      <c r="U13" s="201">
        <v>5836</v>
      </c>
      <c r="V13" s="201">
        <v>9487</v>
      </c>
      <c r="W13" s="201">
        <v>9965</v>
      </c>
      <c r="X13" s="201">
        <v>11812</v>
      </c>
      <c r="Y13" s="201">
        <v>11232</v>
      </c>
      <c r="Z13" s="201">
        <v>9066</v>
      </c>
      <c r="AA13" s="201">
        <v>3008</v>
      </c>
      <c r="AB13" s="201">
        <v>2703</v>
      </c>
      <c r="AC13" s="201">
        <v>3085</v>
      </c>
    </row>
    <row r="14" spans="1:29" ht="15" customHeight="1">
      <c r="A14" s="29" t="s">
        <v>257</v>
      </c>
      <c r="B14" s="29" t="s">
        <v>279</v>
      </c>
      <c r="C14" s="38">
        <v>9934</v>
      </c>
      <c r="D14" s="38">
        <v>11459</v>
      </c>
      <c r="E14" s="38">
        <v>8799</v>
      </c>
      <c r="F14" s="38">
        <v>10403</v>
      </c>
      <c r="G14" s="38">
        <v>15451</v>
      </c>
      <c r="H14" s="38">
        <v>18557</v>
      </c>
      <c r="I14" s="38">
        <v>9144</v>
      </c>
      <c r="J14" s="38">
        <v>9304</v>
      </c>
      <c r="K14" s="178">
        <v>13109</v>
      </c>
      <c r="L14" s="178">
        <v>14664</v>
      </c>
      <c r="M14" s="178">
        <v>11241</v>
      </c>
      <c r="N14" s="38">
        <v>18063</v>
      </c>
      <c r="O14" s="38">
        <v>15778</v>
      </c>
      <c r="P14" s="38">
        <v>11378</v>
      </c>
      <c r="Q14" s="38">
        <v>21313</v>
      </c>
      <c r="R14" s="201">
        <v>25704</v>
      </c>
      <c r="S14" s="201">
        <v>13091</v>
      </c>
      <c r="T14" s="201">
        <v>27597</v>
      </c>
      <c r="U14" s="201">
        <v>12118</v>
      </c>
      <c r="V14" s="201">
        <v>63750</v>
      </c>
      <c r="W14" s="201">
        <v>12703</v>
      </c>
      <c r="X14" s="201">
        <v>21362</v>
      </c>
      <c r="Y14" s="201">
        <v>14943</v>
      </c>
      <c r="Z14" s="201">
        <v>23872</v>
      </c>
      <c r="AA14" s="201">
        <v>15118</v>
      </c>
      <c r="AB14" s="201">
        <v>23177</v>
      </c>
      <c r="AC14" s="201">
        <v>17384</v>
      </c>
    </row>
    <row r="15" spans="1:29" ht="15" customHeight="1">
      <c r="A15" s="31" t="s">
        <v>55</v>
      </c>
      <c r="B15" s="31" t="s">
        <v>41</v>
      </c>
      <c r="C15" s="39">
        <v>42340</v>
      </c>
      <c r="D15" s="39">
        <v>32204</v>
      </c>
      <c r="E15" s="39">
        <v>23671</v>
      </c>
      <c r="F15" s="39">
        <v>52372</v>
      </c>
      <c r="G15" s="39">
        <v>77448</v>
      </c>
      <c r="H15" s="39">
        <v>76421</v>
      </c>
      <c r="I15" s="39">
        <v>25814</v>
      </c>
      <c r="J15" s="39">
        <v>34159</v>
      </c>
      <c r="K15" s="39">
        <v>32270</v>
      </c>
      <c r="L15" s="39">
        <v>50602</v>
      </c>
      <c r="M15" s="39">
        <v>100791</v>
      </c>
      <c r="N15" s="39">
        <v>69832</v>
      </c>
      <c r="O15" s="39">
        <v>40816</v>
      </c>
      <c r="P15" s="39">
        <v>25724</v>
      </c>
      <c r="Q15" s="39">
        <v>40773</v>
      </c>
      <c r="R15" s="292">
        <v>68666</v>
      </c>
      <c r="S15" s="292">
        <v>30399</v>
      </c>
      <c r="T15" s="292">
        <v>53387</v>
      </c>
      <c r="U15" s="292">
        <v>25842</v>
      </c>
      <c r="V15" s="292">
        <v>106700</v>
      </c>
      <c r="W15" s="292">
        <v>38058</v>
      </c>
      <c r="X15" s="292">
        <v>47911</v>
      </c>
      <c r="Y15" s="292">
        <v>62342</v>
      </c>
      <c r="Z15" s="292">
        <v>69395</v>
      </c>
      <c r="AA15" s="292">
        <v>27467</v>
      </c>
      <c r="AB15" s="292">
        <v>45606</v>
      </c>
      <c r="AC15" s="292">
        <v>54928</v>
      </c>
    </row>
    <row r="16" spans="1:29">
      <c r="A16" s="167"/>
      <c r="B16" s="167"/>
      <c r="C16" s="195"/>
      <c r="D16" s="195"/>
      <c r="E16" s="195"/>
      <c r="F16" s="195"/>
      <c r="G16" s="195"/>
      <c r="H16" s="195"/>
      <c r="S16" s="184">
        <v>0</v>
      </c>
      <c r="T16" s="184">
        <v>0</v>
      </c>
      <c r="U16" s="184">
        <v>0</v>
      </c>
      <c r="V16" s="184">
        <v>0</v>
      </c>
      <c r="W16" s="184">
        <v>0</v>
      </c>
      <c r="X16" s="184">
        <v>0</v>
      </c>
      <c r="Y16" s="184">
        <v>0</v>
      </c>
      <c r="Z16" s="310">
        <v>0</v>
      </c>
      <c r="AA16" s="310">
        <v>0</v>
      </c>
      <c r="AB16" s="310"/>
      <c r="AC16" s="310"/>
    </row>
    <row r="17" spans="1:13">
      <c r="A17" s="167"/>
      <c r="B17" s="167"/>
      <c r="C17" s="167"/>
      <c r="D17" s="167"/>
      <c r="E17" s="167"/>
      <c r="F17" s="167"/>
      <c r="G17" s="191"/>
      <c r="H17" s="191"/>
      <c r="I17" s="167"/>
      <c r="J17" s="167"/>
      <c r="K17" s="186"/>
      <c r="L17" s="186"/>
    </row>
    <row r="18" spans="1:13">
      <c r="A18" s="167"/>
      <c r="B18" s="167"/>
      <c r="C18" s="167"/>
      <c r="D18" s="167"/>
      <c r="E18" s="167"/>
      <c r="F18" s="167"/>
      <c r="G18" s="191"/>
      <c r="H18" s="191"/>
      <c r="I18" s="167"/>
      <c r="J18" s="167"/>
      <c r="K18" s="185"/>
      <c r="L18" s="185"/>
    </row>
    <row r="19" spans="1:13">
      <c r="A19" s="167"/>
      <c r="B19" s="167"/>
      <c r="C19" s="167"/>
      <c r="D19" s="167"/>
      <c r="E19" s="167"/>
      <c r="F19" s="167"/>
      <c r="G19" s="194"/>
      <c r="H19" s="191"/>
      <c r="I19" s="167"/>
      <c r="J19" s="167"/>
      <c r="K19" s="167"/>
      <c r="L19" s="167"/>
    </row>
    <row r="20" spans="1:13">
      <c r="G20" s="194"/>
      <c r="H20" s="191"/>
      <c r="M20" s="184"/>
    </row>
    <row r="21" spans="1:13">
      <c r="G21" s="194"/>
      <c r="H21" s="191"/>
    </row>
    <row r="22" spans="1:13">
      <c r="G22" s="194"/>
      <c r="H22" s="191"/>
    </row>
    <row r="23" spans="1:13">
      <c r="G23" s="194"/>
      <c r="H23" s="191"/>
    </row>
    <row r="24" spans="1:13">
      <c r="G24" s="194"/>
      <c r="H24" s="191"/>
    </row>
    <row r="25" spans="1:13">
      <c r="G25" s="194"/>
      <c r="H25" s="191"/>
    </row>
    <row r="26" spans="1:13">
      <c r="G26" s="194"/>
      <c r="H26" s="191"/>
    </row>
    <row r="27" spans="1:13">
      <c r="G27" s="194"/>
      <c r="H27" s="191"/>
    </row>
    <row r="28" spans="1:13">
      <c r="G28" s="194"/>
      <c r="H28" s="191"/>
    </row>
    <row r="29" spans="1:13">
      <c r="G29" s="191"/>
      <c r="H29" s="191"/>
    </row>
    <row r="30" spans="1:13">
      <c r="G30" s="191"/>
      <c r="H30" s="191"/>
    </row>
    <row r="31" spans="1:13">
      <c r="G31" s="191"/>
      <c r="H31" s="191"/>
    </row>
    <row r="32" spans="1:13">
      <c r="G32" s="191"/>
      <c r="H32" s="191"/>
    </row>
    <row r="33" spans="7:8">
      <c r="G33" s="191"/>
      <c r="H33" s="191"/>
    </row>
    <row r="34" spans="7:8">
      <c r="G34" s="191"/>
      <c r="H34" s="191"/>
    </row>
    <row r="35" spans="7:8">
      <c r="G35" s="191"/>
      <c r="H35" s="191"/>
    </row>
    <row r="36" spans="7:8">
      <c r="G36" s="191"/>
      <c r="H36" s="191"/>
    </row>
    <row r="37" spans="7:8">
      <c r="G37" s="191"/>
      <c r="H37" s="191"/>
    </row>
    <row r="38" spans="7:8">
      <c r="G38" s="191"/>
      <c r="H38" s="191"/>
    </row>
  </sheetData>
  <customSheetViews>
    <customSheetView guid="{899D69CD-4B7E-42BC-9944-5BD922EB798C}" topLeftCell="K1">
      <selection activeCell="B21" sqref="B21"/>
      <pageMargins left="0.7" right="0.7" top="0.75" bottom="0.75" header="0.3" footer="0.3"/>
      <pageSetup paperSize="9" orientation="portrait" horizontalDpi="1200" verticalDpi="1200" r:id="rId1"/>
    </customSheetView>
    <customSheetView guid="{9AF4A83C-CF57-4B40-8A74-6A0EA6C2FE5C}" hiddenColumns="1">
      <selection activeCell="B15" sqref="B15"/>
      <pageMargins left="0.7" right="0.7" top="0.75" bottom="0.75" header="0.3" footer="0.3"/>
      <pageSetup paperSize="9" orientation="portrait" horizontalDpi="1200" verticalDpi="1200" r:id="rId2"/>
    </customSheetView>
    <customSheetView guid="{687A4863-1825-4D63-B732-E76682E6DE4F}" hiddenColumns="1" topLeftCell="A7">
      <selection activeCell="B13" sqref="B13"/>
      <pageMargins left="0.7" right="0.7" top="0.75" bottom="0.75" header="0.3" footer="0.3"/>
      <pageSetup paperSize="9" orientation="portrait" horizontalDpi="1200" verticalDpi="1200" r:id="rId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 guid="{8DA78CF1-615A-4626-9893-6751995631A4}" topLeftCell="J1">
      <selection activeCell="R6" sqref="R6"/>
      <pageMargins left="0.7" right="0.7" top="0.75" bottom="0.75" header="0.3" footer="0.3"/>
    </customSheetView>
    <customSheetView guid="{57267270-6A97-4850-9DB6-FE6B399379AA}" scale="110">
      <selection activeCell="H12" sqref="H12"/>
      <pageMargins left="0.7" right="0.7" top="0.75" bottom="0.75" header="0.3" footer="0.3"/>
    </customSheetView>
    <customSheetView guid="{25FAB884-5E17-4008-8139-33D910C7DEFE}">
      <selection activeCell="R22" sqref="R22"/>
      <pageMargins left="0.7" right="0.7" top="0.75" bottom="0.75" header="0.3" footer="0.3"/>
      <pageSetup paperSize="9" orientation="portrait" horizontalDpi="1200" verticalDpi="1200" r:id="rId5"/>
    </customSheetView>
    <customSheetView guid="{22F3E99A-96C8-445F-81B2-67262F695A36}" scale="90">
      <pane xSplit="2" ySplit="2" topLeftCell="S3" activePane="bottomRight" state="frozen"/>
      <selection pane="bottomRight" activeCell="AB5" sqref="AB5"/>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25"/>
  <sheetViews>
    <sheetView workbookViewId="0">
      <pane xSplit="2" ySplit="2" topLeftCell="U3" activePane="bottomRight" state="frozen"/>
      <selection pane="topRight" activeCell="C1" sqref="C1"/>
      <selection pane="bottomLeft" activeCell="A3" sqref="A3"/>
      <selection pane="bottomRight" activeCell="Q29" sqref="Q29"/>
    </sheetView>
  </sheetViews>
  <sheetFormatPr defaultColWidth="9.140625" defaultRowHeight="15"/>
  <cols>
    <col min="1" max="2" width="50.5703125" customWidth="1"/>
    <col min="3" max="26" width="13.42578125" customWidth="1"/>
    <col min="27" max="29" width="12.85546875" customWidth="1"/>
  </cols>
  <sheetData>
    <row r="2" spans="1:29" ht="15" customHeight="1" thickBot="1">
      <c r="A2" s="404" t="s">
        <v>70</v>
      </c>
      <c r="B2" s="404" t="s">
        <v>27</v>
      </c>
      <c r="C2" s="46" t="s">
        <v>156</v>
      </c>
      <c r="D2" s="46" t="s">
        <v>157</v>
      </c>
      <c r="E2" s="46" t="s">
        <v>158</v>
      </c>
      <c r="F2" s="46" t="s">
        <v>159</v>
      </c>
      <c r="G2" s="46" t="s">
        <v>160</v>
      </c>
      <c r="H2" s="46" t="s">
        <v>161</v>
      </c>
      <c r="I2" s="46" t="s">
        <v>162</v>
      </c>
      <c r="J2" s="46" t="s">
        <v>163</v>
      </c>
      <c r="K2" s="46">
        <v>43555</v>
      </c>
      <c r="L2" s="46">
        <v>43646</v>
      </c>
      <c r="M2" s="46">
        <v>43738</v>
      </c>
      <c r="N2" s="46">
        <v>43830</v>
      </c>
      <c r="O2" s="46">
        <v>43921</v>
      </c>
      <c r="P2" s="46">
        <v>44012</v>
      </c>
      <c r="Q2" s="46">
        <v>44104</v>
      </c>
      <c r="R2" s="46">
        <v>44196</v>
      </c>
      <c r="S2" s="46">
        <v>44286</v>
      </c>
      <c r="T2" s="46">
        <v>44377</v>
      </c>
      <c r="U2" s="46">
        <v>44469</v>
      </c>
      <c r="V2" s="46">
        <v>44561</v>
      </c>
      <c r="W2" s="46">
        <v>44651</v>
      </c>
      <c r="X2" s="46">
        <v>44742</v>
      </c>
      <c r="Y2" s="46">
        <v>44834</v>
      </c>
      <c r="Z2" s="46">
        <v>44926</v>
      </c>
      <c r="AA2" s="46">
        <v>45016</v>
      </c>
      <c r="AB2" s="46">
        <v>45107</v>
      </c>
      <c r="AC2" s="46">
        <v>45199</v>
      </c>
    </row>
    <row r="3" spans="1:29" s="2" customFormat="1" ht="15" customHeight="1">
      <c r="A3" s="43" t="s">
        <v>270</v>
      </c>
      <c r="B3" s="43" t="s">
        <v>171</v>
      </c>
      <c r="C3" s="133">
        <f t="shared" ref="C3:K3" si="0">SUM(C4:C6)</f>
        <v>64290407</v>
      </c>
      <c r="D3" s="133">
        <f t="shared" si="0"/>
        <v>64704439</v>
      </c>
      <c r="E3" s="133">
        <f t="shared" si="0"/>
        <v>64467644</v>
      </c>
      <c r="F3" s="133">
        <f t="shared" si="0"/>
        <v>64987719</v>
      </c>
      <c r="G3" s="133">
        <f t="shared" si="0"/>
        <v>66073674</v>
      </c>
      <c r="H3" s="133">
        <f t="shared" si="0"/>
        <v>70021925</v>
      </c>
      <c r="I3" s="133">
        <f t="shared" si="0"/>
        <v>72689830</v>
      </c>
      <c r="J3" s="133">
        <f t="shared" si="0"/>
        <v>88211366</v>
      </c>
      <c r="K3" s="133">
        <f t="shared" si="0"/>
        <v>89183307</v>
      </c>
      <c r="L3" s="133">
        <f>SUM(L4:L6)</f>
        <v>90496886</v>
      </c>
      <c r="M3" s="133">
        <f>SUM(M4:M6)</f>
        <v>90362151</v>
      </c>
      <c r="N3" s="133">
        <f>N4+N5+N6</f>
        <v>91716261</v>
      </c>
      <c r="O3" s="133">
        <f t="shared" ref="O3:V3" si="1">O4+O5+O6</f>
        <v>95861240</v>
      </c>
      <c r="P3" s="133">
        <f t="shared" si="1"/>
        <v>96477026</v>
      </c>
      <c r="Q3" s="133">
        <f t="shared" si="1"/>
        <v>96204771</v>
      </c>
      <c r="R3" s="133">
        <f t="shared" si="1"/>
        <v>98213401</v>
      </c>
      <c r="S3" s="133">
        <f t="shared" si="1"/>
        <v>100452994</v>
      </c>
      <c r="T3" s="133">
        <f t="shared" si="1"/>
        <v>100772283</v>
      </c>
      <c r="U3" s="133">
        <f t="shared" si="1"/>
        <v>102072645</v>
      </c>
      <c r="V3" s="133">
        <f t="shared" si="1"/>
        <v>106267792</v>
      </c>
      <c r="W3" s="133">
        <f>W4+W5+W6</f>
        <v>106739087</v>
      </c>
      <c r="X3" s="133">
        <v>105055858</v>
      </c>
      <c r="Y3" s="133">
        <f>Y4+Y5+Y6</f>
        <v>104601595</v>
      </c>
      <c r="Z3" s="133">
        <f>Z4+Z5+Z6</f>
        <v>107927297</v>
      </c>
      <c r="AA3" s="133">
        <f>AA4+AA5+AA6</f>
        <v>107914237</v>
      </c>
      <c r="AB3" s="133">
        <f>AB4+AB5+AB6</f>
        <v>111517606</v>
      </c>
      <c r="AC3" s="133">
        <f>AC4+AC5+AC6</f>
        <v>114442830</v>
      </c>
    </row>
    <row r="4" spans="1:29" ht="15" customHeight="1">
      <c r="A4" s="41" t="s">
        <v>271</v>
      </c>
      <c r="B4" s="41" t="s">
        <v>172</v>
      </c>
      <c r="C4" s="307">
        <v>24166929</v>
      </c>
      <c r="D4" s="307">
        <v>23302583</v>
      </c>
      <c r="E4" s="307">
        <v>22826976</v>
      </c>
      <c r="F4" s="307">
        <v>21911544</v>
      </c>
      <c r="G4" s="307">
        <v>22422629</v>
      </c>
      <c r="H4" s="307">
        <v>25414208</v>
      </c>
      <c r="I4" s="307">
        <v>27585917</v>
      </c>
      <c r="J4" s="307">
        <v>32715078</v>
      </c>
      <c r="K4" s="307">
        <v>31969865</v>
      </c>
      <c r="L4" s="307">
        <v>31668319</v>
      </c>
      <c r="M4" s="307">
        <v>31030213</v>
      </c>
      <c r="N4" s="307">
        <v>29984379</v>
      </c>
      <c r="O4" s="307">
        <v>29208714</v>
      </c>
      <c r="P4" s="307">
        <v>24591366</v>
      </c>
      <c r="Q4" s="307">
        <v>21218059</v>
      </c>
      <c r="R4" s="307">
        <v>18443221</v>
      </c>
      <c r="S4" s="307">
        <v>15940497</v>
      </c>
      <c r="T4" s="307">
        <v>14303714</v>
      </c>
      <c r="U4" s="307">
        <v>13668912</v>
      </c>
      <c r="V4" s="307">
        <v>14078671</v>
      </c>
      <c r="W4" s="307">
        <v>17702555</v>
      </c>
      <c r="X4" s="307">
        <v>20417003</v>
      </c>
      <c r="Y4" s="307">
        <v>25232138</v>
      </c>
      <c r="Z4" s="307">
        <v>34841903</v>
      </c>
      <c r="AA4" s="307">
        <v>35306120</v>
      </c>
      <c r="AB4" s="307">
        <v>37520313</v>
      </c>
      <c r="AC4" s="307">
        <v>43222203</v>
      </c>
    </row>
    <row r="5" spans="1:29" ht="15" customHeight="1">
      <c r="A5" s="41" t="s">
        <v>272</v>
      </c>
      <c r="B5" s="41" t="s">
        <v>173</v>
      </c>
      <c r="C5" s="307">
        <v>39939251</v>
      </c>
      <c r="D5" s="307">
        <v>41246523</v>
      </c>
      <c r="E5" s="307">
        <v>41468506</v>
      </c>
      <c r="F5" s="307">
        <v>42948226</v>
      </c>
      <c r="G5" s="307">
        <v>43484513</v>
      </c>
      <c r="H5" s="307">
        <v>44418447</v>
      </c>
      <c r="I5" s="307">
        <v>44943839</v>
      </c>
      <c r="J5" s="307">
        <v>55308995</v>
      </c>
      <c r="K5" s="307">
        <v>57018431</v>
      </c>
      <c r="L5" s="307">
        <v>58652428</v>
      </c>
      <c r="M5" s="307">
        <v>59144293</v>
      </c>
      <c r="N5" s="307">
        <v>61519766</v>
      </c>
      <c r="O5" s="307">
        <v>66424191</v>
      </c>
      <c r="P5" s="307">
        <v>71624997</v>
      </c>
      <c r="Q5" s="307">
        <v>74734896</v>
      </c>
      <c r="R5" s="307">
        <v>79562177</v>
      </c>
      <c r="S5" s="307">
        <v>84305696</v>
      </c>
      <c r="T5" s="307">
        <v>86249937</v>
      </c>
      <c r="U5" s="307">
        <v>88216603</v>
      </c>
      <c r="V5" s="307">
        <v>91990149</v>
      </c>
      <c r="W5" s="307">
        <v>88832652</v>
      </c>
      <c r="X5" s="307">
        <v>84425223</v>
      </c>
      <c r="Y5" s="307">
        <v>79089520</v>
      </c>
      <c r="Z5" s="307">
        <v>72816188</v>
      </c>
      <c r="AA5" s="307">
        <v>72326510</v>
      </c>
      <c r="AB5" s="307">
        <v>73716214</v>
      </c>
      <c r="AC5" s="307">
        <v>70947663</v>
      </c>
    </row>
    <row r="6" spans="1:29" ht="15" customHeight="1">
      <c r="A6" s="41" t="s">
        <v>227</v>
      </c>
      <c r="B6" s="41" t="s">
        <v>175</v>
      </c>
      <c r="C6" s="307">
        <v>184227</v>
      </c>
      <c r="D6" s="307">
        <v>155333</v>
      </c>
      <c r="E6" s="307">
        <v>172162</v>
      </c>
      <c r="F6" s="307">
        <v>127949</v>
      </c>
      <c r="G6" s="307">
        <v>166532</v>
      </c>
      <c r="H6" s="307">
        <v>189270</v>
      </c>
      <c r="I6" s="307">
        <v>160074</v>
      </c>
      <c r="J6" s="307">
        <v>187293</v>
      </c>
      <c r="K6" s="307">
        <v>195011</v>
      </c>
      <c r="L6" s="307">
        <v>176139</v>
      </c>
      <c r="M6" s="307">
        <v>187645</v>
      </c>
      <c r="N6" s="307">
        <v>212116</v>
      </c>
      <c r="O6" s="307">
        <v>228335</v>
      </c>
      <c r="P6" s="307">
        <v>260663</v>
      </c>
      <c r="Q6" s="307">
        <v>251816</v>
      </c>
      <c r="R6" s="307">
        <v>208003</v>
      </c>
      <c r="S6" s="307">
        <v>206801</v>
      </c>
      <c r="T6" s="307">
        <v>218632</v>
      </c>
      <c r="U6" s="307">
        <v>187130</v>
      </c>
      <c r="V6" s="307">
        <v>198972</v>
      </c>
      <c r="W6" s="307">
        <v>203880</v>
      </c>
      <c r="X6" s="307">
        <v>213632</v>
      </c>
      <c r="Y6" s="307">
        <v>279937</v>
      </c>
      <c r="Z6" s="307">
        <v>269206</v>
      </c>
      <c r="AA6" s="307">
        <v>281607</v>
      </c>
      <c r="AB6" s="307">
        <v>281079</v>
      </c>
      <c r="AC6" s="307">
        <v>272964</v>
      </c>
    </row>
    <row r="7" spans="1:29" ht="15" customHeight="1">
      <c r="A7" s="43" t="s">
        <v>273</v>
      </c>
      <c r="B7" s="43" t="s">
        <v>176</v>
      </c>
      <c r="C7" s="133">
        <f t="shared" ref="C7:V7" si="2">SUM(C8:C12)</f>
        <v>40057684</v>
      </c>
      <c r="D7" s="133">
        <f t="shared" si="2"/>
        <v>39623549</v>
      </c>
      <c r="E7" s="133">
        <f t="shared" si="2"/>
        <v>41377787</v>
      </c>
      <c r="F7" s="133">
        <f t="shared" si="2"/>
        <v>42170092</v>
      </c>
      <c r="G7" s="133">
        <f t="shared" si="2"/>
        <v>42883938</v>
      </c>
      <c r="H7" s="133">
        <f t="shared" si="2"/>
        <v>46928557</v>
      </c>
      <c r="I7" s="133">
        <f t="shared" si="2"/>
        <v>47487051</v>
      </c>
      <c r="J7" s="133">
        <f t="shared" si="2"/>
        <v>57493542</v>
      </c>
      <c r="K7" s="133">
        <f t="shared" si="2"/>
        <v>54023921</v>
      </c>
      <c r="L7" s="133">
        <f t="shared" si="2"/>
        <v>54682108</v>
      </c>
      <c r="M7" s="133">
        <f t="shared" si="2"/>
        <v>55600095</v>
      </c>
      <c r="N7" s="133">
        <f t="shared" si="2"/>
        <v>60281335</v>
      </c>
      <c r="O7" s="133">
        <f t="shared" si="2"/>
        <v>57701617</v>
      </c>
      <c r="P7" s="133">
        <f t="shared" si="2"/>
        <v>64697579</v>
      </c>
      <c r="Q7" s="133">
        <f t="shared" si="2"/>
        <v>65273187</v>
      </c>
      <c r="R7" s="133">
        <f t="shared" si="2"/>
        <v>67954371</v>
      </c>
      <c r="S7" s="133">
        <f t="shared" si="2"/>
        <v>72799580</v>
      </c>
      <c r="T7" s="133">
        <f t="shared" si="2"/>
        <v>65359308</v>
      </c>
      <c r="U7" s="133">
        <f t="shared" si="2"/>
        <v>67148269</v>
      </c>
      <c r="V7" s="133">
        <f t="shared" si="2"/>
        <v>71375840</v>
      </c>
      <c r="W7" s="133">
        <f t="shared" ref="W7" si="3">SUM(W8:W12)</f>
        <v>72279083</v>
      </c>
      <c r="X7" s="133">
        <v>70870458</v>
      </c>
      <c r="Y7" s="133">
        <f>Y8+Y9+Y10+Y12</f>
        <v>77500915</v>
      </c>
      <c r="Z7" s="133">
        <f>Z8+Z9+Z10+Z12</f>
        <v>79548735</v>
      </c>
      <c r="AA7" s="133">
        <f>AA8+AA9+AA10+AA12</f>
        <v>80632772</v>
      </c>
      <c r="AB7" s="133">
        <f>AB8+AB9+AB10+AB12</f>
        <v>80308585</v>
      </c>
      <c r="AC7" s="133">
        <f>AC8+AC9+AC10+AC12</f>
        <v>86215497</v>
      </c>
    </row>
    <row r="8" spans="1:29" ht="15" customHeight="1">
      <c r="A8" s="41" t="s">
        <v>271</v>
      </c>
      <c r="B8" s="41" t="s">
        <v>172</v>
      </c>
      <c r="C8" s="307">
        <v>19197466</v>
      </c>
      <c r="D8" s="307">
        <v>18941033</v>
      </c>
      <c r="E8" s="307">
        <v>19519392</v>
      </c>
      <c r="F8" s="307">
        <v>17486056</v>
      </c>
      <c r="G8" s="307">
        <v>19366894</v>
      </c>
      <c r="H8" s="307">
        <v>22805832</v>
      </c>
      <c r="I8" s="307">
        <v>23023715</v>
      </c>
      <c r="J8" s="307">
        <v>24690631</v>
      </c>
      <c r="K8" s="307">
        <v>22830997</v>
      </c>
      <c r="L8" s="307">
        <v>23503813</v>
      </c>
      <c r="M8" s="307">
        <v>23627913</v>
      </c>
      <c r="N8" s="307">
        <v>23656190</v>
      </c>
      <c r="O8" s="307">
        <v>19365716</v>
      </c>
      <c r="P8" s="307">
        <v>14986243</v>
      </c>
      <c r="Q8" s="307">
        <v>11443284</v>
      </c>
      <c r="R8" s="307">
        <v>7393581</v>
      </c>
      <c r="S8" s="307">
        <v>6079526</v>
      </c>
      <c r="T8" s="307">
        <v>6033398</v>
      </c>
      <c r="U8" s="307">
        <v>6142182</v>
      </c>
      <c r="V8" s="307">
        <v>9951599</v>
      </c>
      <c r="W8" s="307">
        <v>10631984</v>
      </c>
      <c r="X8" s="307">
        <v>11549165</v>
      </c>
      <c r="Y8" s="307">
        <v>17609098</v>
      </c>
      <c r="Z8" s="307">
        <v>20614957</v>
      </c>
      <c r="AA8" s="307">
        <v>22528810</v>
      </c>
      <c r="AB8" s="307">
        <v>22505682</v>
      </c>
      <c r="AC8" s="307">
        <v>25490828</v>
      </c>
    </row>
    <row r="9" spans="1:29" ht="15" customHeight="1">
      <c r="A9" s="41" t="s">
        <v>272</v>
      </c>
      <c r="B9" s="41" t="s">
        <v>173</v>
      </c>
      <c r="C9" s="307">
        <v>16291067</v>
      </c>
      <c r="D9" s="307">
        <v>16351904</v>
      </c>
      <c r="E9" s="307">
        <v>17380088</v>
      </c>
      <c r="F9" s="307">
        <v>20481778</v>
      </c>
      <c r="G9" s="307">
        <v>18959388</v>
      </c>
      <c r="H9" s="307">
        <v>19066669</v>
      </c>
      <c r="I9" s="307">
        <v>19886405</v>
      </c>
      <c r="J9" s="307">
        <v>27274603</v>
      </c>
      <c r="K9" s="307">
        <v>25645926</v>
      </c>
      <c r="L9" s="307">
        <v>25428773</v>
      </c>
      <c r="M9" s="307">
        <v>26388650</v>
      </c>
      <c r="N9" s="307">
        <v>32054525</v>
      </c>
      <c r="O9" s="307">
        <v>33447919</v>
      </c>
      <c r="P9" s="307">
        <v>45388053</v>
      </c>
      <c r="Q9" s="307">
        <v>49450871</v>
      </c>
      <c r="R9" s="307">
        <v>56745875</v>
      </c>
      <c r="S9" s="307">
        <v>63087736</v>
      </c>
      <c r="T9" s="307">
        <v>56532492</v>
      </c>
      <c r="U9" s="307">
        <v>58358858</v>
      </c>
      <c r="V9" s="307">
        <v>58318901</v>
      </c>
      <c r="W9" s="307">
        <v>57632903</v>
      </c>
      <c r="X9" s="307">
        <v>54696221</v>
      </c>
      <c r="Y9" s="307">
        <v>55116962</v>
      </c>
      <c r="Z9" s="307">
        <v>54874341</v>
      </c>
      <c r="AA9" s="307">
        <v>54697026</v>
      </c>
      <c r="AB9" s="307">
        <v>54266545</v>
      </c>
      <c r="AC9" s="307">
        <v>56490847</v>
      </c>
    </row>
    <row r="10" spans="1:29" ht="15" customHeight="1">
      <c r="A10" s="41" t="s">
        <v>621</v>
      </c>
      <c r="B10" s="405" t="s">
        <v>630</v>
      </c>
      <c r="C10" s="307">
        <v>3891725</v>
      </c>
      <c r="D10" s="307">
        <v>3576636</v>
      </c>
      <c r="E10" s="307">
        <v>3723683</v>
      </c>
      <c r="F10" s="307">
        <v>3552388</v>
      </c>
      <c r="G10" s="307">
        <v>3736007</v>
      </c>
      <c r="H10" s="307">
        <v>4122912</v>
      </c>
      <c r="I10" s="307">
        <v>3800738</v>
      </c>
      <c r="J10" s="307">
        <v>4751949</v>
      </c>
      <c r="K10" s="307">
        <v>4693277</v>
      </c>
      <c r="L10" s="307">
        <v>4739342</v>
      </c>
      <c r="M10" s="307">
        <v>4550174</v>
      </c>
      <c r="N10" s="307">
        <v>3536953</v>
      </c>
      <c r="O10" s="307">
        <v>3658748</v>
      </c>
      <c r="P10" s="307">
        <v>3439191</v>
      </c>
      <c r="Q10" s="307">
        <v>3186110</v>
      </c>
      <c r="R10" s="307">
        <v>3013707</v>
      </c>
      <c r="S10" s="307">
        <v>2452297</v>
      </c>
      <c r="T10" s="307">
        <v>1691362</v>
      </c>
      <c r="U10" s="307">
        <v>1504341</v>
      </c>
      <c r="V10" s="307">
        <v>1403413</v>
      </c>
      <c r="W10" s="307">
        <v>1601885</v>
      </c>
      <c r="X10" s="307">
        <v>1266468</v>
      </c>
      <c r="Y10" s="307">
        <v>1412540</v>
      </c>
      <c r="Z10" s="307">
        <v>1316684</v>
      </c>
      <c r="AA10" s="307">
        <v>1271925</v>
      </c>
      <c r="AB10" s="307">
        <v>1172534</v>
      </c>
      <c r="AC10" s="307">
        <v>1059336</v>
      </c>
    </row>
    <row r="11" spans="1:29" ht="15" customHeight="1">
      <c r="A11" s="41" t="s">
        <v>274</v>
      </c>
      <c r="B11" s="41" t="s">
        <v>174</v>
      </c>
      <c r="C11" s="307">
        <v>0</v>
      </c>
      <c r="D11" s="307">
        <v>0</v>
      </c>
      <c r="E11" s="307">
        <v>0</v>
      </c>
      <c r="F11" s="307">
        <v>0</v>
      </c>
      <c r="G11" s="307">
        <v>0</v>
      </c>
      <c r="H11" s="307">
        <v>0</v>
      </c>
      <c r="I11" s="307">
        <v>0</v>
      </c>
      <c r="J11" s="307">
        <v>0</v>
      </c>
      <c r="K11" s="307">
        <v>0</v>
      </c>
      <c r="L11" s="307">
        <v>0</v>
      </c>
      <c r="M11" s="307">
        <v>0</v>
      </c>
      <c r="N11" s="307">
        <v>0</v>
      </c>
      <c r="O11" s="307">
        <v>0</v>
      </c>
      <c r="P11" s="307">
        <v>0</v>
      </c>
      <c r="Q11" s="307">
        <v>0</v>
      </c>
      <c r="R11" s="307">
        <v>0</v>
      </c>
      <c r="S11" s="307">
        <v>0</v>
      </c>
      <c r="T11" s="307">
        <v>0</v>
      </c>
      <c r="U11" s="307">
        <v>0</v>
      </c>
      <c r="V11" s="307">
        <v>0</v>
      </c>
      <c r="W11" s="307">
        <v>0</v>
      </c>
      <c r="X11" s="307">
        <v>0</v>
      </c>
      <c r="Y11" s="307">
        <v>0</v>
      </c>
      <c r="Z11" s="307">
        <v>0</v>
      </c>
      <c r="AA11" s="307">
        <v>0</v>
      </c>
      <c r="AB11" s="307">
        <v>0</v>
      </c>
      <c r="AC11" s="307">
        <v>0</v>
      </c>
    </row>
    <row r="12" spans="1:29" ht="15" customHeight="1">
      <c r="A12" s="41" t="s">
        <v>227</v>
      </c>
      <c r="B12" s="41" t="s">
        <v>175</v>
      </c>
      <c r="C12" s="307">
        <v>677426</v>
      </c>
      <c r="D12" s="307">
        <v>753976</v>
      </c>
      <c r="E12" s="307">
        <v>754624</v>
      </c>
      <c r="F12" s="307">
        <v>649870</v>
      </c>
      <c r="G12" s="307">
        <v>821649</v>
      </c>
      <c r="H12" s="307">
        <v>933144</v>
      </c>
      <c r="I12" s="307">
        <v>776193</v>
      </c>
      <c r="J12" s="307">
        <v>776359</v>
      </c>
      <c r="K12" s="307">
        <v>853721</v>
      </c>
      <c r="L12" s="307">
        <v>1010180</v>
      </c>
      <c r="M12" s="307">
        <v>1033358</v>
      </c>
      <c r="N12" s="307">
        <v>1033667</v>
      </c>
      <c r="O12" s="307">
        <v>1229234</v>
      </c>
      <c r="P12" s="307">
        <v>884092</v>
      </c>
      <c r="Q12" s="307">
        <v>1192922</v>
      </c>
      <c r="R12" s="307">
        <v>801208</v>
      </c>
      <c r="S12" s="307">
        <v>1180021</v>
      </c>
      <c r="T12" s="307">
        <v>1102056</v>
      </c>
      <c r="U12" s="307">
        <v>1142888</v>
      </c>
      <c r="V12" s="307">
        <v>1701927</v>
      </c>
      <c r="W12" s="307">
        <v>2412311</v>
      </c>
      <c r="X12" s="307">
        <v>3358604</v>
      </c>
      <c r="Y12" s="307">
        <v>3362315</v>
      </c>
      <c r="Z12" s="307">
        <v>2742753</v>
      </c>
      <c r="AA12" s="307">
        <v>2135011</v>
      </c>
      <c r="AB12" s="307">
        <v>2363824</v>
      </c>
      <c r="AC12" s="307">
        <v>3174486</v>
      </c>
    </row>
    <row r="13" spans="1:29" ht="15" customHeight="1">
      <c r="A13" s="43" t="s">
        <v>275</v>
      </c>
      <c r="B13" s="43" t="s">
        <v>177</v>
      </c>
      <c r="C13" s="133">
        <f t="shared" ref="C13:V13" si="4">SUM(C14:C16)</f>
        <v>4104350</v>
      </c>
      <c r="D13" s="133">
        <f t="shared" si="4"/>
        <v>4783171</v>
      </c>
      <c r="E13" s="133">
        <f t="shared" si="4"/>
        <v>5177348</v>
      </c>
      <c r="F13" s="133">
        <f t="shared" si="4"/>
        <v>4323324</v>
      </c>
      <c r="G13" s="133">
        <f t="shared" si="4"/>
        <v>4618970</v>
      </c>
      <c r="H13" s="133">
        <f t="shared" si="4"/>
        <v>5073833</v>
      </c>
      <c r="I13" s="133">
        <f t="shared" si="4"/>
        <v>4452307</v>
      </c>
      <c r="J13" s="133">
        <f t="shared" si="4"/>
        <v>3911750</v>
      </c>
      <c r="K13" s="133">
        <f t="shared" si="4"/>
        <v>4538626</v>
      </c>
      <c r="L13" s="133">
        <f t="shared" si="4"/>
        <v>4496454</v>
      </c>
      <c r="M13" s="133">
        <f t="shared" si="4"/>
        <v>5064431</v>
      </c>
      <c r="N13" s="133">
        <f t="shared" si="4"/>
        <v>4482747</v>
      </c>
      <c r="O13" s="133">
        <f t="shared" si="4"/>
        <v>4193922</v>
      </c>
      <c r="P13" s="133">
        <f t="shared" si="4"/>
        <v>4714942</v>
      </c>
      <c r="Q13" s="133">
        <f t="shared" si="4"/>
        <v>5248446</v>
      </c>
      <c r="R13" s="133">
        <f t="shared" si="4"/>
        <v>5354483</v>
      </c>
      <c r="S13" s="133">
        <f t="shared" si="4"/>
        <v>6232071</v>
      </c>
      <c r="T13" s="133">
        <f t="shared" si="4"/>
        <v>7048557</v>
      </c>
      <c r="U13" s="133">
        <f t="shared" si="4"/>
        <v>8099580</v>
      </c>
      <c r="V13" s="133">
        <f t="shared" si="4"/>
        <v>7729811</v>
      </c>
      <c r="W13" s="133">
        <f t="shared" ref="W13" si="5">SUM(W14:W16)</f>
        <v>8301996</v>
      </c>
      <c r="X13" s="133">
        <v>7609986</v>
      </c>
      <c r="Y13" s="133">
        <f>Y14+Y15+Y16</f>
        <v>7398465</v>
      </c>
      <c r="Z13" s="133">
        <f>Z14+Z15+Z16</f>
        <v>9020774</v>
      </c>
      <c r="AA13" s="133">
        <f>AA14+AA15+AA16</f>
        <v>8625154</v>
      </c>
      <c r="AB13" s="133">
        <f>AB14+AB15+AB16</f>
        <v>8829430</v>
      </c>
      <c r="AC13" s="133">
        <f>AC14+AC15+AC16</f>
        <v>9379988</v>
      </c>
    </row>
    <row r="14" spans="1:29" ht="15" customHeight="1">
      <c r="A14" s="41" t="s">
        <v>271</v>
      </c>
      <c r="B14" s="41" t="s">
        <v>172</v>
      </c>
      <c r="C14" s="307">
        <v>2354035</v>
      </c>
      <c r="D14" s="307">
        <v>2888521</v>
      </c>
      <c r="E14" s="307">
        <v>3006372</v>
      </c>
      <c r="F14" s="307">
        <v>2085917</v>
      </c>
      <c r="G14" s="307">
        <v>2616059</v>
      </c>
      <c r="H14" s="307">
        <v>2981535</v>
      </c>
      <c r="I14" s="307">
        <v>2202288</v>
      </c>
      <c r="J14" s="307">
        <v>1290086</v>
      </c>
      <c r="K14" s="307">
        <v>1255923</v>
      </c>
      <c r="L14" s="307">
        <v>1065014</v>
      </c>
      <c r="M14" s="307">
        <v>1504155</v>
      </c>
      <c r="N14" s="307">
        <v>750095</v>
      </c>
      <c r="O14" s="307">
        <v>966507</v>
      </c>
      <c r="P14" s="307">
        <v>1053224</v>
      </c>
      <c r="Q14" s="307">
        <v>1110789</v>
      </c>
      <c r="R14" s="307">
        <v>281162</v>
      </c>
      <c r="S14" s="307">
        <v>350058</v>
      </c>
      <c r="T14" s="307">
        <v>319371</v>
      </c>
      <c r="U14" s="307">
        <v>871865</v>
      </c>
      <c r="V14" s="307">
        <v>558431</v>
      </c>
      <c r="W14" s="307">
        <v>836315</v>
      </c>
      <c r="X14" s="307">
        <v>1356374</v>
      </c>
      <c r="Y14" s="307">
        <v>1654630</v>
      </c>
      <c r="Z14" s="307">
        <v>990676</v>
      </c>
      <c r="AA14" s="307">
        <v>1415667</v>
      </c>
      <c r="AB14" s="307">
        <v>1748317</v>
      </c>
      <c r="AC14" s="307">
        <v>1772066</v>
      </c>
    </row>
    <row r="15" spans="1:29" ht="15" customHeight="1">
      <c r="A15" s="41" t="s">
        <v>272</v>
      </c>
      <c r="B15" s="41" t="s">
        <v>173</v>
      </c>
      <c r="C15" s="307">
        <v>1746282</v>
      </c>
      <c r="D15" s="307">
        <v>1865859</v>
      </c>
      <c r="E15" s="307">
        <v>2166942</v>
      </c>
      <c r="F15" s="307">
        <v>2233410</v>
      </c>
      <c r="G15" s="307">
        <v>1998912</v>
      </c>
      <c r="H15" s="307">
        <v>2088270</v>
      </c>
      <c r="I15" s="307">
        <v>2246004</v>
      </c>
      <c r="J15" s="307">
        <v>2617635</v>
      </c>
      <c r="K15" s="307">
        <v>3282514</v>
      </c>
      <c r="L15" s="307">
        <v>3431396</v>
      </c>
      <c r="M15" s="307">
        <v>3560198</v>
      </c>
      <c r="N15" s="307">
        <v>3732587</v>
      </c>
      <c r="O15" s="307">
        <v>3227355</v>
      </c>
      <c r="P15" s="307">
        <v>3661692</v>
      </c>
      <c r="Q15" s="307">
        <v>4137611</v>
      </c>
      <c r="R15" s="307">
        <v>5073320</v>
      </c>
      <c r="S15" s="307">
        <v>5882012</v>
      </c>
      <c r="T15" s="307">
        <v>6729078</v>
      </c>
      <c r="U15" s="307">
        <v>7227601</v>
      </c>
      <c r="V15" s="307">
        <v>7171126</v>
      </c>
      <c r="W15" s="307">
        <v>7459745</v>
      </c>
      <c r="X15" s="307">
        <v>6247353</v>
      </c>
      <c r="Y15" s="307">
        <v>5736932</v>
      </c>
      <c r="Z15" s="307">
        <v>8021258</v>
      </c>
      <c r="AA15" s="307">
        <v>7205120</v>
      </c>
      <c r="AB15" s="307">
        <v>7072629</v>
      </c>
      <c r="AC15" s="307">
        <v>7598081</v>
      </c>
    </row>
    <row r="16" spans="1:29" ht="15" customHeight="1">
      <c r="A16" s="41" t="s">
        <v>227</v>
      </c>
      <c r="B16" s="41" t="s">
        <v>175</v>
      </c>
      <c r="C16" s="307">
        <v>4033</v>
      </c>
      <c r="D16" s="307">
        <v>28791</v>
      </c>
      <c r="E16" s="307">
        <v>4034</v>
      </c>
      <c r="F16" s="307">
        <v>3997</v>
      </c>
      <c r="G16" s="307">
        <v>3999</v>
      </c>
      <c r="H16" s="307">
        <v>4028</v>
      </c>
      <c r="I16" s="307">
        <v>4015</v>
      </c>
      <c r="J16" s="307">
        <v>4029</v>
      </c>
      <c r="K16" s="307">
        <v>189</v>
      </c>
      <c r="L16" s="307">
        <v>44</v>
      </c>
      <c r="M16" s="307">
        <v>78</v>
      </c>
      <c r="N16" s="307">
        <v>65</v>
      </c>
      <c r="O16" s="307">
        <v>60</v>
      </c>
      <c r="P16" s="307">
        <v>26</v>
      </c>
      <c r="Q16" s="307">
        <f>47-1</f>
        <v>46</v>
      </c>
      <c r="R16" s="307">
        <v>1</v>
      </c>
      <c r="S16" s="307">
        <v>1</v>
      </c>
      <c r="T16" s="307">
        <v>108</v>
      </c>
      <c r="U16" s="307">
        <v>114</v>
      </c>
      <c r="V16" s="307">
        <v>254</v>
      </c>
      <c r="W16" s="307">
        <v>5936</v>
      </c>
      <c r="X16" s="307">
        <v>6259</v>
      </c>
      <c r="Y16" s="307">
        <v>6903</v>
      </c>
      <c r="Z16" s="307">
        <v>8840</v>
      </c>
      <c r="AA16" s="307">
        <v>4367</v>
      </c>
      <c r="AB16" s="307">
        <v>8484</v>
      </c>
      <c r="AC16" s="307">
        <v>9841</v>
      </c>
    </row>
    <row r="17" spans="1:29" ht="15" customHeight="1">
      <c r="A17" s="49" t="s">
        <v>55</v>
      </c>
      <c r="B17" s="49" t="s">
        <v>178</v>
      </c>
      <c r="C17" s="66">
        <f t="shared" ref="C17:M17" si="6">C3+C7+C13</f>
        <v>108452441</v>
      </c>
      <c r="D17" s="66">
        <f t="shared" si="6"/>
        <v>109111159</v>
      </c>
      <c r="E17" s="66">
        <f t="shared" si="6"/>
        <v>111022779</v>
      </c>
      <c r="F17" s="66">
        <f t="shared" si="6"/>
        <v>111481135</v>
      </c>
      <c r="G17" s="66">
        <f t="shared" si="6"/>
        <v>113576582</v>
      </c>
      <c r="H17" s="66">
        <f t="shared" si="6"/>
        <v>122024315</v>
      </c>
      <c r="I17" s="66">
        <f t="shared" si="6"/>
        <v>124629188</v>
      </c>
      <c r="J17" s="66">
        <f t="shared" si="6"/>
        <v>149616658</v>
      </c>
      <c r="K17" s="66">
        <f t="shared" si="6"/>
        <v>147745854</v>
      </c>
      <c r="L17" s="66">
        <f t="shared" si="6"/>
        <v>149675448</v>
      </c>
      <c r="M17" s="66">
        <f t="shared" si="6"/>
        <v>151026677</v>
      </c>
      <c r="N17" s="66">
        <f t="shared" ref="N17:V17" si="7">N13+N7+N3</f>
        <v>156480343</v>
      </c>
      <c r="O17" s="66">
        <f t="shared" si="7"/>
        <v>157756779</v>
      </c>
      <c r="P17" s="66">
        <f t="shared" si="7"/>
        <v>165889547</v>
      </c>
      <c r="Q17" s="66">
        <f t="shared" si="7"/>
        <v>166726404</v>
      </c>
      <c r="R17" s="66">
        <f t="shared" si="7"/>
        <v>171522255</v>
      </c>
      <c r="S17" s="66">
        <f t="shared" si="7"/>
        <v>179484645</v>
      </c>
      <c r="T17" s="66">
        <f t="shared" si="7"/>
        <v>173180148</v>
      </c>
      <c r="U17" s="66">
        <f t="shared" si="7"/>
        <v>177320494</v>
      </c>
      <c r="V17" s="66">
        <f t="shared" si="7"/>
        <v>185373443</v>
      </c>
      <c r="W17" s="66">
        <f>W13+W7+W3</f>
        <v>187320166</v>
      </c>
      <c r="X17" s="66">
        <v>183536302</v>
      </c>
      <c r="Y17" s="66">
        <f>Y3+Y7+Y13</f>
        <v>189500975</v>
      </c>
      <c r="Z17" s="66">
        <f>Z3+Z7+Z13</f>
        <v>196496806</v>
      </c>
      <c r="AA17" s="66">
        <f>AA3+AA7+AA13</f>
        <v>197172163</v>
      </c>
      <c r="AB17" s="66">
        <f>AB3+AB7+AB13</f>
        <v>200655621</v>
      </c>
      <c r="AC17" s="66">
        <f>AC3+AC7+AC13</f>
        <v>210038315</v>
      </c>
    </row>
    <row r="19" spans="1:29">
      <c r="B19" s="189"/>
      <c r="C19" s="187"/>
      <c r="D19" s="187"/>
      <c r="E19" s="187"/>
      <c r="F19" s="187"/>
      <c r="G19" s="187"/>
      <c r="H19" s="187"/>
      <c r="I19" s="187"/>
      <c r="J19" s="187"/>
      <c r="K19" s="187"/>
      <c r="L19" s="187"/>
      <c r="N19" s="187"/>
      <c r="O19" s="187"/>
      <c r="P19" s="187"/>
      <c r="Q19" s="187"/>
      <c r="R19" s="187"/>
      <c r="S19" s="187"/>
      <c r="T19" s="187"/>
      <c r="U19" s="187"/>
      <c r="V19" s="187"/>
      <c r="W19" s="187"/>
      <c r="X19" s="187"/>
      <c r="Y19" s="187"/>
      <c r="Z19" s="187"/>
    </row>
    <row r="20" spans="1:29">
      <c r="C20" s="188"/>
      <c r="D20" s="188"/>
      <c r="E20" s="188"/>
      <c r="F20" s="188"/>
      <c r="G20" s="188"/>
      <c r="H20" s="188"/>
      <c r="I20" s="188"/>
      <c r="J20" s="188"/>
      <c r="K20" s="188"/>
      <c r="L20" s="188"/>
      <c r="N20" s="188"/>
      <c r="O20" s="188"/>
      <c r="P20" s="188"/>
      <c r="Q20" s="188"/>
      <c r="R20" s="188"/>
      <c r="S20" s="188"/>
      <c r="T20" s="188"/>
      <c r="U20" s="188"/>
      <c r="V20" s="188"/>
      <c r="W20" s="188"/>
      <c r="X20" s="188"/>
      <c r="Y20" s="188"/>
      <c r="Z20" s="188"/>
    </row>
    <row r="23" spans="1:29">
      <c r="N23" s="188"/>
      <c r="O23" s="188"/>
      <c r="P23" s="188"/>
      <c r="Q23" s="188"/>
      <c r="R23" s="188"/>
      <c r="S23" s="188"/>
      <c r="T23" s="188"/>
      <c r="U23" s="188"/>
      <c r="V23" s="188"/>
      <c r="W23" s="188"/>
      <c r="X23" s="188"/>
      <c r="Y23" s="188"/>
      <c r="Z23" s="188"/>
    </row>
    <row r="24" spans="1:29">
      <c r="N24" s="188"/>
      <c r="O24" s="188"/>
      <c r="P24" s="188"/>
      <c r="Q24" s="188"/>
      <c r="R24" s="188"/>
      <c r="S24" s="188"/>
      <c r="T24" s="188"/>
      <c r="U24" s="188"/>
      <c r="V24" s="188"/>
      <c r="W24" s="188"/>
      <c r="X24" s="188"/>
      <c r="Y24" s="188"/>
      <c r="Z24" s="188"/>
    </row>
    <row r="25" spans="1:29">
      <c r="N25" s="188"/>
      <c r="O25" s="188"/>
      <c r="P25" s="188"/>
      <c r="Q25" s="188"/>
      <c r="R25" s="188"/>
      <c r="S25" s="188"/>
      <c r="T25" s="188"/>
      <c r="U25" s="188"/>
      <c r="V25" s="188"/>
      <c r="W25" s="188"/>
      <c r="X25" s="188"/>
      <c r="Y25" s="188"/>
      <c r="Z25" s="188"/>
    </row>
  </sheetData>
  <customSheetViews>
    <customSheetView guid="{899D69CD-4B7E-42BC-9944-5BD922EB798C}" topLeftCell="O1">
      <selection activeCell="Z4" sqref="Z4"/>
      <pageMargins left="0.7" right="0.7" top="0.75" bottom="0.75" header="0.3" footer="0.3"/>
      <pageSetup paperSize="9" orientation="portrait" r:id="rId1"/>
    </customSheetView>
    <customSheetView guid="{9AF4A83C-CF57-4B40-8A74-6A0EA6C2FE5C}" hiddenColumns="1">
      <selection activeCell="AA14" sqref="AA14"/>
      <pageMargins left="0.7" right="0.7" top="0.75" bottom="0.75" header="0.3" footer="0.3"/>
      <pageSetup paperSize="9" orientation="portrait" horizontalDpi="1200" verticalDpi="1200" r:id="rId2"/>
    </customSheetView>
    <customSheetView guid="{687A4863-1825-4D63-B732-E76682E6DE4F}" hiddenColumns="1">
      <selection activeCell="A16" sqref="A16:XFD16"/>
      <pageMargins left="0.7" right="0.7" top="0.75" bottom="0.75" header="0.3" footer="0.3"/>
      <pageSetup paperSize="9" orientation="portrait" r:id="rId3"/>
    </customSheetView>
    <customSheetView guid="{12F8D032-8143-430B-8DFF-852E8796C402}" showGridLines="0" topLeftCell="B1">
      <selection activeCell="G22" sqref="G22"/>
      <pageMargins left="0.7" right="0.7" top="0.75" bottom="0.75" header="0.3" footer="0.3"/>
      <pageSetup paperSize="9" orientation="portrait" r:id="rId4"/>
    </customSheetView>
    <customSheetView guid="{8DA78CF1-615A-4626-9893-6751995631A4}" topLeftCell="H1">
      <selection activeCell="P22" sqref="P22"/>
      <pageMargins left="0.7" right="0.7" top="0.75" bottom="0.75" header="0.3" footer="0.3"/>
    </customSheetView>
    <customSheetView guid="{57267270-6A97-4850-9DB6-FE6B399379AA}" topLeftCell="B1">
      <selection activeCell="O15" sqref="O15"/>
      <pageMargins left="0.7" right="0.7" top="0.75" bottom="0.75" header="0.3" footer="0.3"/>
    </customSheetView>
    <customSheetView guid="{25FAB884-5E17-4008-8139-33D910C7DEFE}">
      <selection activeCell="H37" sqref="H37"/>
      <pageMargins left="0.7" right="0.7" top="0.75" bottom="0.75" header="0.3" footer="0.3"/>
      <pageSetup paperSize="9" orientation="portrait" r:id="rId5"/>
    </customSheetView>
    <customSheetView guid="{22F3E99A-96C8-445F-81B2-67262F695A36}">
      <selection activeCell="Q18" sqref="Q18"/>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
  <sheetViews>
    <sheetView zoomScaleNormal="72" workbookViewId="0">
      <pane xSplit="2" ySplit="1" topLeftCell="U2" activePane="bottomRight" state="frozen"/>
      <selection pane="topRight" activeCell="C1" sqref="C1"/>
      <selection pane="bottomLeft" activeCell="A2" sqref="A2"/>
      <selection pane="bottomRight" activeCell="AB33" sqref="AB33"/>
    </sheetView>
  </sheetViews>
  <sheetFormatPr defaultColWidth="9.42578125" defaultRowHeight="12.75"/>
  <cols>
    <col min="1" max="1" width="30.5703125" style="69" customWidth="1"/>
    <col min="2" max="2" width="30.140625" style="69" customWidth="1"/>
    <col min="3" max="27" width="11.28515625" style="69" customWidth="1"/>
    <col min="28" max="28" width="11.85546875" style="69" customWidth="1"/>
    <col min="29" max="29" width="11.140625" style="69" customWidth="1"/>
    <col min="30" max="16384" width="9.42578125" style="69"/>
  </cols>
  <sheetData>
    <row r="1" spans="1:29" ht="36.6" customHeight="1" thickBot="1">
      <c r="A1" s="404" t="s">
        <v>59</v>
      </c>
      <c r="B1" s="404" t="s">
        <v>16</v>
      </c>
      <c r="C1" s="116">
        <v>42825</v>
      </c>
      <c r="D1" s="116">
        <v>42916</v>
      </c>
      <c r="E1" s="116">
        <v>43008</v>
      </c>
      <c r="F1" s="116">
        <v>43100</v>
      </c>
      <c r="G1" s="116">
        <v>43190</v>
      </c>
      <c r="H1" s="116">
        <v>43281</v>
      </c>
      <c r="I1" s="116">
        <v>43373</v>
      </c>
      <c r="J1" s="116">
        <v>43465</v>
      </c>
      <c r="K1" s="116">
        <v>43555</v>
      </c>
      <c r="L1" s="116">
        <v>43646</v>
      </c>
      <c r="M1" s="116">
        <v>43738</v>
      </c>
      <c r="N1" s="116">
        <v>43830</v>
      </c>
      <c r="O1" s="116">
        <v>43921</v>
      </c>
      <c r="P1" s="116">
        <v>44012</v>
      </c>
      <c r="Q1" s="116">
        <v>44104</v>
      </c>
      <c r="R1" s="116">
        <v>44196</v>
      </c>
      <c r="S1" s="116">
        <v>44286</v>
      </c>
      <c r="T1" s="116">
        <v>44377</v>
      </c>
      <c r="U1" s="116">
        <v>44469</v>
      </c>
      <c r="V1" s="116">
        <v>44561</v>
      </c>
      <c r="W1" s="116">
        <v>44651</v>
      </c>
      <c r="X1" s="116">
        <v>44742</v>
      </c>
      <c r="Y1" s="116">
        <v>44834</v>
      </c>
      <c r="Z1" s="116">
        <v>44926</v>
      </c>
      <c r="AA1" s="116">
        <v>45016</v>
      </c>
      <c r="AB1" s="116">
        <v>45107</v>
      </c>
      <c r="AC1" s="116">
        <v>45199</v>
      </c>
    </row>
    <row r="2" spans="1:29" ht="15" customHeight="1">
      <c r="A2" s="117" t="s">
        <v>370</v>
      </c>
      <c r="B2" s="118" t="s">
        <v>373</v>
      </c>
      <c r="C2" s="119">
        <v>619378</v>
      </c>
      <c r="D2" s="119">
        <v>7534</v>
      </c>
      <c r="E2" s="119">
        <v>504264</v>
      </c>
      <c r="F2" s="119">
        <v>850541</v>
      </c>
      <c r="G2" s="119">
        <v>356604</v>
      </c>
      <c r="H2" s="119">
        <v>10134</v>
      </c>
      <c r="I2" s="119">
        <v>138554</v>
      </c>
      <c r="J2" s="119">
        <v>1159923</v>
      </c>
      <c r="K2" s="119">
        <v>107319</v>
      </c>
      <c r="L2" s="307">
        <v>322868</v>
      </c>
      <c r="M2" s="307">
        <v>284342</v>
      </c>
      <c r="N2" s="307">
        <v>2115445</v>
      </c>
      <c r="O2" s="307">
        <f>1957501-1</f>
        <v>1957500</v>
      </c>
      <c r="P2" s="307">
        <v>1272904</v>
      </c>
      <c r="Q2" s="406">
        <v>334447</v>
      </c>
      <c r="R2" s="406">
        <v>87351</v>
      </c>
      <c r="S2" s="406">
        <v>749254</v>
      </c>
      <c r="T2" s="406">
        <v>484674</v>
      </c>
      <c r="U2" s="406">
        <v>13926</v>
      </c>
      <c r="V2" s="406">
        <v>98232</v>
      </c>
      <c r="W2" s="406">
        <v>2394648</v>
      </c>
      <c r="X2" s="406">
        <v>1534850</v>
      </c>
      <c r="Y2" s="406">
        <v>3654661</v>
      </c>
      <c r="Z2" s="406">
        <v>6290099</v>
      </c>
      <c r="AA2" s="406">
        <v>7425896</v>
      </c>
      <c r="AB2" s="406">
        <v>6789533</v>
      </c>
      <c r="AC2" s="406">
        <v>6912874</v>
      </c>
    </row>
    <row r="3" spans="1:29" ht="15" customHeight="1">
      <c r="A3" s="117" t="s">
        <v>371</v>
      </c>
      <c r="B3" s="118" t="s">
        <v>374</v>
      </c>
      <c r="C3" s="119">
        <v>1998736</v>
      </c>
      <c r="D3" s="119">
        <v>1863219</v>
      </c>
      <c r="E3" s="119">
        <v>1674779</v>
      </c>
      <c r="F3" s="119">
        <v>1285933</v>
      </c>
      <c r="G3" s="119">
        <v>1453995</v>
      </c>
      <c r="H3" s="119">
        <v>1694468</v>
      </c>
      <c r="I3" s="119">
        <v>1605492</v>
      </c>
      <c r="J3" s="119">
        <v>1776358</v>
      </c>
      <c r="K3" s="119">
        <v>1593325</v>
      </c>
      <c r="L3" s="307">
        <v>1988052</v>
      </c>
      <c r="M3" s="307">
        <v>2481925</v>
      </c>
      <c r="N3" s="307">
        <v>1601232</v>
      </c>
      <c r="O3" s="307">
        <v>3595029</v>
      </c>
      <c r="P3" s="307">
        <v>2714773</v>
      </c>
      <c r="Q3" s="406">
        <v>2636965</v>
      </c>
      <c r="R3" s="406">
        <v>2839277</v>
      </c>
      <c r="S3" s="406">
        <v>2821652</v>
      </c>
      <c r="T3" s="406">
        <v>2450911</v>
      </c>
      <c r="U3" s="406">
        <v>3126081</v>
      </c>
      <c r="V3" s="406">
        <v>2592126</v>
      </c>
      <c r="W3" s="406">
        <v>3209455</v>
      </c>
      <c r="X3" s="406">
        <v>3674255</v>
      </c>
      <c r="Y3" s="406">
        <v>4350948</v>
      </c>
      <c r="Z3" s="406">
        <v>3287543</v>
      </c>
      <c r="AA3" s="406">
        <v>2891115</v>
      </c>
      <c r="AB3" s="406">
        <v>2941731</v>
      </c>
      <c r="AC3" s="406">
        <v>3236793</v>
      </c>
    </row>
    <row r="4" spans="1:29" s="1" customFormat="1" ht="15" customHeight="1">
      <c r="A4" s="120" t="s">
        <v>268</v>
      </c>
      <c r="B4" s="121" t="s">
        <v>169</v>
      </c>
      <c r="C4" s="122">
        <f>SUM(C2:C3)</f>
        <v>2618114</v>
      </c>
      <c r="D4" s="122">
        <f t="shared" ref="D4:AC4" si="0">SUM(D2:D3)</f>
        <v>1870753</v>
      </c>
      <c r="E4" s="122">
        <f t="shared" si="0"/>
        <v>2179043</v>
      </c>
      <c r="F4" s="122">
        <f t="shared" si="0"/>
        <v>2136474</v>
      </c>
      <c r="G4" s="122">
        <f t="shared" si="0"/>
        <v>1810599</v>
      </c>
      <c r="H4" s="122">
        <f t="shared" si="0"/>
        <v>1704602</v>
      </c>
      <c r="I4" s="122">
        <f t="shared" si="0"/>
        <v>1744046</v>
      </c>
      <c r="J4" s="122">
        <f t="shared" si="0"/>
        <v>2936281</v>
      </c>
      <c r="K4" s="122">
        <f t="shared" si="0"/>
        <v>1700644</v>
      </c>
      <c r="L4" s="133">
        <f t="shared" si="0"/>
        <v>2310920</v>
      </c>
      <c r="M4" s="133">
        <f t="shared" si="0"/>
        <v>2766267</v>
      </c>
      <c r="N4" s="133">
        <f t="shared" si="0"/>
        <v>3716677</v>
      </c>
      <c r="O4" s="133">
        <f t="shared" si="0"/>
        <v>5552529</v>
      </c>
      <c r="P4" s="133">
        <f t="shared" si="0"/>
        <v>3987677</v>
      </c>
      <c r="Q4" s="407">
        <f t="shared" si="0"/>
        <v>2971412</v>
      </c>
      <c r="R4" s="407">
        <f t="shared" si="0"/>
        <v>2926628</v>
      </c>
      <c r="S4" s="407">
        <f t="shared" si="0"/>
        <v>3570906</v>
      </c>
      <c r="T4" s="407">
        <f t="shared" si="0"/>
        <v>2935585</v>
      </c>
      <c r="U4" s="407">
        <f t="shared" si="0"/>
        <v>3140007</v>
      </c>
      <c r="V4" s="407">
        <f t="shared" si="0"/>
        <v>2690358</v>
      </c>
      <c r="W4" s="407">
        <f t="shared" si="0"/>
        <v>5604103</v>
      </c>
      <c r="X4" s="407">
        <f t="shared" si="0"/>
        <v>5209105</v>
      </c>
      <c r="Y4" s="407">
        <f t="shared" si="0"/>
        <v>8005609</v>
      </c>
      <c r="Z4" s="407">
        <f t="shared" si="0"/>
        <v>9577642</v>
      </c>
      <c r="AA4" s="407">
        <f t="shared" si="0"/>
        <v>10317011</v>
      </c>
      <c r="AB4" s="407">
        <f t="shared" si="0"/>
        <v>9731264</v>
      </c>
      <c r="AC4" s="407">
        <f t="shared" si="0"/>
        <v>10149667</v>
      </c>
    </row>
    <row r="5" spans="1:29" ht="15" customHeight="1">
      <c r="A5" s="117" t="s">
        <v>372</v>
      </c>
      <c r="B5" s="118" t="s">
        <v>375</v>
      </c>
      <c r="C5" s="119">
        <v>0</v>
      </c>
      <c r="D5" s="119">
        <v>0</v>
      </c>
      <c r="E5" s="119">
        <v>0</v>
      </c>
      <c r="F5" s="119">
        <v>0</v>
      </c>
      <c r="G5" s="119">
        <v>0</v>
      </c>
      <c r="H5" s="119">
        <v>-67</v>
      </c>
      <c r="I5" s="119">
        <v>-71</v>
      </c>
      <c r="J5" s="119">
        <v>-67</v>
      </c>
      <c r="K5" s="119">
        <v>-67</v>
      </c>
      <c r="L5" s="307">
        <v>-84</v>
      </c>
      <c r="M5" s="307">
        <v>-86</v>
      </c>
      <c r="N5" s="307">
        <v>-95</v>
      </c>
      <c r="O5" s="307">
        <v>-102</v>
      </c>
      <c r="P5" s="307">
        <v>-102</v>
      </c>
      <c r="Q5" s="406">
        <v>-100</v>
      </c>
      <c r="R5" s="406">
        <v>-106</v>
      </c>
      <c r="S5" s="406">
        <v>-37</v>
      </c>
      <c r="T5" s="406">
        <v>-91</v>
      </c>
      <c r="U5" s="406">
        <v>-94</v>
      </c>
      <c r="V5" s="406">
        <v>-106</v>
      </c>
      <c r="W5" s="406">
        <v>-126</v>
      </c>
      <c r="X5" s="406">
        <v>-122</v>
      </c>
      <c r="Y5" s="406">
        <v>-130</v>
      </c>
      <c r="Z5" s="406">
        <v>-143</v>
      </c>
      <c r="AA5" s="406">
        <v>-111</v>
      </c>
      <c r="AB5" s="406">
        <v>-1638</v>
      </c>
      <c r="AC5" s="406">
        <v>-171</v>
      </c>
    </row>
    <row r="6" spans="1:29" s="1" customFormat="1" ht="15" customHeight="1">
      <c r="A6" s="65" t="s">
        <v>55</v>
      </c>
      <c r="B6" s="65" t="s">
        <v>41</v>
      </c>
      <c r="C6" s="66">
        <f>SUM(C4:C5)</f>
        <v>2618114</v>
      </c>
      <c r="D6" s="66">
        <f t="shared" ref="D6:AC6" si="1">SUM(D4:D5)</f>
        <v>1870753</v>
      </c>
      <c r="E6" s="66">
        <f t="shared" si="1"/>
        <v>2179043</v>
      </c>
      <c r="F6" s="66">
        <f t="shared" si="1"/>
        <v>2136474</v>
      </c>
      <c r="G6" s="66">
        <f t="shared" si="1"/>
        <v>1810599</v>
      </c>
      <c r="H6" s="66">
        <f t="shared" si="1"/>
        <v>1704535</v>
      </c>
      <c r="I6" s="66">
        <f t="shared" si="1"/>
        <v>1743975</v>
      </c>
      <c r="J6" s="66">
        <f t="shared" si="1"/>
        <v>2936214</v>
      </c>
      <c r="K6" s="66">
        <f t="shared" si="1"/>
        <v>1700577</v>
      </c>
      <c r="L6" s="66">
        <f t="shared" si="1"/>
        <v>2310836</v>
      </c>
      <c r="M6" s="66">
        <f t="shared" si="1"/>
        <v>2766181</v>
      </c>
      <c r="N6" s="66">
        <f t="shared" si="1"/>
        <v>3716582</v>
      </c>
      <c r="O6" s="66">
        <f t="shared" si="1"/>
        <v>5552427</v>
      </c>
      <c r="P6" s="66">
        <f t="shared" si="1"/>
        <v>3987575</v>
      </c>
      <c r="Q6" s="408">
        <f t="shared" si="1"/>
        <v>2971312</v>
      </c>
      <c r="R6" s="408">
        <f t="shared" si="1"/>
        <v>2926522</v>
      </c>
      <c r="S6" s="408">
        <f t="shared" si="1"/>
        <v>3570869</v>
      </c>
      <c r="T6" s="408">
        <f t="shared" si="1"/>
        <v>2935494</v>
      </c>
      <c r="U6" s="408">
        <f t="shared" si="1"/>
        <v>3139913</v>
      </c>
      <c r="V6" s="408">
        <f t="shared" si="1"/>
        <v>2690252</v>
      </c>
      <c r="W6" s="408">
        <f t="shared" si="1"/>
        <v>5603977</v>
      </c>
      <c r="X6" s="408">
        <f t="shared" si="1"/>
        <v>5208983</v>
      </c>
      <c r="Y6" s="408">
        <f t="shared" si="1"/>
        <v>8005479</v>
      </c>
      <c r="Z6" s="408">
        <f t="shared" si="1"/>
        <v>9577499</v>
      </c>
      <c r="AA6" s="408">
        <f t="shared" si="1"/>
        <v>10316900</v>
      </c>
      <c r="AB6" s="408">
        <f t="shared" si="1"/>
        <v>9729626</v>
      </c>
      <c r="AC6" s="408">
        <f t="shared" si="1"/>
        <v>10149496</v>
      </c>
    </row>
    <row r="7" spans="1:29" ht="15" customHeight="1">
      <c r="A7" s="123"/>
      <c r="B7" s="124"/>
      <c r="C7" s="125"/>
      <c r="D7" s="125"/>
      <c r="E7" s="125"/>
      <c r="F7" s="125"/>
      <c r="G7" s="125"/>
      <c r="H7" s="125"/>
      <c r="I7" s="125"/>
      <c r="J7" s="125"/>
      <c r="K7" s="125"/>
      <c r="L7" s="125"/>
      <c r="M7" s="125"/>
      <c r="N7" s="409"/>
      <c r="O7" s="409"/>
      <c r="P7" s="409"/>
      <c r="Q7" s="410"/>
      <c r="R7" s="410"/>
      <c r="S7" s="410"/>
      <c r="T7" s="410"/>
      <c r="U7" s="410"/>
      <c r="V7" s="410"/>
      <c r="W7" s="410"/>
      <c r="X7" s="410"/>
      <c r="Y7" s="410"/>
      <c r="Z7" s="410"/>
      <c r="AA7" s="410"/>
      <c r="AB7" s="410"/>
      <c r="AC7" s="410"/>
    </row>
    <row r="8" spans="1:29" ht="15" customHeight="1" thickBot="1">
      <c r="A8" s="404" t="s">
        <v>69</v>
      </c>
      <c r="B8" s="404" t="s">
        <v>25</v>
      </c>
      <c r="C8" s="116">
        <f>C1</f>
        <v>42825</v>
      </c>
      <c r="D8" s="116">
        <f t="shared" ref="D8:AC8" si="2">D1</f>
        <v>42916</v>
      </c>
      <c r="E8" s="116">
        <f t="shared" si="2"/>
        <v>43008</v>
      </c>
      <c r="F8" s="116">
        <f t="shared" si="2"/>
        <v>43100</v>
      </c>
      <c r="G8" s="116">
        <f t="shared" si="2"/>
        <v>43190</v>
      </c>
      <c r="H8" s="116">
        <f t="shared" si="2"/>
        <v>43281</v>
      </c>
      <c r="I8" s="116">
        <f t="shared" si="2"/>
        <v>43373</v>
      </c>
      <c r="J8" s="116">
        <f t="shared" si="2"/>
        <v>43465</v>
      </c>
      <c r="K8" s="116">
        <f t="shared" si="2"/>
        <v>43555</v>
      </c>
      <c r="L8" s="116">
        <f t="shared" si="2"/>
        <v>43646</v>
      </c>
      <c r="M8" s="116">
        <f t="shared" si="2"/>
        <v>43738</v>
      </c>
      <c r="N8" s="116">
        <f t="shared" si="2"/>
        <v>43830</v>
      </c>
      <c r="O8" s="116">
        <f t="shared" si="2"/>
        <v>43921</v>
      </c>
      <c r="P8" s="116">
        <f t="shared" si="2"/>
        <v>44012</v>
      </c>
      <c r="Q8" s="317">
        <f t="shared" si="2"/>
        <v>44104</v>
      </c>
      <c r="R8" s="317">
        <f t="shared" si="2"/>
        <v>44196</v>
      </c>
      <c r="S8" s="317">
        <f t="shared" si="2"/>
        <v>44286</v>
      </c>
      <c r="T8" s="317">
        <f t="shared" si="2"/>
        <v>44377</v>
      </c>
      <c r="U8" s="317">
        <f t="shared" si="2"/>
        <v>44469</v>
      </c>
      <c r="V8" s="317">
        <f t="shared" si="2"/>
        <v>44561</v>
      </c>
      <c r="W8" s="317">
        <f t="shared" si="2"/>
        <v>44651</v>
      </c>
      <c r="X8" s="317">
        <f t="shared" si="2"/>
        <v>44742</v>
      </c>
      <c r="Y8" s="317">
        <f t="shared" si="2"/>
        <v>44834</v>
      </c>
      <c r="Z8" s="317">
        <f t="shared" si="2"/>
        <v>44926</v>
      </c>
      <c r="AA8" s="317">
        <f t="shared" si="2"/>
        <v>45016</v>
      </c>
      <c r="AB8" s="317">
        <f t="shared" si="2"/>
        <v>45107</v>
      </c>
      <c r="AC8" s="317">
        <f t="shared" si="2"/>
        <v>45199</v>
      </c>
    </row>
    <row r="9" spans="1:29" ht="15" customHeight="1">
      <c r="A9" s="117" t="s">
        <v>376</v>
      </c>
      <c r="B9" s="118" t="s">
        <v>378</v>
      </c>
      <c r="C9" s="119">
        <v>48352</v>
      </c>
      <c r="D9" s="119">
        <v>85606</v>
      </c>
      <c r="E9" s="119">
        <v>83774</v>
      </c>
      <c r="F9" s="119">
        <v>64023</v>
      </c>
      <c r="G9" s="119">
        <v>646732</v>
      </c>
      <c r="H9" s="119">
        <v>203110</v>
      </c>
      <c r="I9" s="119">
        <v>162144</v>
      </c>
      <c r="J9" s="119">
        <v>144906</v>
      </c>
      <c r="K9" s="119">
        <v>173553</v>
      </c>
      <c r="L9" s="307">
        <v>459178</v>
      </c>
      <c r="M9" s="307">
        <v>422961</v>
      </c>
      <c r="N9" s="307">
        <v>468294</v>
      </c>
      <c r="O9" s="307">
        <v>738535</v>
      </c>
      <c r="P9" s="307">
        <v>272615</v>
      </c>
      <c r="Q9" s="406">
        <v>971036</v>
      </c>
      <c r="R9" s="406">
        <v>433629</v>
      </c>
      <c r="S9" s="406">
        <v>50213</v>
      </c>
      <c r="T9" s="406">
        <v>8655</v>
      </c>
      <c r="U9" s="406">
        <v>461096</v>
      </c>
      <c r="V9" s="406">
        <v>123051</v>
      </c>
      <c r="W9" s="406">
        <v>526667</v>
      </c>
      <c r="X9" s="406">
        <v>478693</v>
      </c>
      <c r="Y9" s="406">
        <v>1693313</v>
      </c>
      <c r="Z9" s="406">
        <v>162325</v>
      </c>
      <c r="AA9" s="406">
        <v>199350</v>
      </c>
      <c r="AB9" s="406">
        <v>46668</v>
      </c>
      <c r="AC9" s="406">
        <v>431543</v>
      </c>
    </row>
    <row r="10" spans="1:29" ht="15" customHeight="1">
      <c r="A10" s="117" t="s">
        <v>377</v>
      </c>
      <c r="B10" s="118" t="s">
        <v>379</v>
      </c>
      <c r="C10" s="119">
        <v>2015734</v>
      </c>
      <c r="D10" s="119">
        <v>1899123</v>
      </c>
      <c r="E10" s="119">
        <v>2003051</v>
      </c>
      <c r="F10" s="119">
        <v>1994759</v>
      </c>
      <c r="G10" s="119">
        <v>1778399</v>
      </c>
      <c r="H10" s="119">
        <v>1946265</v>
      </c>
      <c r="I10" s="119">
        <v>2322750</v>
      </c>
      <c r="J10" s="119">
        <v>1733724</v>
      </c>
      <c r="K10" s="119">
        <v>1743771</v>
      </c>
      <c r="L10" s="307">
        <v>2003749</v>
      </c>
      <c r="M10" s="307">
        <v>2264498</v>
      </c>
      <c r="N10" s="307">
        <v>3213874</v>
      </c>
      <c r="O10" s="307">
        <v>2984844</v>
      </c>
      <c r="P10" s="307">
        <v>3003980</v>
      </c>
      <c r="Q10" s="406">
        <v>1945051</v>
      </c>
      <c r="R10" s="406">
        <v>2302496</v>
      </c>
      <c r="S10" s="406">
        <v>2934282</v>
      </c>
      <c r="T10" s="406">
        <v>2618024</v>
      </c>
      <c r="U10" s="406">
        <v>1889823</v>
      </c>
      <c r="V10" s="406">
        <v>2974651</v>
      </c>
      <c r="W10" s="406">
        <v>2456199</v>
      </c>
      <c r="X10" s="406">
        <v>2810955</v>
      </c>
      <c r="Y10" s="406">
        <v>2970564</v>
      </c>
      <c r="Z10" s="406">
        <v>1747378</v>
      </c>
      <c r="AA10" s="406">
        <v>1488931</v>
      </c>
      <c r="AB10" s="406">
        <v>2080751</v>
      </c>
      <c r="AC10" s="406">
        <v>1201474</v>
      </c>
    </row>
    <row r="11" spans="1:29" ht="15" customHeight="1">
      <c r="A11" s="117" t="s">
        <v>371</v>
      </c>
      <c r="B11" s="118" t="s">
        <v>374</v>
      </c>
      <c r="C11" s="119">
        <v>571522</v>
      </c>
      <c r="D11" s="119">
        <v>606878</v>
      </c>
      <c r="E11" s="119">
        <v>643656</v>
      </c>
      <c r="F11" s="119">
        <v>724301</v>
      </c>
      <c r="G11" s="119">
        <v>1412959</v>
      </c>
      <c r="H11" s="119">
        <v>1103211</v>
      </c>
      <c r="I11" s="119">
        <v>1161139</v>
      </c>
      <c r="J11" s="119">
        <v>954298</v>
      </c>
      <c r="K11" s="119">
        <v>1082645</v>
      </c>
      <c r="L11" s="307">
        <v>993407</v>
      </c>
      <c r="M11" s="307">
        <v>1309735</v>
      </c>
      <c r="N11" s="307">
        <v>1349576</v>
      </c>
      <c r="O11" s="307">
        <v>1669133</v>
      </c>
      <c r="P11" s="307">
        <v>2094055</v>
      </c>
      <c r="Q11" s="406">
        <v>2272766</v>
      </c>
      <c r="R11" s="406">
        <v>2637187</v>
      </c>
      <c r="S11" s="406">
        <v>2402610</v>
      </c>
      <c r="T11" s="406">
        <v>1586315</v>
      </c>
      <c r="U11" s="406">
        <v>1321005</v>
      </c>
      <c r="V11" s="406">
        <v>1302436</v>
      </c>
      <c r="W11" s="406">
        <v>1560673</v>
      </c>
      <c r="X11" s="406">
        <v>1575375</v>
      </c>
      <c r="Y11" s="406">
        <v>1727600</v>
      </c>
      <c r="Z11" s="406">
        <v>2121549</v>
      </c>
      <c r="AA11" s="406">
        <v>2162098</v>
      </c>
      <c r="AB11" s="406">
        <v>2292136</v>
      </c>
      <c r="AC11" s="406">
        <v>2155292</v>
      </c>
    </row>
    <row r="12" spans="1:29" s="1" customFormat="1" ht="15" customHeight="1">
      <c r="A12" s="65" t="s">
        <v>55</v>
      </c>
      <c r="B12" s="65" t="s">
        <v>41</v>
      </c>
      <c r="C12" s="66">
        <f>SUM(C9:C11)</f>
        <v>2635608</v>
      </c>
      <c r="D12" s="66">
        <f t="shared" ref="D12:AC12" si="3">SUM(D9:D11)</f>
        <v>2591607</v>
      </c>
      <c r="E12" s="66">
        <f t="shared" si="3"/>
        <v>2730481</v>
      </c>
      <c r="F12" s="66">
        <f t="shared" si="3"/>
        <v>2783083</v>
      </c>
      <c r="G12" s="66">
        <f t="shared" si="3"/>
        <v>3838090</v>
      </c>
      <c r="H12" s="66">
        <f t="shared" si="3"/>
        <v>3252586</v>
      </c>
      <c r="I12" s="66">
        <f t="shared" si="3"/>
        <v>3646033</v>
      </c>
      <c r="J12" s="66">
        <f t="shared" si="3"/>
        <v>2832928</v>
      </c>
      <c r="K12" s="66">
        <f t="shared" si="3"/>
        <v>2999969</v>
      </c>
      <c r="L12" s="66">
        <f t="shared" si="3"/>
        <v>3456334</v>
      </c>
      <c r="M12" s="66">
        <f t="shared" si="3"/>
        <v>3997194</v>
      </c>
      <c r="N12" s="66">
        <f t="shared" si="3"/>
        <v>5031744</v>
      </c>
      <c r="O12" s="66">
        <f t="shared" si="3"/>
        <v>5392512</v>
      </c>
      <c r="P12" s="66">
        <f t="shared" si="3"/>
        <v>5370650</v>
      </c>
      <c r="Q12" s="408">
        <f t="shared" si="3"/>
        <v>5188853</v>
      </c>
      <c r="R12" s="408">
        <f t="shared" si="3"/>
        <v>5373312</v>
      </c>
      <c r="S12" s="408">
        <f t="shared" si="3"/>
        <v>5387105</v>
      </c>
      <c r="T12" s="408">
        <f t="shared" si="3"/>
        <v>4212994</v>
      </c>
      <c r="U12" s="408">
        <f t="shared" si="3"/>
        <v>3671924</v>
      </c>
      <c r="V12" s="408">
        <f t="shared" si="3"/>
        <v>4400138</v>
      </c>
      <c r="W12" s="408">
        <f t="shared" si="3"/>
        <v>4543539</v>
      </c>
      <c r="X12" s="408">
        <f t="shared" si="3"/>
        <v>4865023</v>
      </c>
      <c r="Y12" s="408">
        <f t="shared" si="3"/>
        <v>6391477</v>
      </c>
      <c r="Z12" s="408">
        <f t="shared" si="3"/>
        <v>4031252</v>
      </c>
      <c r="AA12" s="408">
        <f t="shared" si="3"/>
        <v>3850379</v>
      </c>
      <c r="AB12" s="408">
        <f t="shared" si="3"/>
        <v>4419555</v>
      </c>
      <c r="AC12" s="408">
        <f t="shared" si="3"/>
        <v>3788309</v>
      </c>
    </row>
    <row r="13" spans="1:29">
      <c r="R13" s="310"/>
      <c r="S13" s="310"/>
      <c r="T13" s="310"/>
      <c r="U13" s="310"/>
      <c r="V13" s="310"/>
      <c r="W13" s="310"/>
      <c r="X13" s="310"/>
      <c r="Y13" s="310"/>
      <c r="Z13" s="310"/>
    </row>
  </sheetData>
  <customSheetViews>
    <customSheetView guid="{899D69CD-4B7E-42BC-9944-5BD922EB798C}" topLeftCell="M1">
      <selection activeCell="AB3" sqref="AB3"/>
      <pageMargins left="0.7" right="0.7" top="0.75" bottom="0.75" header="0.3" footer="0.3"/>
      <pageSetup paperSize="9" orientation="portrait" r:id="rId1"/>
    </customSheetView>
    <customSheetView guid="{9AF4A83C-CF57-4B40-8A74-6A0EA6C2FE5C}" showGridLines="0">
      <pane xSplit="2" ySplit="1" topLeftCell="Q2" activePane="bottomRight" state="frozen"/>
      <selection pane="bottomRight" activeCell="V20" sqref="V20"/>
      <pageMargins left="0.7" right="0.7" top="0.75" bottom="0.75" header="0.3" footer="0.3"/>
      <pageSetup paperSize="9" orientation="portrait" horizontalDpi="1200" verticalDpi="1200" r:id="rId2"/>
    </customSheetView>
    <customSheetView guid="{687A4863-1825-4D63-B732-E76682E6DE4F}">
      <selection activeCell="B20" sqref="B20"/>
      <pageMargins left="0.7" right="0.7" top="0.75" bottom="0.75" header="0.3" footer="0.3"/>
      <pageSetup paperSize="9" orientation="portrait" r:id="rId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4"/>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5"/>
    </customSheetView>
    <customSheetView guid="{25FAB884-5E17-4008-8139-33D910C7DEFE}">
      <selection activeCell="H39" sqref="H39"/>
      <pageMargins left="0.7" right="0.7" top="0.75" bottom="0.75" header="0.3" footer="0.3"/>
      <pageSetup paperSize="9" orientation="portrait" r:id="rId6"/>
    </customSheetView>
    <customSheetView guid="{22F3E99A-96C8-445F-81B2-67262F695A36}">
      <selection activeCell="E23" sqref="E23"/>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4"/>
  <sheetViews>
    <sheetView topLeftCell="A22" workbookViewId="0">
      <pane xSplit="2" ySplit="5" topLeftCell="P27" activePane="bottomRight" state="frozen"/>
      <selection activeCell="A22" sqref="A22"/>
      <selection pane="topRight" activeCell="C22" sqref="C22"/>
      <selection pane="bottomLeft" activeCell="A27" sqref="A27"/>
      <selection pane="bottomRight" activeCell="AB53" sqref="AB53"/>
    </sheetView>
  </sheetViews>
  <sheetFormatPr defaultColWidth="9.42578125" defaultRowHeight="12.75"/>
  <cols>
    <col min="1" max="2" width="35.5703125" style="69" customWidth="1"/>
    <col min="3" max="30" width="10" style="69" customWidth="1"/>
    <col min="31" max="16384" width="9.42578125" style="69"/>
  </cols>
  <sheetData>
    <row r="1" spans="1:30" ht="13.5" thickBot="1">
      <c r="A1" s="28" t="s">
        <v>469</v>
      </c>
      <c r="B1" s="28" t="s">
        <v>473</v>
      </c>
      <c r="C1" s="116">
        <v>42825</v>
      </c>
      <c r="D1" s="116">
        <v>42916</v>
      </c>
      <c r="E1" s="116">
        <v>43008</v>
      </c>
      <c r="F1" s="116">
        <v>43100</v>
      </c>
      <c r="G1" s="116">
        <v>43101</v>
      </c>
      <c r="H1" s="116">
        <v>43190</v>
      </c>
      <c r="I1" s="116">
        <v>43281</v>
      </c>
      <c r="J1" s="116">
        <v>43373</v>
      </c>
      <c r="K1" s="116">
        <v>43465</v>
      </c>
      <c r="L1" s="116">
        <v>43555</v>
      </c>
      <c r="M1" s="116">
        <v>43646</v>
      </c>
      <c r="N1" s="116">
        <v>43738</v>
      </c>
      <c r="O1" s="116">
        <v>43830</v>
      </c>
      <c r="P1" s="116">
        <v>43921</v>
      </c>
      <c r="Q1" s="116">
        <v>44012</v>
      </c>
      <c r="R1" s="116">
        <v>44104</v>
      </c>
      <c r="S1" s="116">
        <v>44196</v>
      </c>
      <c r="T1" s="116">
        <v>44286</v>
      </c>
      <c r="U1" s="116">
        <v>44377</v>
      </c>
      <c r="V1" s="116">
        <v>44469</v>
      </c>
      <c r="W1" s="116">
        <v>44561</v>
      </c>
      <c r="X1" s="317">
        <v>44651</v>
      </c>
      <c r="Y1" s="317">
        <v>44742</v>
      </c>
      <c r="Z1" s="317">
        <v>44834</v>
      </c>
      <c r="AA1" s="317">
        <v>44926</v>
      </c>
      <c r="AB1" s="317">
        <v>45016</v>
      </c>
      <c r="AC1" s="317">
        <v>45107</v>
      </c>
      <c r="AD1" s="411">
        <v>45199</v>
      </c>
    </row>
    <row r="2" spans="1:30" ht="25.5">
      <c r="A2" s="412" t="s">
        <v>453</v>
      </c>
      <c r="B2" s="412" t="s">
        <v>461</v>
      </c>
      <c r="C2" s="413">
        <f>SUM(C3:C5)</f>
        <v>1742397</v>
      </c>
      <c r="D2" s="413">
        <f>SUM(D3:D5)</f>
        <v>1604253</v>
      </c>
      <c r="E2" s="413">
        <f>SUM(E3:E5)</f>
        <v>1644383</v>
      </c>
      <c r="F2" s="413">
        <f t="shared" ref="F2:AC2" si="0">SUM(F3:F5)</f>
        <v>1226551</v>
      </c>
      <c r="G2" s="413">
        <f>SUM(G3:G5)</f>
        <v>1226551</v>
      </c>
      <c r="H2" s="413">
        <f t="shared" si="0"/>
        <v>1089139</v>
      </c>
      <c r="I2" s="413">
        <f t="shared" si="0"/>
        <v>1500306</v>
      </c>
      <c r="J2" s="413">
        <f t="shared" si="0"/>
        <v>941677</v>
      </c>
      <c r="K2" s="413">
        <f t="shared" si="0"/>
        <v>1081227</v>
      </c>
      <c r="L2" s="413">
        <f t="shared" si="0"/>
        <v>1249671</v>
      </c>
      <c r="M2" s="413">
        <f t="shared" si="0"/>
        <v>1336714</v>
      </c>
      <c r="N2" s="413">
        <f t="shared" si="0"/>
        <v>1761397</v>
      </c>
      <c r="O2" s="200">
        <f t="shared" si="0"/>
        <v>1474161</v>
      </c>
      <c r="P2" s="200">
        <f t="shared" si="0"/>
        <v>3673575</v>
      </c>
      <c r="Q2" s="200">
        <f t="shared" si="0"/>
        <v>2634383</v>
      </c>
      <c r="R2" s="200">
        <f t="shared" si="0"/>
        <v>2721848</v>
      </c>
      <c r="S2" s="200">
        <f t="shared" si="0"/>
        <v>3003970</v>
      </c>
      <c r="T2" s="200">
        <f t="shared" si="0"/>
        <v>2922529</v>
      </c>
      <c r="U2" s="200">
        <f t="shared" si="0"/>
        <v>1933823</v>
      </c>
      <c r="V2" s="200">
        <f t="shared" si="0"/>
        <v>2319324</v>
      </c>
      <c r="W2" s="200">
        <f t="shared" si="0"/>
        <v>3658438</v>
      </c>
      <c r="X2" s="200">
        <f t="shared" si="0"/>
        <v>5766040</v>
      </c>
      <c r="Y2" s="200">
        <f t="shared" si="0"/>
        <v>7998283</v>
      </c>
      <c r="Z2" s="200">
        <f t="shared" si="0"/>
        <v>9029945</v>
      </c>
      <c r="AA2" s="200">
        <f t="shared" si="0"/>
        <v>6639069</v>
      </c>
      <c r="AB2" s="200">
        <f t="shared" si="0"/>
        <v>6349888</v>
      </c>
      <c r="AC2" s="200">
        <f t="shared" si="0"/>
        <v>7010257</v>
      </c>
      <c r="AD2" s="414">
        <f>SUM(AD3:AD5)</f>
        <v>7269117</v>
      </c>
    </row>
    <row r="3" spans="1:30">
      <c r="A3" s="402" t="s">
        <v>454</v>
      </c>
      <c r="B3" s="402" t="s">
        <v>462</v>
      </c>
      <c r="C3" s="415">
        <v>966161</v>
      </c>
      <c r="D3" s="415">
        <v>811218</v>
      </c>
      <c r="E3" s="415">
        <v>801463</v>
      </c>
      <c r="F3" s="415">
        <v>307344</v>
      </c>
      <c r="G3" s="415">
        <v>307344</v>
      </c>
      <c r="H3" s="416">
        <v>359621</v>
      </c>
      <c r="I3" s="416">
        <v>378575</v>
      </c>
      <c r="J3" s="416">
        <v>339111</v>
      </c>
      <c r="K3" s="38">
        <v>553999</v>
      </c>
      <c r="L3" s="38">
        <v>661157</v>
      </c>
      <c r="M3" s="38">
        <v>723495</v>
      </c>
      <c r="N3" s="38">
        <v>875693</v>
      </c>
      <c r="O3" s="201">
        <v>719181</v>
      </c>
      <c r="P3" s="201">
        <v>1508980</v>
      </c>
      <c r="Q3" s="201">
        <v>1754874</v>
      </c>
      <c r="R3" s="201">
        <v>1704589</v>
      </c>
      <c r="S3" s="201">
        <v>1526067</v>
      </c>
      <c r="T3" s="201">
        <v>1220504</v>
      </c>
      <c r="U3" s="201">
        <v>1064053</v>
      </c>
      <c r="V3" s="201">
        <v>959510</v>
      </c>
      <c r="W3" s="201">
        <v>2273851</v>
      </c>
      <c r="X3" s="201">
        <v>3777432</v>
      </c>
      <c r="Y3" s="201">
        <v>5603932</v>
      </c>
      <c r="Z3" s="201">
        <v>5532138</v>
      </c>
      <c r="AA3" s="201">
        <v>4675518</v>
      </c>
      <c r="AB3" s="201">
        <v>4549032</v>
      </c>
      <c r="AC3" s="201">
        <v>4333141</v>
      </c>
      <c r="AD3" s="417">
        <v>4609421</v>
      </c>
    </row>
    <row r="4" spans="1:30" ht="25.5">
      <c r="A4" s="418" t="s">
        <v>455</v>
      </c>
      <c r="B4" s="418" t="s">
        <v>463</v>
      </c>
      <c r="C4" s="419">
        <v>13079</v>
      </c>
      <c r="D4" s="419">
        <v>12382</v>
      </c>
      <c r="E4" s="420">
        <v>8268</v>
      </c>
      <c r="F4" s="415">
        <v>6053</v>
      </c>
      <c r="G4" s="415">
        <v>6053</v>
      </c>
      <c r="H4" s="416">
        <v>6880</v>
      </c>
      <c r="I4" s="416">
        <v>6394</v>
      </c>
      <c r="J4" s="416">
        <v>6282</v>
      </c>
      <c r="K4" s="38">
        <v>3279</v>
      </c>
      <c r="L4" s="38">
        <v>2844</v>
      </c>
      <c r="M4" s="38">
        <v>3148</v>
      </c>
      <c r="N4" s="38">
        <v>1916</v>
      </c>
      <c r="O4" s="201">
        <v>1450</v>
      </c>
      <c r="P4" s="201">
        <v>85</v>
      </c>
      <c r="Q4" s="201">
        <v>0</v>
      </c>
      <c r="R4" s="201">
        <v>0</v>
      </c>
      <c r="S4" s="201">
        <v>0</v>
      </c>
      <c r="T4" s="201">
        <v>0</v>
      </c>
      <c r="U4" s="201">
        <v>0</v>
      </c>
      <c r="V4" s="201">
        <v>0</v>
      </c>
      <c r="W4" s="201">
        <v>0</v>
      </c>
      <c r="X4" s="201">
        <v>0</v>
      </c>
      <c r="Y4" s="201">
        <v>0</v>
      </c>
      <c r="Z4" s="201">
        <v>0</v>
      </c>
      <c r="AA4" s="201">
        <v>0</v>
      </c>
      <c r="AB4" s="201">
        <v>0</v>
      </c>
      <c r="AC4" s="201">
        <v>0</v>
      </c>
      <c r="AD4" s="417">
        <v>0</v>
      </c>
    </row>
    <row r="5" spans="1:30">
      <c r="A5" s="402" t="s">
        <v>456</v>
      </c>
      <c r="B5" s="402" t="s">
        <v>464</v>
      </c>
      <c r="C5" s="415">
        <v>763157</v>
      </c>
      <c r="D5" s="415">
        <v>780653</v>
      </c>
      <c r="E5" s="415">
        <v>834652</v>
      </c>
      <c r="F5" s="415">
        <v>913154</v>
      </c>
      <c r="G5" s="415">
        <v>913154</v>
      </c>
      <c r="H5" s="416">
        <v>722638</v>
      </c>
      <c r="I5" s="416">
        <v>1115337</v>
      </c>
      <c r="J5" s="416">
        <v>596284</v>
      </c>
      <c r="K5" s="38">
        <v>523949</v>
      </c>
      <c r="L5" s="38">
        <v>585670</v>
      </c>
      <c r="M5" s="38">
        <v>610071</v>
      </c>
      <c r="N5" s="38">
        <v>883788</v>
      </c>
      <c r="O5" s="201">
        <v>753530</v>
      </c>
      <c r="P5" s="201">
        <v>2164510</v>
      </c>
      <c r="Q5" s="201">
        <v>879509</v>
      </c>
      <c r="R5" s="201">
        <v>1017259</v>
      </c>
      <c r="S5" s="201">
        <v>1477903</v>
      </c>
      <c r="T5" s="201">
        <v>1702025</v>
      </c>
      <c r="U5" s="201">
        <v>869770</v>
      </c>
      <c r="V5" s="201">
        <v>1359814</v>
      </c>
      <c r="W5" s="201">
        <v>1384587</v>
      </c>
      <c r="X5" s="201">
        <v>1988608</v>
      </c>
      <c r="Y5" s="201">
        <v>2394351</v>
      </c>
      <c r="Z5" s="201">
        <v>3497807</v>
      </c>
      <c r="AA5" s="201">
        <v>1963551</v>
      </c>
      <c r="AB5" s="201">
        <v>1800856</v>
      </c>
      <c r="AC5" s="201">
        <v>2677116</v>
      </c>
      <c r="AD5" s="417">
        <v>2659696</v>
      </c>
    </row>
    <row r="6" spans="1:30">
      <c r="A6" s="421" t="s">
        <v>457</v>
      </c>
      <c r="B6" s="421" t="s">
        <v>465</v>
      </c>
      <c r="C6" s="422">
        <f>C7+C14</f>
        <v>745727</v>
      </c>
      <c r="D6" s="422">
        <f>D7+D14</f>
        <v>234987</v>
      </c>
      <c r="E6" s="422">
        <f t="shared" ref="E6:K6" si="1">E7+E14</f>
        <v>482164</v>
      </c>
      <c r="F6" s="413">
        <f t="shared" si="1"/>
        <v>203211</v>
      </c>
      <c r="G6" s="413">
        <f>G7+G14</f>
        <v>203211</v>
      </c>
      <c r="H6" s="413">
        <f t="shared" si="1"/>
        <v>139534</v>
      </c>
      <c r="I6" s="413">
        <f t="shared" si="1"/>
        <v>126703</v>
      </c>
      <c r="J6" s="413">
        <f t="shared" si="1"/>
        <v>242267</v>
      </c>
      <c r="K6" s="413">
        <f t="shared" si="1"/>
        <v>105636</v>
      </c>
      <c r="L6" s="413">
        <f>L7+L14</f>
        <v>157815</v>
      </c>
      <c r="M6" s="413">
        <f>M7+M14</f>
        <v>183443</v>
      </c>
      <c r="N6" s="413">
        <f>N7+N14</f>
        <v>999378</v>
      </c>
      <c r="O6" s="200">
        <f>O7+O14</f>
        <v>584347</v>
      </c>
      <c r="P6" s="200">
        <f t="shared" ref="P6:AC6" si="2">P7+P14</f>
        <v>228800</v>
      </c>
      <c r="Q6" s="200">
        <f t="shared" si="2"/>
        <v>86001</v>
      </c>
      <c r="R6" s="200">
        <f t="shared" si="2"/>
        <v>1975833</v>
      </c>
      <c r="S6" s="200">
        <f t="shared" si="2"/>
        <v>178799</v>
      </c>
      <c r="T6" s="200">
        <f t="shared" si="2"/>
        <v>199461</v>
      </c>
      <c r="U6" s="200">
        <f t="shared" si="2"/>
        <v>928247</v>
      </c>
      <c r="V6" s="200">
        <f t="shared" si="2"/>
        <v>853786</v>
      </c>
      <c r="W6" s="200">
        <f t="shared" si="2"/>
        <v>361679</v>
      </c>
      <c r="X6" s="200">
        <f t="shared" si="2"/>
        <v>498027</v>
      </c>
      <c r="Y6" s="200">
        <f t="shared" si="2"/>
        <v>772461</v>
      </c>
      <c r="Z6" s="200">
        <f t="shared" si="2"/>
        <v>797641</v>
      </c>
      <c r="AA6" s="200">
        <f t="shared" si="2"/>
        <v>244547</v>
      </c>
      <c r="AB6" s="200">
        <f t="shared" si="2"/>
        <v>996309</v>
      </c>
      <c r="AC6" s="200">
        <f t="shared" si="2"/>
        <v>1463443</v>
      </c>
      <c r="AD6" s="414">
        <f>AD7+AD14</f>
        <v>1234628</v>
      </c>
    </row>
    <row r="7" spans="1:30">
      <c r="A7" s="423" t="s">
        <v>458</v>
      </c>
      <c r="B7" s="423" t="s">
        <v>466</v>
      </c>
      <c r="C7" s="413">
        <f>C8+C10+C12</f>
        <v>716181</v>
      </c>
      <c r="D7" s="413">
        <f t="shared" ref="D7:N7" si="3">D8+D10+D12</f>
        <v>203709</v>
      </c>
      <c r="E7" s="413">
        <f t="shared" si="3"/>
        <v>421096</v>
      </c>
      <c r="F7" s="413">
        <f t="shared" si="3"/>
        <v>187750</v>
      </c>
      <c r="G7" s="413">
        <f>G8+G10+G12</f>
        <v>187750</v>
      </c>
      <c r="H7" s="413">
        <f t="shared" si="3"/>
        <v>113823</v>
      </c>
      <c r="I7" s="413">
        <f t="shared" si="3"/>
        <v>100986</v>
      </c>
      <c r="J7" s="413">
        <f t="shared" si="3"/>
        <v>224861</v>
      </c>
      <c r="K7" s="413">
        <f t="shared" si="3"/>
        <v>88735</v>
      </c>
      <c r="L7" s="413">
        <f t="shared" si="3"/>
        <v>136366</v>
      </c>
      <c r="M7" s="413">
        <f t="shared" si="3"/>
        <v>152273</v>
      </c>
      <c r="N7" s="413">
        <f t="shared" si="3"/>
        <v>981011</v>
      </c>
      <c r="O7" s="200">
        <f>O8+O10+O12</f>
        <v>546607</v>
      </c>
      <c r="P7" s="200">
        <f t="shared" ref="P7:AC7" si="4">P8+P10+P12</f>
        <v>224172</v>
      </c>
      <c r="Q7" s="200">
        <f t="shared" si="4"/>
        <v>72346</v>
      </c>
      <c r="R7" s="200">
        <f t="shared" si="4"/>
        <v>1943664</v>
      </c>
      <c r="S7" s="200">
        <f t="shared" si="4"/>
        <v>147405</v>
      </c>
      <c r="T7" s="200">
        <f t="shared" si="4"/>
        <v>169483</v>
      </c>
      <c r="U7" s="200">
        <f t="shared" si="4"/>
        <v>906535</v>
      </c>
      <c r="V7" s="200">
        <f t="shared" si="4"/>
        <v>823089</v>
      </c>
      <c r="W7" s="200">
        <f t="shared" si="4"/>
        <v>313350</v>
      </c>
      <c r="X7" s="200">
        <f t="shared" si="4"/>
        <v>462258</v>
      </c>
      <c r="Y7" s="200">
        <f t="shared" si="4"/>
        <v>749383</v>
      </c>
      <c r="Z7" s="200">
        <f t="shared" si="4"/>
        <v>780425</v>
      </c>
      <c r="AA7" s="200">
        <f t="shared" si="4"/>
        <v>229290</v>
      </c>
      <c r="AB7" s="200">
        <f t="shared" si="4"/>
        <v>969476</v>
      </c>
      <c r="AC7" s="200">
        <f t="shared" si="4"/>
        <v>1434941</v>
      </c>
      <c r="AD7" s="414">
        <f>AD8+AD10+AD12</f>
        <v>1192967</v>
      </c>
    </row>
    <row r="8" spans="1:30">
      <c r="A8" s="402" t="s">
        <v>317</v>
      </c>
      <c r="B8" s="402" t="s">
        <v>327</v>
      </c>
      <c r="C8" s="38">
        <f t="shared" ref="C8:AC8" si="5">C9</f>
        <v>715689</v>
      </c>
      <c r="D8" s="38">
        <f t="shared" si="5"/>
        <v>202369</v>
      </c>
      <c r="E8" s="38">
        <f t="shared" si="5"/>
        <v>419329</v>
      </c>
      <c r="F8" s="38">
        <f t="shared" si="5"/>
        <v>183702</v>
      </c>
      <c r="G8" s="38">
        <f t="shared" si="5"/>
        <v>183702</v>
      </c>
      <c r="H8" s="38">
        <f t="shared" si="5"/>
        <v>110112</v>
      </c>
      <c r="I8" s="38">
        <f t="shared" si="5"/>
        <v>95922</v>
      </c>
      <c r="J8" s="38">
        <f t="shared" si="5"/>
        <v>220292</v>
      </c>
      <c r="K8" s="38">
        <f t="shared" si="5"/>
        <v>84552</v>
      </c>
      <c r="L8" s="38">
        <f t="shared" si="5"/>
        <v>131731</v>
      </c>
      <c r="M8" s="38">
        <f t="shared" si="5"/>
        <v>147485</v>
      </c>
      <c r="N8" s="38">
        <f t="shared" si="5"/>
        <v>236425</v>
      </c>
      <c r="O8" s="201">
        <f t="shared" si="5"/>
        <v>391616</v>
      </c>
      <c r="P8" s="201">
        <f t="shared" si="5"/>
        <v>215475</v>
      </c>
      <c r="Q8" s="201">
        <f t="shared" si="5"/>
        <v>59240</v>
      </c>
      <c r="R8" s="201">
        <f t="shared" si="5"/>
        <v>185724</v>
      </c>
      <c r="S8" s="201">
        <f t="shared" si="5"/>
        <v>132109</v>
      </c>
      <c r="T8" s="201">
        <f t="shared" si="5"/>
        <v>150641</v>
      </c>
      <c r="U8" s="201">
        <f t="shared" si="5"/>
        <v>889485</v>
      </c>
      <c r="V8" s="201">
        <f t="shared" si="5"/>
        <v>808055</v>
      </c>
      <c r="W8" s="201">
        <f t="shared" si="5"/>
        <v>299046</v>
      </c>
      <c r="X8" s="201">
        <f t="shared" si="5"/>
        <v>447681</v>
      </c>
      <c r="Y8" s="201">
        <f t="shared" si="5"/>
        <v>735451</v>
      </c>
      <c r="Z8" s="201">
        <f t="shared" si="5"/>
        <v>764758</v>
      </c>
      <c r="AA8" s="201">
        <f t="shared" si="5"/>
        <v>213206</v>
      </c>
      <c r="AB8" s="201">
        <f t="shared" si="5"/>
        <v>953798</v>
      </c>
      <c r="AC8" s="201">
        <f t="shared" si="5"/>
        <v>1420944</v>
      </c>
      <c r="AD8" s="417">
        <f>AD9</f>
        <v>1180435</v>
      </c>
    </row>
    <row r="9" spans="1:30" ht="12.75" customHeight="1">
      <c r="A9" s="402" t="s">
        <v>318</v>
      </c>
      <c r="B9" s="402" t="s">
        <v>328</v>
      </c>
      <c r="C9" s="38">
        <v>715689</v>
      </c>
      <c r="D9" s="38">
        <v>202369</v>
      </c>
      <c r="E9" s="38">
        <v>419329</v>
      </c>
      <c r="F9" s="415">
        <v>183702</v>
      </c>
      <c r="G9" s="415">
        <v>183702</v>
      </c>
      <c r="H9" s="416">
        <v>110112</v>
      </c>
      <c r="I9" s="416">
        <v>95922</v>
      </c>
      <c r="J9" s="416">
        <v>220292</v>
      </c>
      <c r="K9" s="38">
        <v>84552</v>
      </c>
      <c r="L9" s="38">
        <v>131731</v>
      </c>
      <c r="M9" s="38">
        <v>147485</v>
      </c>
      <c r="N9" s="38">
        <v>236425</v>
      </c>
      <c r="O9" s="201">
        <v>391616</v>
      </c>
      <c r="P9" s="201">
        <v>215475</v>
      </c>
      <c r="Q9" s="201">
        <v>59240</v>
      </c>
      <c r="R9" s="201">
        <v>185724</v>
      </c>
      <c r="S9" s="201">
        <v>132109</v>
      </c>
      <c r="T9" s="201">
        <v>150641</v>
      </c>
      <c r="U9" s="201">
        <v>889485</v>
      </c>
      <c r="V9" s="201">
        <v>808055</v>
      </c>
      <c r="W9" s="201">
        <v>299046</v>
      </c>
      <c r="X9" s="201">
        <v>447681</v>
      </c>
      <c r="Y9" s="201">
        <v>735451</v>
      </c>
      <c r="Z9" s="201">
        <v>764758</v>
      </c>
      <c r="AA9" s="201">
        <v>213206</v>
      </c>
      <c r="AB9" s="201">
        <v>953798</v>
      </c>
      <c r="AC9" s="201">
        <v>1420944</v>
      </c>
      <c r="AD9" s="417">
        <v>1180435</v>
      </c>
    </row>
    <row r="10" spans="1:30">
      <c r="A10" s="402" t="s">
        <v>319</v>
      </c>
      <c r="B10" s="402" t="s">
        <v>329</v>
      </c>
      <c r="C10" s="38">
        <f>C11</f>
        <v>0</v>
      </c>
      <c r="D10" s="38">
        <f t="shared" ref="D10:W10" si="6">D11</f>
        <v>0</v>
      </c>
      <c r="E10" s="38">
        <f t="shared" si="6"/>
        <v>0</v>
      </c>
      <c r="F10" s="38">
        <f t="shared" si="6"/>
        <v>0</v>
      </c>
      <c r="G10" s="38">
        <f t="shared" si="6"/>
        <v>0</v>
      </c>
      <c r="H10" s="38">
        <f t="shared" si="6"/>
        <v>0</v>
      </c>
      <c r="I10" s="38">
        <f t="shared" si="6"/>
        <v>0</v>
      </c>
      <c r="J10" s="38">
        <f t="shared" si="6"/>
        <v>0</v>
      </c>
      <c r="K10" s="38">
        <f t="shared" si="6"/>
        <v>0</v>
      </c>
      <c r="L10" s="38">
        <f t="shared" si="6"/>
        <v>0</v>
      </c>
      <c r="M10" s="38">
        <f t="shared" si="6"/>
        <v>0</v>
      </c>
      <c r="N10" s="38">
        <f t="shared" si="6"/>
        <v>739907</v>
      </c>
      <c r="O10" s="201">
        <f t="shared" si="6"/>
        <v>149987</v>
      </c>
      <c r="P10" s="201">
        <f t="shared" si="6"/>
        <v>0</v>
      </c>
      <c r="Q10" s="201">
        <f t="shared" si="6"/>
        <v>0</v>
      </c>
      <c r="R10" s="201">
        <f t="shared" si="6"/>
        <v>0</v>
      </c>
      <c r="S10" s="201">
        <f t="shared" si="6"/>
        <v>0</v>
      </c>
      <c r="T10" s="201">
        <f t="shared" si="6"/>
        <v>0</v>
      </c>
      <c r="U10" s="201">
        <f t="shared" si="6"/>
        <v>0</v>
      </c>
      <c r="V10" s="201">
        <f t="shared" si="6"/>
        <v>0</v>
      </c>
      <c r="W10" s="201">
        <f t="shared" si="6"/>
        <v>0</v>
      </c>
      <c r="X10" s="201">
        <f>X11</f>
        <v>0</v>
      </c>
      <c r="Y10" s="201">
        <v>0</v>
      </c>
      <c r="Z10" s="201">
        <v>0</v>
      </c>
      <c r="AA10" s="201">
        <v>0</v>
      </c>
      <c r="AB10" s="201">
        <v>0</v>
      </c>
      <c r="AC10" s="201">
        <v>0</v>
      </c>
      <c r="AD10" s="417">
        <v>0</v>
      </c>
    </row>
    <row r="11" spans="1:30">
      <c r="A11" s="402" t="s">
        <v>320</v>
      </c>
      <c r="B11" s="402" t="s">
        <v>330</v>
      </c>
      <c r="C11" s="38">
        <v>0</v>
      </c>
      <c r="D11" s="38">
        <v>0</v>
      </c>
      <c r="E11" s="38">
        <v>0</v>
      </c>
      <c r="F11" s="38">
        <v>0</v>
      </c>
      <c r="G11" s="38">
        <v>0</v>
      </c>
      <c r="H11" s="38">
        <v>0</v>
      </c>
      <c r="I11" s="38">
        <v>0</v>
      </c>
      <c r="J11" s="38">
        <v>0</v>
      </c>
      <c r="K11" s="38">
        <v>0</v>
      </c>
      <c r="L11" s="38">
        <v>0</v>
      </c>
      <c r="M11" s="38">
        <v>0</v>
      </c>
      <c r="N11" s="38">
        <v>739907</v>
      </c>
      <c r="O11" s="201">
        <v>149987</v>
      </c>
      <c r="P11" s="201">
        <v>0</v>
      </c>
      <c r="Q11" s="201">
        <v>0</v>
      </c>
      <c r="R11" s="201">
        <v>0</v>
      </c>
      <c r="S11" s="201">
        <v>0</v>
      </c>
      <c r="T11" s="201">
        <v>0</v>
      </c>
      <c r="U11" s="201">
        <v>0</v>
      </c>
      <c r="V11" s="201">
        <v>0</v>
      </c>
      <c r="W11" s="201">
        <v>0</v>
      </c>
      <c r="X11" s="201">
        <v>0</v>
      </c>
      <c r="Y11" s="201">
        <v>0</v>
      </c>
      <c r="Z11" s="201">
        <v>0</v>
      </c>
      <c r="AA11" s="201">
        <v>0</v>
      </c>
      <c r="AB11" s="201">
        <v>0</v>
      </c>
      <c r="AC11" s="201">
        <v>0</v>
      </c>
      <c r="AD11" s="417">
        <v>0</v>
      </c>
    </row>
    <row r="12" spans="1:30">
      <c r="A12" s="402" t="s">
        <v>321</v>
      </c>
      <c r="B12" s="402" t="s">
        <v>331</v>
      </c>
      <c r="C12" s="38">
        <f t="shared" ref="C12:AC12" si="7">C13</f>
        <v>492</v>
      </c>
      <c r="D12" s="38">
        <f t="shared" si="7"/>
        <v>1340</v>
      </c>
      <c r="E12" s="38">
        <f t="shared" si="7"/>
        <v>1767</v>
      </c>
      <c r="F12" s="38">
        <f t="shared" si="7"/>
        <v>4048</v>
      </c>
      <c r="G12" s="38">
        <f t="shared" si="7"/>
        <v>4048</v>
      </c>
      <c r="H12" s="38">
        <f t="shared" si="7"/>
        <v>3711</v>
      </c>
      <c r="I12" s="38">
        <f t="shared" si="7"/>
        <v>5064</v>
      </c>
      <c r="J12" s="38">
        <f t="shared" si="7"/>
        <v>4569</v>
      </c>
      <c r="K12" s="38">
        <f t="shared" si="7"/>
        <v>4183</v>
      </c>
      <c r="L12" s="38">
        <f t="shared" si="7"/>
        <v>4635</v>
      </c>
      <c r="M12" s="38">
        <f t="shared" si="7"/>
        <v>4788</v>
      </c>
      <c r="N12" s="38">
        <f t="shared" si="7"/>
        <v>4679</v>
      </c>
      <c r="O12" s="201">
        <f t="shared" si="7"/>
        <v>5004</v>
      </c>
      <c r="P12" s="201">
        <f t="shared" si="7"/>
        <v>8697</v>
      </c>
      <c r="Q12" s="201">
        <f t="shared" si="7"/>
        <v>13106</v>
      </c>
      <c r="R12" s="201">
        <f t="shared" si="7"/>
        <v>1757940</v>
      </c>
      <c r="S12" s="201">
        <f t="shared" si="7"/>
        <v>15296</v>
      </c>
      <c r="T12" s="201">
        <f t="shared" si="7"/>
        <v>18842</v>
      </c>
      <c r="U12" s="201">
        <f t="shared" si="7"/>
        <v>17050</v>
      </c>
      <c r="V12" s="201">
        <f t="shared" si="7"/>
        <v>15034</v>
      </c>
      <c r="W12" s="201">
        <f t="shared" si="7"/>
        <v>14304</v>
      </c>
      <c r="X12" s="201">
        <f t="shared" si="7"/>
        <v>14577</v>
      </c>
      <c r="Y12" s="201">
        <f t="shared" si="7"/>
        <v>13932</v>
      </c>
      <c r="Z12" s="201">
        <f t="shared" si="7"/>
        <v>15667</v>
      </c>
      <c r="AA12" s="201">
        <f t="shared" si="7"/>
        <v>16084</v>
      </c>
      <c r="AB12" s="201">
        <f t="shared" si="7"/>
        <v>15678</v>
      </c>
      <c r="AC12" s="201">
        <f t="shared" si="7"/>
        <v>13997</v>
      </c>
      <c r="AD12" s="417">
        <f>AD13</f>
        <v>12532</v>
      </c>
    </row>
    <row r="13" spans="1:30">
      <c r="A13" s="402" t="s">
        <v>318</v>
      </c>
      <c r="B13" s="402" t="s">
        <v>328</v>
      </c>
      <c r="C13" s="38">
        <v>492</v>
      </c>
      <c r="D13" s="38">
        <v>1340</v>
      </c>
      <c r="E13" s="38">
        <v>1767</v>
      </c>
      <c r="F13" s="415">
        <v>4048</v>
      </c>
      <c r="G13" s="415">
        <v>4048</v>
      </c>
      <c r="H13" s="416">
        <v>3711</v>
      </c>
      <c r="I13" s="416">
        <v>5064</v>
      </c>
      <c r="J13" s="416">
        <v>4569</v>
      </c>
      <c r="K13" s="38">
        <v>4183</v>
      </c>
      <c r="L13" s="38">
        <v>4635</v>
      </c>
      <c r="M13" s="38">
        <v>4788</v>
      </c>
      <c r="N13" s="38">
        <v>4679</v>
      </c>
      <c r="O13" s="201">
        <v>5004</v>
      </c>
      <c r="P13" s="201">
        <v>8697</v>
      </c>
      <c r="Q13" s="201">
        <v>13106</v>
      </c>
      <c r="R13" s="201">
        <v>1757940</v>
      </c>
      <c r="S13" s="201">
        <v>15296</v>
      </c>
      <c r="T13" s="201">
        <v>18842</v>
      </c>
      <c r="U13" s="201">
        <v>17050</v>
      </c>
      <c r="V13" s="201">
        <v>15034</v>
      </c>
      <c r="W13" s="201">
        <v>14304</v>
      </c>
      <c r="X13" s="201">
        <v>14577</v>
      </c>
      <c r="Y13" s="201">
        <v>13932</v>
      </c>
      <c r="Z13" s="201">
        <v>15667</v>
      </c>
      <c r="AA13" s="201">
        <v>16084</v>
      </c>
      <c r="AB13" s="201">
        <v>15678</v>
      </c>
      <c r="AC13" s="201">
        <v>13997</v>
      </c>
      <c r="AD13" s="417">
        <v>12532</v>
      </c>
    </row>
    <row r="14" spans="1:30">
      <c r="A14" s="423" t="s">
        <v>459</v>
      </c>
      <c r="B14" s="423" t="s">
        <v>467</v>
      </c>
      <c r="C14" s="413">
        <v>29546</v>
      </c>
      <c r="D14" s="413">
        <v>31278</v>
      </c>
      <c r="E14" s="413">
        <v>61068</v>
      </c>
      <c r="F14" s="424">
        <v>15461</v>
      </c>
      <c r="G14" s="424">
        <v>15461</v>
      </c>
      <c r="H14" s="425">
        <v>25711</v>
      </c>
      <c r="I14" s="425">
        <v>25717</v>
      </c>
      <c r="J14" s="425">
        <v>17406</v>
      </c>
      <c r="K14" s="413">
        <v>16901</v>
      </c>
      <c r="L14" s="413">
        <v>21449</v>
      </c>
      <c r="M14" s="413">
        <v>31170</v>
      </c>
      <c r="N14" s="413">
        <v>18367</v>
      </c>
      <c r="O14" s="200">
        <v>37740</v>
      </c>
      <c r="P14" s="200">
        <v>4628</v>
      </c>
      <c r="Q14" s="200">
        <v>13655</v>
      </c>
      <c r="R14" s="200">
        <v>32169</v>
      </c>
      <c r="S14" s="200">
        <v>31394</v>
      </c>
      <c r="T14" s="200">
        <v>29978</v>
      </c>
      <c r="U14" s="200">
        <v>21712</v>
      </c>
      <c r="V14" s="200">
        <v>30697</v>
      </c>
      <c r="W14" s="200">
        <v>48329</v>
      </c>
      <c r="X14" s="200">
        <v>35769</v>
      </c>
      <c r="Y14" s="200">
        <v>23078</v>
      </c>
      <c r="Z14" s="200">
        <v>17216</v>
      </c>
      <c r="AA14" s="200">
        <v>15257</v>
      </c>
      <c r="AB14" s="200">
        <v>26833</v>
      </c>
      <c r="AC14" s="200">
        <v>28502</v>
      </c>
      <c r="AD14" s="414">
        <v>41661</v>
      </c>
    </row>
    <row r="15" spans="1:30">
      <c r="A15" s="426" t="s">
        <v>470</v>
      </c>
      <c r="B15" s="426" t="s">
        <v>474</v>
      </c>
      <c r="C15" s="427">
        <f>C2+C6</f>
        <v>2488124</v>
      </c>
      <c r="D15" s="427">
        <f t="shared" ref="D15:Z15" si="8">D2+D6</f>
        <v>1839240</v>
      </c>
      <c r="E15" s="427">
        <f t="shared" si="8"/>
        <v>2126547</v>
      </c>
      <c r="F15" s="427">
        <f t="shared" si="8"/>
        <v>1429762</v>
      </c>
      <c r="G15" s="427">
        <f>G2+G6</f>
        <v>1429762</v>
      </c>
      <c r="H15" s="427">
        <f t="shared" si="8"/>
        <v>1228673</v>
      </c>
      <c r="I15" s="427">
        <f t="shared" si="8"/>
        <v>1627009</v>
      </c>
      <c r="J15" s="427">
        <f t="shared" si="8"/>
        <v>1183944</v>
      </c>
      <c r="K15" s="427">
        <f t="shared" si="8"/>
        <v>1186863</v>
      </c>
      <c r="L15" s="427">
        <f t="shared" si="8"/>
        <v>1407486</v>
      </c>
      <c r="M15" s="427">
        <f t="shared" si="8"/>
        <v>1520157</v>
      </c>
      <c r="N15" s="427">
        <f t="shared" si="8"/>
        <v>2760775</v>
      </c>
      <c r="O15" s="202">
        <f t="shared" si="8"/>
        <v>2058508</v>
      </c>
      <c r="P15" s="202">
        <f t="shared" si="8"/>
        <v>3902375</v>
      </c>
      <c r="Q15" s="202">
        <f t="shared" si="8"/>
        <v>2720384</v>
      </c>
      <c r="R15" s="202">
        <f t="shared" si="8"/>
        <v>4697681</v>
      </c>
      <c r="S15" s="202">
        <f t="shared" si="8"/>
        <v>3182769</v>
      </c>
      <c r="T15" s="202">
        <f t="shared" si="8"/>
        <v>3121990</v>
      </c>
      <c r="U15" s="202">
        <f t="shared" si="8"/>
        <v>2862070</v>
      </c>
      <c r="V15" s="202">
        <f t="shared" si="8"/>
        <v>3173110</v>
      </c>
      <c r="W15" s="202">
        <f>W2+W6</f>
        <v>4020117</v>
      </c>
      <c r="X15" s="202">
        <f t="shared" si="8"/>
        <v>6264067</v>
      </c>
      <c r="Y15" s="202">
        <f t="shared" si="8"/>
        <v>8770744</v>
      </c>
      <c r="Z15" s="202">
        <f t="shared" si="8"/>
        <v>9827586</v>
      </c>
      <c r="AA15" s="202">
        <f>AA2+AA6</f>
        <v>6883616</v>
      </c>
      <c r="AB15" s="202">
        <f>AB2+AB6</f>
        <v>7346197</v>
      </c>
      <c r="AC15" s="202">
        <f>AC2+AC6</f>
        <v>8473700</v>
      </c>
      <c r="AD15" s="428">
        <f>AD2+AD6</f>
        <v>8503745</v>
      </c>
    </row>
    <row r="16" spans="1:30">
      <c r="A16" s="429"/>
      <c r="B16" s="429"/>
      <c r="C16" s="430"/>
      <c r="D16" s="430"/>
      <c r="E16" s="430"/>
      <c r="F16" s="430"/>
      <c r="G16" s="430"/>
      <c r="H16" s="430"/>
      <c r="I16" s="430"/>
      <c r="J16" s="430"/>
      <c r="K16" s="430"/>
      <c r="L16" s="430"/>
      <c r="M16" s="430"/>
      <c r="N16" s="430"/>
      <c r="O16" s="430"/>
      <c r="P16" s="430"/>
      <c r="Q16" s="431"/>
      <c r="R16" s="431"/>
      <c r="S16" s="431"/>
      <c r="T16" s="432"/>
      <c r="U16" s="432"/>
      <c r="V16" s="318"/>
      <c r="W16" s="318"/>
      <c r="X16" s="318"/>
      <c r="Y16" s="318"/>
      <c r="Z16" s="318"/>
      <c r="AA16" s="318"/>
      <c r="AB16" s="318"/>
      <c r="AC16" s="318"/>
      <c r="AD16" s="433"/>
    </row>
    <row r="17" spans="1:30">
      <c r="A17" s="429"/>
      <c r="B17" s="429"/>
      <c r="C17" s="434"/>
      <c r="D17" s="434"/>
      <c r="E17" s="434"/>
      <c r="F17" s="434"/>
      <c r="G17" s="434"/>
      <c r="H17" s="434"/>
      <c r="I17" s="434"/>
      <c r="J17" s="434"/>
      <c r="K17" s="434"/>
      <c r="L17" s="434"/>
    </row>
    <row r="18" spans="1:30" ht="26.25" thickBot="1">
      <c r="A18" s="28" t="s">
        <v>481</v>
      </c>
      <c r="B18" s="28" t="s">
        <v>486</v>
      </c>
      <c r="C18" s="116">
        <v>42825</v>
      </c>
      <c r="D18" s="116">
        <v>42916</v>
      </c>
      <c r="E18" s="116">
        <v>43008</v>
      </c>
      <c r="F18" s="116">
        <v>43100</v>
      </c>
      <c r="G18" s="116">
        <v>43101</v>
      </c>
      <c r="H18" s="116">
        <v>43190</v>
      </c>
      <c r="I18" s="116">
        <v>43281</v>
      </c>
      <c r="J18" s="116">
        <v>43373</v>
      </c>
      <c r="K18" s="116">
        <v>43465</v>
      </c>
      <c r="L18" s="116">
        <v>43555</v>
      </c>
      <c r="M18" s="116">
        <f t="shared" ref="M18:AC18" si="9">M1</f>
        <v>43646</v>
      </c>
      <c r="N18" s="116">
        <f t="shared" si="9"/>
        <v>43738</v>
      </c>
      <c r="O18" s="116">
        <f t="shared" si="9"/>
        <v>43830</v>
      </c>
      <c r="P18" s="116">
        <f t="shared" si="9"/>
        <v>43921</v>
      </c>
      <c r="Q18" s="116">
        <f t="shared" si="9"/>
        <v>44012</v>
      </c>
      <c r="R18" s="116">
        <f t="shared" si="9"/>
        <v>44104</v>
      </c>
      <c r="S18" s="116">
        <f t="shared" si="9"/>
        <v>44196</v>
      </c>
      <c r="T18" s="116">
        <f t="shared" si="9"/>
        <v>44286</v>
      </c>
      <c r="U18" s="116">
        <f t="shared" si="9"/>
        <v>44377</v>
      </c>
      <c r="V18" s="116">
        <f t="shared" si="9"/>
        <v>44469</v>
      </c>
      <c r="W18" s="116">
        <f t="shared" si="9"/>
        <v>44561</v>
      </c>
      <c r="X18" s="116">
        <f t="shared" si="9"/>
        <v>44651</v>
      </c>
      <c r="Y18" s="116">
        <f t="shared" si="9"/>
        <v>44742</v>
      </c>
      <c r="Z18" s="116">
        <f t="shared" si="9"/>
        <v>44834</v>
      </c>
      <c r="AA18" s="116">
        <f t="shared" si="9"/>
        <v>44926</v>
      </c>
      <c r="AB18" s="116">
        <f t="shared" si="9"/>
        <v>45016</v>
      </c>
      <c r="AC18" s="116">
        <f t="shared" si="9"/>
        <v>45107</v>
      </c>
      <c r="AD18" s="435">
        <f>AD1</f>
        <v>45199</v>
      </c>
    </row>
    <row r="19" spans="1:30" ht="25.5">
      <c r="A19" s="418" t="s">
        <v>477</v>
      </c>
      <c r="B19" s="402" t="s">
        <v>483</v>
      </c>
      <c r="C19" s="416">
        <v>1254</v>
      </c>
      <c r="D19" s="416">
        <v>1031</v>
      </c>
      <c r="E19" s="416">
        <v>2356</v>
      </c>
      <c r="F19" s="416">
        <v>2283</v>
      </c>
      <c r="G19" s="416">
        <v>2283</v>
      </c>
      <c r="H19" s="416">
        <v>281</v>
      </c>
      <c r="I19" s="416">
        <v>277</v>
      </c>
      <c r="J19" s="416">
        <v>1084</v>
      </c>
      <c r="K19" s="416">
        <v>312</v>
      </c>
      <c r="L19" s="416">
        <v>139</v>
      </c>
      <c r="M19" s="416">
        <v>1241</v>
      </c>
      <c r="N19" s="416">
        <v>8</v>
      </c>
      <c r="O19" s="201">
        <v>2880</v>
      </c>
      <c r="P19" s="201">
        <v>0</v>
      </c>
      <c r="Q19" s="201">
        <v>0</v>
      </c>
      <c r="R19" s="201">
        <v>1064</v>
      </c>
      <c r="S19" s="201">
        <v>754</v>
      </c>
      <c r="T19" s="201">
        <v>1381</v>
      </c>
      <c r="U19" s="201">
        <v>351</v>
      </c>
      <c r="V19" s="201">
        <v>3546</v>
      </c>
      <c r="W19" s="201">
        <v>163177</v>
      </c>
      <c r="X19" s="201">
        <v>318123</v>
      </c>
      <c r="Y19" s="201">
        <v>736713</v>
      </c>
      <c r="Z19" s="201">
        <v>656890</v>
      </c>
      <c r="AA19" s="201">
        <v>487292</v>
      </c>
      <c r="AB19" s="201">
        <v>420748</v>
      </c>
      <c r="AC19" s="201">
        <v>396931</v>
      </c>
      <c r="AD19" s="417">
        <v>302227</v>
      </c>
    </row>
    <row r="20" spans="1:30" ht="25.5">
      <c r="A20" s="418" t="s">
        <v>478</v>
      </c>
      <c r="B20" s="418" t="s">
        <v>484</v>
      </c>
      <c r="C20" s="436">
        <v>109535</v>
      </c>
      <c r="D20" s="436">
        <v>88080</v>
      </c>
      <c r="E20" s="436">
        <v>112787</v>
      </c>
      <c r="F20" s="436">
        <v>215778</v>
      </c>
      <c r="G20" s="436">
        <v>215778</v>
      </c>
      <c r="H20" s="436">
        <v>186168</v>
      </c>
      <c r="I20" s="436">
        <v>90344</v>
      </c>
      <c r="J20" s="436">
        <v>110016</v>
      </c>
      <c r="K20" s="436">
        <v>72909</v>
      </c>
      <c r="L20" s="436">
        <v>76243</v>
      </c>
      <c r="M20" s="436">
        <v>94165</v>
      </c>
      <c r="N20" s="436">
        <v>38952</v>
      </c>
      <c r="O20" s="203">
        <v>41093</v>
      </c>
      <c r="P20" s="203">
        <v>22023</v>
      </c>
      <c r="Q20" s="203">
        <v>30546</v>
      </c>
      <c r="R20" s="203">
        <v>31570</v>
      </c>
      <c r="S20" s="203">
        <v>6900</v>
      </c>
      <c r="T20" s="203">
        <v>5055</v>
      </c>
      <c r="U20" s="203">
        <v>12284</v>
      </c>
      <c r="V20" s="203">
        <v>3743</v>
      </c>
      <c r="W20" s="203">
        <v>0</v>
      </c>
      <c r="X20" s="203">
        <v>0</v>
      </c>
      <c r="Y20" s="203">
        <v>24845</v>
      </c>
      <c r="Z20" s="203">
        <v>266173</v>
      </c>
      <c r="AA20" s="203">
        <v>61885</v>
      </c>
      <c r="AB20" s="203">
        <v>117906</v>
      </c>
      <c r="AC20" s="203">
        <v>457013</v>
      </c>
      <c r="AD20" s="437">
        <v>876467</v>
      </c>
    </row>
    <row r="21" spans="1:30">
      <c r="A21" s="426" t="s">
        <v>479</v>
      </c>
      <c r="B21" s="426" t="s">
        <v>480</v>
      </c>
      <c r="C21" s="427">
        <f>C19+C20</f>
        <v>110789</v>
      </c>
      <c r="D21" s="427">
        <f t="shared" ref="D21:AC21" si="10">D19+D20</f>
        <v>89111</v>
      </c>
      <c r="E21" s="427">
        <f t="shared" si="10"/>
        <v>115143</v>
      </c>
      <c r="F21" s="427">
        <f t="shared" si="10"/>
        <v>218061</v>
      </c>
      <c r="G21" s="427">
        <f>G19+G20</f>
        <v>218061</v>
      </c>
      <c r="H21" s="427">
        <f t="shared" si="10"/>
        <v>186449</v>
      </c>
      <c r="I21" s="427">
        <f t="shared" si="10"/>
        <v>90621</v>
      </c>
      <c r="J21" s="427">
        <f t="shared" si="10"/>
        <v>111100</v>
      </c>
      <c r="K21" s="427">
        <f t="shared" si="10"/>
        <v>73221</v>
      </c>
      <c r="L21" s="427">
        <f t="shared" si="10"/>
        <v>76382</v>
      </c>
      <c r="M21" s="427">
        <f t="shared" si="10"/>
        <v>95406</v>
      </c>
      <c r="N21" s="427">
        <f t="shared" si="10"/>
        <v>38960</v>
      </c>
      <c r="O21" s="427">
        <f t="shared" si="10"/>
        <v>43973</v>
      </c>
      <c r="P21" s="427">
        <f t="shared" si="10"/>
        <v>22023</v>
      </c>
      <c r="Q21" s="427">
        <f t="shared" si="10"/>
        <v>30546</v>
      </c>
      <c r="R21" s="427">
        <f t="shared" si="10"/>
        <v>32634</v>
      </c>
      <c r="S21" s="427">
        <f t="shared" si="10"/>
        <v>7654</v>
      </c>
      <c r="T21" s="202">
        <f t="shared" si="10"/>
        <v>6436</v>
      </c>
      <c r="U21" s="202">
        <f t="shared" si="10"/>
        <v>12635</v>
      </c>
      <c r="V21" s="202">
        <f t="shared" si="10"/>
        <v>7289</v>
      </c>
      <c r="W21" s="202">
        <f t="shared" si="10"/>
        <v>163177</v>
      </c>
      <c r="X21" s="202">
        <f t="shared" si="10"/>
        <v>318123</v>
      </c>
      <c r="Y21" s="202">
        <f t="shared" si="10"/>
        <v>761558</v>
      </c>
      <c r="Z21" s="202">
        <f t="shared" si="10"/>
        <v>923063</v>
      </c>
      <c r="AA21" s="202">
        <f t="shared" si="10"/>
        <v>549177</v>
      </c>
      <c r="AB21" s="202">
        <f t="shared" si="10"/>
        <v>538654</v>
      </c>
      <c r="AC21" s="202">
        <f t="shared" si="10"/>
        <v>853944</v>
      </c>
      <c r="AD21" s="428">
        <f>AD19+AD20</f>
        <v>1178694</v>
      </c>
    </row>
    <row r="22" spans="1:30">
      <c r="A22" s="429"/>
      <c r="B22" s="429"/>
      <c r="C22" s="438">
        <f>C15+C21-[88]BS!E5</f>
        <v>0</v>
      </c>
      <c r="D22" s="438">
        <f>D15+D21-[88]BS!F5</f>
        <v>0</v>
      </c>
      <c r="E22" s="438">
        <f>E15+E21-[88]BS!G5</f>
        <v>0</v>
      </c>
      <c r="F22" s="438">
        <f>F15+F21-[88]BS!H5</f>
        <v>0</v>
      </c>
      <c r="G22" s="438"/>
      <c r="H22" s="438">
        <f>H15+H21-[88]BS!J5</f>
        <v>0</v>
      </c>
      <c r="I22" s="438">
        <f>I15+I21-[88]BS!K5</f>
        <v>0</v>
      </c>
      <c r="J22" s="438">
        <f>J15+J21-[88]BS!L5</f>
        <v>0</v>
      </c>
      <c r="K22" s="438">
        <f>K15+K21-[88]BS!M5</f>
        <v>0</v>
      </c>
      <c r="L22" s="438">
        <f>L15+L21-[88]BS!N5</f>
        <v>0</v>
      </c>
      <c r="M22" s="438">
        <f>M15+M21-[88]BS!O5</f>
        <v>0</v>
      </c>
      <c r="N22" s="438">
        <f>N15+N21-[88]BS!P5</f>
        <v>0</v>
      </c>
      <c r="O22" s="438">
        <f>O15+O21-[88]BS!Q5</f>
        <v>0</v>
      </c>
      <c r="P22" s="438">
        <f>P15+P21-[88]BS!R5</f>
        <v>0</v>
      </c>
      <c r="Q22" s="438">
        <f>Q15+Q21-[88]BS!S5</f>
        <v>0</v>
      </c>
      <c r="R22" s="438">
        <f>R15+R21-[88]BS!T5</f>
        <v>0</v>
      </c>
      <c r="S22" s="439">
        <f>S15+S21-[88]BS!U5</f>
        <v>0</v>
      </c>
      <c r="T22" s="299">
        <f>T15+T21-[88]BS!V5</f>
        <v>0</v>
      </c>
      <c r="U22" s="299">
        <f>U15+U21-[88]BS!W5</f>
        <v>0</v>
      </c>
      <c r="V22" s="299">
        <f>V15+V21-[88]BS!X5</f>
        <v>0</v>
      </c>
      <c r="W22" s="299">
        <f>W15+W21-[88]BS!Y5</f>
        <v>0</v>
      </c>
      <c r="X22" s="299">
        <f>X15+X21-[88]BS!Z5</f>
        <v>0</v>
      </c>
      <c r="Y22" s="299">
        <f>Y15+Y21-[88]BS!AA5</f>
        <v>0</v>
      </c>
      <c r="Z22" s="299">
        <f>Z15+Z21-[88]BS!AB5</f>
        <v>0</v>
      </c>
      <c r="AA22" s="299">
        <f>AA15+AA21-[88]BS!AC5</f>
        <v>0</v>
      </c>
      <c r="AB22" s="299">
        <f>AB15+AB21-[88]BS!AD5</f>
        <v>0</v>
      </c>
      <c r="AC22" s="299">
        <f>AC15+AC21-[88]BS!AE5</f>
        <v>0</v>
      </c>
      <c r="AD22" s="299">
        <f>AD15+AD21-[88]BS!AF5</f>
        <v>0</v>
      </c>
    </row>
    <row r="23" spans="1:30" ht="15" customHeight="1">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row>
    <row r="24" spans="1:30">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row>
    <row r="25" spans="1:3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row>
    <row r="26" spans="1:30" ht="26.25" thickBot="1">
      <c r="A26" s="440" t="s">
        <v>471</v>
      </c>
      <c r="B26" s="440" t="s">
        <v>475</v>
      </c>
      <c r="C26" s="116">
        <v>42825</v>
      </c>
      <c r="D26" s="116">
        <v>42916</v>
      </c>
      <c r="E26" s="116">
        <v>43008</v>
      </c>
      <c r="F26" s="116">
        <v>43100</v>
      </c>
      <c r="G26" s="116">
        <v>43101</v>
      </c>
      <c r="H26" s="116">
        <v>43190</v>
      </c>
      <c r="I26" s="116">
        <v>43281</v>
      </c>
      <c r="J26" s="116">
        <v>43373</v>
      </c>
      <c r="K26" s="116">
        <v>43465</v>
      </c>
      <c r="L26" s="116">
        <v>43555</v>
      </c>
      <c r="M26" s="116">
        <f t="shared" ref="M26:AC26" si="11">M18</f>
        <v>43646</v>
      </c>
      <c r="N26" s="116">
        <f t="shared" si="11"/>
        <v>43738</v>
      </c>
      <c r="O26" s="116">
        <f t="shared" si="11"/>
        <v>43830</v>
      </c>
      <c r="P26" s="116">
        <f t="shared" si="11"/>
        <v>43921</v>
      </c>
      <c r="Q26" s="116">
        <f t="shared" si="11"/>
        <v>44012</v>
      </c>
      <c r="R26" s="116">
        <f t="shared" si="11"/>
        <v>44104</v>
      </c>
      <c r="S26" s="116">
        <f t="shared" si="11"/>
        <v>44196</v>
      </c>
      <c r="T26" s="116">
        <f t="shared" si="11"/>
        <v>44286</v>
      </c>
      <c r="U26" s="116">
        <f t="shared" si="11"/>
        <v>44377</v>
      </c>
      <c r="V26" s="116">
        <f t="shared" si="11"/>
        <v>44469</v>
      </c>
      <c r="W26" s="116">
        <f t="shared" si="11"/>
        <v>44561</v>
      </c>
      <c r="X26" s="116">
        <f t="shared" si="11"/>
        <v>44651</v>
      </c>
      <c r="Y26" s="116">
        <f t="shared" si="11"/>
        <v>44742</v>
      </c>
      <c r="Z26" s="116">
        <f t="shared" si="11"/>
        <v>44834</v>
      </c>
      <c r="AA26" s="116"/>
      <c r="AB26" s="116">
        <f t="shared" si="11"/>
        <v>45016</v>
      </c>
      <c r="AC26" s="116">
        <f t="shared" si="11"/>
        <v>45107</v>
      </c>
      <c r="AD26" s="116">
        <v>45199</v>
      </c>
    </row>
    <row r="27" spans="1:30" ht="25.5">
      <c r="A27" s="412" t="s">
        <v>453</v>
      </c>
      <c r="B27" s="412" t="s">
        <v>461</v>
      </c>
      <c r="C27" s="413">
        <f>SUM(C28:C30)</f>
        <v>1590912</v>
      </c>
      <c r="D27" s="413">
        <f>SUM(D28:D30)</f>
        <v>1502171</v>
      </c>
      <c r="E27" s="413">
        <f>SUM(E28:E30)</f>
        <v>1487405</v>
      </c>
      <c r="F27" s="413">
        <f>SUM(F28:F30)</f>
        <v>1237704</v>
      </c>
      <c r="G27" s="413">
        <f>SUM(G28:G30)</f>
        <v>1237704</v>
      </c>
      <c r="H27" s="413">
        <v>954909</v>
      </c>
      <c r="I27" s="413">
        <f t="shared" ref="I27:S27" si="12">SUM(I28:I30)</f>
        <v>1194616</v>
      </c>
      <c r="J27" s="413">
        <f t="shared" si="12"/>
        <v>891658</v>
      </c>
      <c r="K27" s="413">
        <f t="shared" si="12"/>
        <v>1058024</v>
      </c>
      <c r="L27" s="413">
        <f t="shared" si="12"/>
        <v>1166394</v>
      </c>
      <c r="M27" s="413">
        <f t="shared" si="12"/>
        <v>1401461</v>
      </c>
      <c r="N27" s="413">
        <f t="shared" si="12"/>
        <v>1793215</v>
      </c>
      <c r="O27" s="200">
        <f t="shared" si="12"/>
        <v>1524250</v>
      </c>
      <c r="P27" s="200">
        <f t="shared" si="12"/>
        <v>3339834</v>
      </c>
      <c r="Q27" s="200">
        <f t="shared" si="12"/>
        <v>2656612</v>
      </c>
      <c r="R27" s="200">
        <f t="shared" si="12"/>
        <v>2754926</v>
      </c>
      <c r="S27" s="200">
        <f t="shared" si="12"/>
        <v>2963339</v>
      </c>
      <c r="T27" s="200">
        <f>SUM(T28:T30)</f>
        <v>2587221</v>
      </c>
      <c r="U27" s="200">
        <f>SUM(U28:U30)</f>
        <v>1758281</v>
      </c>
      <c r="V27" s="200">
        <f>SUM(V28:V30)</f>
        <v>2206685</v>
      </c>
      <c r="W27" s="200">
        <f>SUM(W28:W30)</f>
        <v>3492496</v>
      </c>
      <c r="X27" s="200">
        <f>SUM(X28:X30)</f>
        <v>5844095</v>
      </c>
      <c r="Y27" s="200">
        <f t="shared" ref="Y27:AD27" si="13">SUM(Y28:Y30)</f>
        <v>7634520</v>
      </c>
      <c r="Z27" s="200">
        <f t="shared" si="13"/>
        <v>8989993</v>
      </c>
      <c r="AA27" s="200">
        <f t="shared" si="13"/>
        <v>6913266</v>
      </c>
      <c r="AB27" s="200">
        <f t="shared" si="13"/>
        <v>6328883</v>
      </c>
      <c r="AC27" s="200">
        <f t="shared" si="13"/>
        <v>7205131</v>
      </c>
      <c r="AD27" s="200">
        <f t="shared" si="13"/>
        <v>7431883</v>
      </c>
    </row>
    <row r="28" spans="1:30">
      <c r="A28" s="402" t="s">
        <v>454</v>
      </c>
      <c r="B28" s="402" t="s">
        <v>462</v>
      </c>
      <c r="C28" s="416">
        <v>875142</v>
      </c>
      <c r="D28" s="416">
        <v>719949</v>
      </c>
      <c r="E28" s="416">
        <v>745857</v>
      </c>
      <c r="F28" s="416">
        <v>275046</v>
      </c>
      <c r="G28" s="416">
        <v>275046</v>
      </c>
      <c r="H28" s="126">
        <v>268605</v>
      </c>
      <c r="I28" s="416">
        <v>257153</v>
      </c>
      <c r="J28" s="416">
        <v>281004</v>
      </c>
      <c r="K28" s="38">
        <v>545393</v>
      </c>
      <c r="L28" s="38">
        <v>620795</v>
      </c>
      <c r="M28" s="38">
        <v>695089</v>
      </c>
      <c r="N28" s="38">
        <v>958617</v>
      </c>
      <c r="O28" s="201">
        <v>766820</v>
      </c>
      <c r="P28" s="201">
        <v>1505261</v>
      </c>
      <c r="Q28" s="201">
        <v>1736358</v>
      </c>
      <c r="R28" s="201">
        <v>1797322</v>
      </c>
      <c r="S28" s="201">
        <v>1593606</v>
      </c>
      <c r="T28" s="201">
        <v>1243703</v>
      </c>
      <c r="U28" s="201">
        <v>1042341</v>
      </c>
      <c r="V28" s="201">
        <v>1010443</v>
      </c>
      <c r="W28" s="201">
        <v>2266649</v>
      </c>
      <c r="X28" s="201">
        <v>3735299</v>
      </c>
      <c r="Y28" s="201">
        <v>5459142</v>
      </c>
      <c r="Z28" s="201">
        <v>5485021</v>
      </c>
      <c r="AA28" s="201">
        <v>4624966</v>
      </c>
      <c r="AB28" s="201">
        <v>4484374</v>
      </c>
      <c r="AC28" s="201">
        <v>4396593</v>
      </c>
      <c r="AD28" s="201">
        <v>4661955</v>
      </c>
    </row>
    <row r="29" spans="1:30" ht="25.5">
      <c r="A29" s="418" t="s">
        <v>455</v>
      </c>
      <c r="B29" s="418" t="s">
        <v>463</v>
      </c>
      <c r="C29" s="416">
        <v>13079</v>
      </c>
      <c r="D29" s="416">
        <v>12382</v>
      </c>
      <c r="E29" s="416">
        <v>8268</v>
      </c>
      <c r="F29" s="416">
        <v>6053</v>
      </c>
      <c r="G29" s="416">
        <v>6053</v>
      </c>
      <c r="H29" s="416">
        <v>6880</v>
      </c>
      <c r="I29" s="416">
        <v>6394</v>
      </c>
      <c r="J29" s="416">
        <v>6282</v>
      </c>
      <c r="K29" s="38">
        <v>3279</v>
      </c>
      <c r="L29" s="38">
        <v>2844</v>
      </c>
      <c r="M29" s="38">
        <v>3148</v>
      </c>
      <c r="N29" s="38">
        <v>1916</v>
      </c>
      <c r="O29" s="201">
        <v>1450</v>
      </c>
      <c r="P29" s="201">
        <v>85</v>
      </c>
      <c r="Q29" s="201">
        <v>0</v>
      </c>
      <c r="R29" s="201">
        <v>0</v>
      </c>
      <c r="S29" s="201">
        <v>0</v>
      </c>
      <c r="T29" s="201">
        <v>0</v>
      </c>
      <c r="U29" s="201">
        <v>0</v>
      </c>
      <c r="V29" s="201">
        <v>0</v>
      </c>
      <c r="W29" s="201">
        <v>0</v>
      </c>
      <c r="X29" s="201">
        <v>0</v>
      </c>
      <c r="Y29" s="201">
        <v>0</v>
      </c>
      <c r="Z29" s="201">
        <v>0</v>
      </c>
      <c r="AA29" s="201">
        <v>0</v>
      </c>
      <c r="AB29" s="201">
        <v>0</v>
      </c>
      <c r="AC29" s="201">
        <v>0</v>
      </c>
      <c r="AD29" s="201">
        <v>0</v>
      </c>
    </row>
    <row r="30" spans="1:30">
      <c r="A30" s="402" t="s">
        <v>456</v>
      </c>
      <c r="B30" s="402" t="s">
        <v>464</v>
      </c>
      <c r="C30" s="416">
        <v>702691</v>
      </c>
      <c r="D30" s="416">
        <v>769840</v>
      </c>
      <c r="E30" s="416">
        <v>733280</v>
      </c>
      <c r="F30" s="416">
        <v>956605</v>
      </c>
      <c r="G30" s="416">
        <v>956605</v>
      </c>
      <c r="H30" s="416">
        <v>679424</v>
      </c>
      <c r="I30" s="416">
        <v>931069</v>
      </c>
      <c r="J30" s="416">
        <v>604372</v>
      </c>
      <c r="K30" s="416">
        <v>509352</v>
      </c>
      <c r="L30" s="416">
        <v>542755</v>
      </c>
      <c r="M30" s="416">
        <v>703224</v>
      </c>
      <c r="N30" s="416">
        <v>832682</v>
      </c>
      <c r="O30" s="201">
        <v>755980</v>
      </c>
      <c r="P30" s="201">
        <v>1834488</v>
      </c>
      <c r="Q30" s="201">
        <v>920254</v>
      </c>
      <c r="R30" s="201">
        <v>957604</v>
      </c>
      <c r="S30" s="201">
        <v>1369733</v>
      </c>
      <c r="T30" s="201">
        <v>1343518</v>
      </c>
      <c r="U30" s="201">
        <v>715940</v>
      </c>
      <c r="V30" s="201">
        <v>1196242</v>
      </c>
      <c r="W30" s="201">
        <v>1225847</v>
      </c>
      <c r="X30" s="201">
        <v>2108796</v>
      </c>
      <c r="Y30" s="201">
        <v>2175378</v>
      </c>
      <c r="Z30" s="201">
        <v>3504972</v>
      </c>
      <c r="AA30" s="201">
        <v>2288300</v>
      </c>
      <c r="AB30" s="201">
        <v>1844509</v>
      </c>
      <c r="AC30" s="201">
        <v>2808538</v>
      </c>
      <c r="AD30" s="201">
        <v>2769928</v>
      </c>
    </row>
    <row r="31" spans="1:30">
      <c r="A31" s="441" t="s">
        <v>460</v>
      </c>
      <c r="B31" s="441" t="s">
        <v>468</v>
      </c>
      <c r="C31" s="425">
        <f>176936+580131</f>
        <v>757067</v>
      </c>
      <c r="D31" s="425">
        <f>182684</f>
        <v>182684</v>
      </c>
      <c r="E31" s="425">
        <f>375319</f>
        <v>375319</v>
      </c>
      <c r="F31" s="442">
        <f>230895</f>
        <v>230895</v>
      </c>
      <c r="G31" s="442">
        <f>230895</f>
        <v>230895</v>
      </c>
      <c r="H31" s="425">
        <f>622545</f>
        <v>622545</v>
      </c>
      <c r="I31" s="442">
        <f>105024</f>
        <v>105024</v>
      </c>
      <c r="J31" s="442">
        <f>675323</f>
        <v>675323</v>
      </c>
      <c r="K31" s="443">
        <f>423377</f>
        <v>423377</v>
      </c>
      <c r="L31" s="443">
        <f>722673</f>
        <v>722673</v>
      </c>
      <c r="M31" s="443">
        <f>394767</f>
        <v>394767</v>
      </c>
      <c r="N31" s="443">
        <v>220460</v>
      </c>
      <c r="O31" s="204">
        <v>332563</v>
      </c>
      <c r="P31" s="204">
        <v>143000</v>
      </c>
      <c r="Q31" s="204">
        <v>210553</v>
      </c>
      <c r="R31" s="204">
        <v>114331</v>
      </c>
      <c r="S31" s="204">
        <v>67001</v>
      </c>
      <c r="T31" s="204">
        <v>101202</v>
      </c>
      <c r="U31" s="204">
        <v>356492</v>
      </c>
      <c r="V31" s="204">
        <v>286721</v>
      </c>
      <c r="W31" s="204">
        <v>385585</v>
      </c>
      <c r="X31" s="204">
        <v>456800</v>
      </c>
      <c r="Y31" s="204">
        <v>456800</v>
      </c>
      <c r="Z31" s="204">
        <v>321857</v>
      </c>
      <c r="AA31" s="204">
        <v>195560</v>
      </c>
      <c r="AB31" s="204">
        <v>969822</v>
      </c>
      <c r="AC31" s="204">
        <v>435533</v>
      </c>
      <c r="AD31" s="204">
        <v>1217314</v>
      </c>
    </row>
    <row r="32" spans="1:30">
      <c r="A32" s="426" t="s">
        <v>472</v>
      </c>
      <c r="B32" s="426" t="s">
        <v>476</v>
      </c>
      <c r="C32" s="427">
        <f t="shared" ref="C32:AD32" si="14">C27+C31</f>
        <v>2347979</v>
      </c>
      <c r="D32" s="427">
        <f t="shared" si="14"/>
        <v>1684855</v>
      </c>
      <c r="E32" s="427">
        <f t="shared" si="14"/>
        <v>1862724</v>
      </c>
      <c r="F32" s="427">
        <f t="shared" si="14"/>
        <v>1468599</v>
      </c>
      <c r="G32" s="427">
        <f>G27+G31</f>
        <v>1468599</v>
      </c>
      <c r="H32" s="427">
        <f t="shared" si="14"/>
        <v>1577454</v>
      </c>
      <c r="I32" s="427">
        <f t="shared" si="14"/>
        <v>1299640</v>
      </c>
      <c r="J32" s="427">
        <f t="shared" si="14"/>
        <v>1566981</v>
      </c>
      <c r="K32" s="427">
        <f t="shared" si="14"/>
        <v>1481401</v>
      </c>
      <c r="L32" s="427">
        <f t="shared" si="14"/>
        <v>1889067</v>
      </c>
      <c r="M32" s="427">
        <f t="shared" si="14"/>
        <v>1796228</v>
      </c>
      <c r="N32" s="427">
        <f t="shared" si="14"/>
        <v>2013675</v>
      </c>
      <c r="O32" s="202">
        <f t="shared" si="14"/>
        <v>1856813</v>
      </c>
      <c r="P32" s="202">
        <f t="shared" si="14"/>
        <v>3482834</v>
      </c>
      <c r="Q32" s="202">
        <f t="shared" si="14"/>
        <v>2867165</v>
      </c>
      <c r="R32" s="202">
        <f t="shared" si="14"/>
        <v>2869257</v>
      </c>
      <c r="S32" s="202">
        <f t="shared" si="14"/>
        <v>3030340</v>
      </c>
      <c r="T32" s="202">
        <f t="shared" si="14"/>
        <v>2688423</v>
      </c>
      <c r="U32" s="202">
        <f t="shared" si="14"/>
        <v>2114773</v>
      </c>
      <c r="V32" s="202">
        <f t="shared" si="14"/>
        <v>2493406</v>
      </c>
      <c r="W32" s="202">
        <f t="shared" si="14"/>
        <v>3878081</v>
      </c>
      <c r="X32" s="202">
        <f t="shared" si="14"/>
        <v>6300895</v>
      </c>
      <c r="Y32" s="202">
        <f t="shared" si="14"/>
        <v>8091320</v>
      </c>
      <c r="Z32" s="202">
        <f t="shared" si="14"/>
        <v>9311850</v>
      </c>
      <c r="AA32" s="202">
        <f t="shared" si="14"/>
        <v>7108826</v>
      </c>
      <c r="AB32" s="202">
        <f t="shared" si="14"/>
        <v>7298705</v>
      </c>
      <c r="AC32" s="202">
        <f t="shared" si="14"/>
        <v>7640664</v>
      </c>
      <c r="AD32" s="202">
        <f t="shared" si="14"/>
        <v>8649197</v>
      </c>
    </row>
    <row r="35" spans="1:30" ht="30" customHeight="1" thickBot="1">
      <c r="A35" s="444" t="s">
        <v>482</v>
      </c>
      <c r="B35" s="28" t="s">
        <v>485</v>
      </c>
      <c r="C35" s="116">
        <f>C26</f>
        <v>42825</v>
      </c>
      <c r="D35" s="116">
        <v>42916</v>
      </c>
      <c r="E35" s="116">
        <v>43008</v>
      </c>
      <c r="F35" s="116">
        <v>43100</v>
      </c>
      <c r="G35" s="116">
        <v>43100</v>
      </c>
      <c r="H35" s="116">
        <v>43190</v>
      </c>
      <c r="I35" s="116">
        <v>43281</v>
      </c>
      <c r="J35" s="116">
        <v>43373</v>
      </c>
      <c r="K35" s="116">
        <v>43465</v>
      </c>
      <c r="L35" s="116">
        <v>43555</v>
      </c>
      <c r="M35" s="116">
        <f t="shared" ref="M35:AD35" si="15">M26</f>
        <v>43646</v>
      </c>
      <c r="N35" s="116">
        <f t="shared" si="15"/>
        <v>43738</v>
      </c>
      <c r="O35" s="116">
        <f t="shared" si="15"/>
        <v>43830</v>
      </c>
      <c r="P35" s="116">
        <f t="shared" si="15"/>
        <v>43921</v>
      </c>
      <c r="Q35" s="116">
        <f t="shared" si="15"/>
        <v>44012</v>
      </c>
      <c r="R35" s="116">
        <f t="shared" si="15"/>
        <v>44104</v>
      </c>
      <c r="S35" s="116">
        <f t="shared" si="15"/>
        <v>44196</v>
      </c>
      <c r="T35" s="116">
        <f t="shared" si="15"/>
        <v>44286</v>
      </c>
      <c r="U35" s="116">
        <f t="shared" si="15"/>
        <v>44377</v>
      </c>
      <c r="V35" s="116">
        <f t="shared" si="15"/>
        <v>44469</v>
      </c>
      <c r="W35" s="116">
        <f t="shared" si="15"/>
        <v>44561</v>
      </c>
      <c r="X35" s="116">
        <f t="shared" si="15"/>
        <v>44651</v>
      </c>
      <c r="Y35" s="116">
        <f t="shared" si="15"/>
        <v>44742</v>
      </c>
      <c r="Z35" s="116">
        <f t="shared" si="15"/>
        <v>44834</v>
      </c>
      <c r="AA35" s="116">
        <f t="shared" si="15"/>
        <v>0</v>
      </c>
      <c r="AB35" s="116">
        <f t="shared" si="15"/>
        <v>45016</v>
      </c>
      <c r="AC35" s="116">
        <f t="shared" si="15"/>
        <v>45107</v>
      </c>
      <c r="AD35" s="116">
        <f t="shared" si="15"/>
        <v>45199</v>
      </c>
    </row>
    <row r="36" spans="1:30" ht="25.5">
      <c r="A36" s="418" t="s">
        <v>477</v>
      </c>
      <c r="B36" s="402" t="s">
        <v>483</v>
      </c>
      <c r="C36" s="416">
        <v>147946</v>
      </c>
      <c r="D36" s="416">
        <v>162373</v>
      </c>
      <c r="E36" s="416">
        <v>153669</v>
      </c>
      <c r="F36" s="416">
        <v>115496</v>
      </c>
      <c r="G36" s="416">
        <v>115496</v>
      </c>
      <c r="H36" s="416">
        <v>135615</v>
      </c>
      <c r="I36" s="416">
        <v>146817</v>
      </c>
      <c r="J36" s="416">
        <v>140155</v>
      </c>
      <c r="K36" s="416">
        <v>129205</v>
      </c>
      <c r="L36" s="416">
        <v>143828</v>
      </c>
      <c r="M36" s="416">
        <v>172234</v>
      </c>
      <c r="N36" s="416">
        <v>221774</v>
      </c>
      <c r="O36" s="201">
        <v>156700</v>
      </c>
      <c r="P36" s="201">
        <v>348701</v>
      </c>
      <c r="Q36" s="201">
        <v>409101</v>
      </c>
      <c r="R36" s="201">
        <v>407133</v>
      </c>
      <c r="S36" s="201">
        <v>344311</v>
      </c>
      <c r="T36" s="201">
        <v>248563</v>
      </c>
      <c r="U36" s="201">
        <v>210700</v>
      </c>
      <c r="V36" s="201">
        <v>145457</v>
      </c>
      <c r="W36" s="201">
        <v>29105</v>
      </c>
      <c r="X36" s="201">
        <v>17951</v>
      </c>
      <c r="Y36" s="201">
        <v>13094</v>
      </c>
      <c r="Z36" s="201">
        <v>20477</v>
      </c>
      <c r="AA36" s="201">
        <v>25508</v>
      </c>
      <c r="AB36" s="201">
        <v>55979</v>
      </c>
      <c r="AC36" s="201">
        <v>87485</v>
      </c>
      <c r="AD36" s="201">
        <v>229610</v>
      </c>
    </row>
    <row r="37" spans="1:30" ht="25.5">
      <c r="A37" s="418" t="s">
        <v>478</v>
      </c>
      <c r="B37" s="418" t="s">
        <v>484</v>
      </c>
      <c r="C37" s="436">
        <v>1211577</v>
      </c>
      <c r="D37" s="436">
        <v>1023635</v>
      </c>
      <c r="E37" s="436">
        <v>838637</v>
      </c>
      <c r="F37" s="436">
        <v>463302</v>
      </c>
      <c r="G37" s="436">
        <v>463302</v>
      </c>
      <c r="H37" s="436">
        <v>506696</v>
      </c>
      <c r="I37" s="436">
        <v>804390</v>
      </c>
      <c r="J37" s="436">
        <v>707934</v>
      </c>
      <c r="K37" s="436">
        <v>783277</v>
      </c>
      <c r="L37" s="436">
        <v>766606</v>
      </c>
      <c r="M37" s="436">
        <v>710560</v>
      </c>
      <c r="N37" s="436">
        <v>1059213</v>
      </c>
      <c r="O37" s="203">
        <v>838927</v>
      </c>
      <c r="P37" s="203">
        <v>1514772</v>
      </c>
      <c r="Q37" s="203">
        <v>1233706</v>
      </c>
      <c r="R37" s="203">
        <v>1292157</v>
      </c>
      <c r="S37" s="203">
        <v>1430787</v>
      </c>
      <c r="T37" s="203">
        <v>1339369</v>
      </c>
      <c r="U37" s="203">
        <v>1139089</v>
      </c>
      <c r="V37" s="203">
        <v>1378839</v>
      </c>
      <c r="W37" s="203">
        <v>1733229</v>
      </c>
      <c r="X37" s="203">
        <v>1738937</v>
      </c>
      <c r="Y37" s="203">
        <v>2090637</v>
      </c>
      <c r="Z37" s="203">
        <v>2457792</v>
      </c>
      <c r="AA37" s="203">
        <v>1953581</v>
      </c>
      <c r="AB37" s="203">
        <v>1583184</v>
      </c>
      <c r="AC37" s="203">
        <v>1133773</v>
      </c>
      <c r="AD37" s="203">
        <v>1126782</v>
      </c>
    </row>
    <row r="38" spans="1:30">
      <c r="A38" s="426" t="s">
        <v>479</v>
      </c>
      <c r="B38" s="426" t="s">
        <v>480</v>
      </c>
      <c r="C38" s="427">
        <f t="shared" ref="C38:Z38" si="16">C36+C37</f>
        <v>1359523</v>
      </c>
      <c r="D38" s="427">
        <f t="shared" si="16"/>
        <v>1186008</v>
      </c>
      <c r="E38" s="427">
        <f t="shared" si="16"/>
        <v>992306</v>
      </c>
      <c r="F38" s="427">
        <f t="shared" si="16"/>
        <v>578798</v>
      </c>
      <c r="G38" s="427">
        <f t="shared" si="16"/>
        <v>578798</v>
      </c>
      <c r="H38" s="427">
        <f t="shared" si="16"/>
        <v>642311</v>
      </c>
      <c r="I38" s="427">
        <f t="shared" si="16"/>
        <v>951207</v>
      </c>
      <c r="J38" s="427">
        <f t="shared" si="16"/>
        <v>848089</v>
      </c>
      <c r="K38" s="427">
        <f t="shared" si="16"/>
        <v>912482</v>
      </c>
      <c r="L38" s="427">
        <f t="shared" si="16"/>
        <v>910434</v>
      </c>
      <c r="M38" s="427">
        <f t="shared" si="16"/>
        <v>882794</v>
      </c>
      <c r="N38" s="427">
        <f t="shared" si="16"/>
        <v>1280987</v>
      </c>
      <c r="O38" s="202">
        <f t="shared" si="16"/>
        <v>995627</v>
      </c>
      <c r="P38" s="202">
        <f t="shared" si="16"/>
        <v>1863473</v>
      </c>
      <c r="Q38" s="202">
        <f t="shared" si="16"/>
        <v>1642807</v>
      </c>
      <c r="R38" s="202">
        <f t="shared" si="16"/>
        <v>1699290</v>
      </c>
      <c r="S38" s="202">
        <f t="shared" si="16"/>
        <v>1775098</v>
      </c>
      <c r="T38" s="202">
        <f t="shared" si="16"/>
        <v>1587932</v>
      </c>
      <c r="U38" s="202">
        <f t="shared" si="16"/>
        <v>1349789</v>
      </c>
      <c r="V38" s="202">
        <f t="shared" si="16"/>
        <v>1524296</v>
      </c>
      <c r="W38" s="202">
        <f t="shared" si="16"/>
        <v>1762334</v>
      </c>
      <c r="X38" s="202">
        <f t="shared" si="16"/>
        <v>1756888</v>
      </c>
      <c r="Y38" s="202">
        <f t="shared" si="16"/>
        <v>2103731</v>
      </c>
      <c r="Z38" s="202">
        <f t="shared" si="16"/>
        <v>2478269</v>
      </c>
      <c r="AA38" s="202">
        <f>AA36+AA37</f>
        <v>1979089</v>
      </c>
      <c r="AB38" s="202">
        <f>AB36+AB37</f>
        <v>1639163</v>
      </c>
      <c r="AC38" s="202">
        <f>AC36+AC37</f>
        <v>1221258</v>
      </c>
      <c r="AD38" s="202">
        <f>AD36+AD37</f>
        <v>1356392</v>
      </c>
    </row>
    <row r="39" spans="1:30">
      <c r="A39" s="197"/>
      <c r="B39" s="197"/>
      <c r="C39" s="300">
        <f>C32+C38-[88]BS!E32</f>
        <v>0</v>
      </c>
      <c r="D39" s="300">
        <f>D32+D38-[88]BS!F32</f>
        <v>0</v>
      </c>
      <c r="E39" s="300">
        <f>E32+E38-[88]BS!G32</f>
        <v>0</v>
      </c>
      <c r="F39" s="300">
        <f>F32+F38-[88]BS!H32</f>
        <v>0</v>
      </c>
      <c r="G39" s="300">
        <f>G32+G38-[88]BS!I32</f>
        <v>0</v>
      </c>
      <c r="H39" s="300">
        <f>H32+H38-[88]BS!J32</f>
        <v>0</v>
      </c>
      <c r="I39" s="300">
        <f>I32+I38-[88]BS!K32</f>
        <v>0</v>
      </c>
      <c r="J39" s="300">
        <f>J32+J38-[88]BS!L32</f>
        <v>0</v>
      </c>
      <c r="K39" s="300">
        <f>K32+K38-[88]BS!M32</f>
        <v>0</v>
      </c>
      <c r="L39" s="300">
        <f>L32+L38-[88]BS!N32</f>
        <v>0</v>
      </c>
      <c r="M39" s="300">
        <f>M32+M38-[88]BS!O32</f>
        <v>0</v>
      </c>
      <c r="N39" s="300">
        <f>N32+N38-[88]BS!P32</f>
        <v>0</v>
      </c>
      <c r="O39" s="300">
        <f>O32+O38-[88]BS!Q32</f>
        <v>0</v>
      </c>
      <c r="P39" s="300">
        <f>P32+P38-[88]BS!R32</f>
        <v>0</v>
      </c>
      <c r="Q39" s="300">
        <f>Q32+Q38-[88]BS!S32</f>
        <v>0</v>
      </c>
      <c r="R39" s="300">
        <f>R32+R38-[88]BS!T32</f>
        <v>0</v>
      </c>
      <c r="S39" s="300">
        <f>S32+S38-[88]BS!U32</f>
        <v>0</v>
      </c>
      <c r="T39" s="300">
        <f>T32+T38-[88]BS!V32</f>
        <v>0</v>
      </c>
      <c r="U39" s="300">
        <f>U32+U38-[88]BS!W32</f>
        <v>0</v>
      </c>
      <c r="V39" s="300">
        <f>V32+V38-[88]BS!X32</f>
        <v>0</v>
      </c>
      <c r="W39" s="300">
        <f>W32+W38-[88]BS!Y32</f>
        <v>0</v>
      </c>
      <c r="X39" s="300">
        <f>X32+X38-[88]BS!Z32</f>
        <v>0</v>
      </c>
      <c r="Y39" s="300">
        <f>Y32+Y38-[88]BS!AA32</f>
        <v>-216507</v>
      </c>
      <c r="Z39" s="300">
        <f>Z32+Z38-[88]BS!AB32</f>
        <v>0</v>
      </c>
      <c r="AA39" s="300">
        <f>AA32+AA38-[88]BS!AC32</f>
        <v>0</v>
      </c>
      <c r="AB39" s="300">
        <f>AB32+AB38-[88]BS!AD32</f>
        <v>0</v>
      </c>
      <c r="AC39" s="300">
        <f>AC32+AC38-[88]BS!AE32</f>
        <v>0</v>
      </c>
      <c r="AD39" s="300">
        <f>AD32+AD38-[88]BS!AF32</f>
        <v>0</v>
      </c>
    </row>
    <row r="40" spans="1:30">
      <c r="A40" s="197"/>
      <c r="B40" s="445" t="s">
        <v>583</v>
      </c>
      <c r="C40" s="320"/>
      <c r="D40" s="320"/>
      <c r="E40" s="320"/>
      <c r="F40" s="320"/>
      <c r="G40" s="320"/>
      <c r="H40" s="320"/>
      <c r="I40" s="320"/>
      <c r="J40" s="320"/>
      <c r="K40" s="320"/>
      <c r="L40" s="320"/>
      <c r="M40" s="320"/>
      <c r="N40" s="320"/>
      <c r="O40" s="320"/>
      <c r="P40" s="197"/>
      <c r="Q40" s="197"/>
    </row>
    <row r="41" spans="1:30">
      <c r="A41" s="446"/>
      <c r="B41" s="447" t="s">
        <v>582</v>
      </c>
      <c r="C41" s="448"/>
      <c r="D41" s="448"/>
      <c r="E41" s="448"/>
      <c r="F41" s="448"/>
      <c r="G41" s="448"/>
      <c r="H41" s="448"/>
      <c r="I41" s="448"/>
      <c r="J41" s="448"/>
      <c r="K41" s="448"/>
      <c r="L41" s="448"/>
      <c r="M41" s="448"/>
      <c r="N41" s="448"/>
      <c r="O41" s="448"/>
      <c r="P41" s="197"/>
      <c r="Q41" s="197"/>
    </row>
    <row r="42" spans="1:30">
      <c r="A42" s="446"/>
      <c r="B42" s="446"/>
      <c r="C42" s="448"/>
      <c r="D42" s="448"/>
      <c r="E42" s="448"/>
      <c r="F42" s="448"/>
      <c r="G42" s="448"/>
      <c r="H42" s="448"/>
      <c r="I42" s="448"/>
      <c r="J42" s="448"/>
      <c r="K42" s="448"/>
      <c r="L42" s="448"/>
      <c r="M42" s="448"/>
      <c r="N42" s="448"/>
      <c r="O42" s="448"/>
      <c r="P42" s="197"/>
      <c r="Q42" s="197"/>
    </row>
    <row r="43" spans="1:30">
      <c r="A43" s="448"/>
      <c r="B43" s="448"/>
      <c r="C43" s="448"/>
      <c r="D43" s="448"/>
      <c r="E43" s="448"/>
      <c r="F43" s="448"/>
      <c r="G43" s="448"/>
      <c r="H43" s="448"/>
      <c r="I43" s="448"/>
      <c r="J43" s="448"/>
      <c r="K43" s="448"/>
      <c r="L43" s="448"/>
      <c r="M43" s="448"/>
      <c r="N43" s="448"/>
      <c r="O43" s="448"/>
      <c r="P43" s="209"/>
      <c r="Q43" s="209"/>
    </row>
    <row r="44" spans="1:30" ht="14.25">
      <c r="A44" s="449"/>
      <c r="B44" s="449"/>
      <c r="C44" s="450"/>
      <c r="D44" s="450"/>
      <c r="E44" s="450"/>
      <c r="F44" s="450"/>
      <c r="G44" s="450"/>
      <c r="H44" s="450"/>
      <c r="I44" s="450"/>
      <c r="J44" s="450"/>
      <c r="K44" s="450"/>
      <c r="L44" s="450"/>
      <c r="M44" s="450"/>
      <c r="N44" s="450"/>
      <c r="O44" s="450"/>
      <c r="P44" s="209"/>
      <c r="Q44" s="209"/>
    </row>
    <row r="45" spans="1:30">
      <c r="A45" s="448"/>
      <c r="B45" s="448"/>
      <c r="C45" s="448"/>
      <c r="D45" s="448"/>
      <c r="E45" s="448"/>
      <c r="F45" s="448"/>
      <c r="G45" s="448"/>
      <c r="H45" s="448"/>
      <c r="I45" s="448"/>
      <c r="J45" s="448"/>
      <c r="K45" s="448"/>
      <c r="L45" s="448"/>
      <c r="M45" s="448"/>
      <c r="N45" s="448"/>
      <c r="O45" s="448"/>
      <c r="P45" s="209"/>
      <c r="Q45" s="209"/>
    </row>
    <row r="46" spans="1:30">
      <c r="A46" s="209"/>
      <c r="B46" s="209"/>
      <c r="C46" s="209"/>
      <c r="D46" s="209"/>
      <c r="E46" s="209"/>
      <c r="F46" s="209"/>
      <c r="G46" s="209"/>
      <c r="H46" s="209"/>
      <c r="I46" s="209"/>
      <c r="J46" s="209"/>
      <c r="K46" s="209"/>
      <c r="L46" s="209"/>
      <c r="M46" s="209"/>
      <c r="N46" s="209"/>
      <c r="O46" s="209"/>
      <c r="P46" s="209"/>
      <c r="Q46" s="209"/>
    </row>
    <row r="47" spans="1:30">
      <c r="A47" s="209"/>
      <c r="B47" s="209"/>
      <c r="C47" s="209"/>
      <c r="D47" s="209"/>
      <c r="E47" s="209"/>
      <c r="F47" s="209"/>
      <c r="G47" s="209"/>
      <c r="H47" s="209"/>
      <c r="I47" s="209"/>
      <c r="J47" s="209"/>
      <c r="K47" s="209"/>
      <c r="L47" s="209"/>
      <c r="M47" s="209"/>
      <c r="N47" s="209"/>
      <c r="O47" s="209"/>
      <c r="P47" s="209"/>
      <c r="Q47" s="209"/>
    </row>
    <row r="48" spans="1:30">
      <c r="A48" s="209"/>
      <c r="B48" s="209"/>
      <c r="C48" s="209"/>
      <c r="D48" s="209"/>
      <c r="E48" s="209"/>
      <c r="F48" s="209"/>
      <c r="G48" s="209"/>
      <c r="H48" s="209"/>
      <c r="I48" s="209"/>
      <c r="J48" s="209"/>
      <c r="K48" s="209"/>
      <c r="L48" s="209"/>
      <c r="M48" s="209"/>
      <c r="N48" s="209"/>
      <c r="O48" s="209"/>
      <c r="P48" s="209"/>
      <c r="Q48" s="209"/>
    </row>
    <row r="49" spans="1:17">
      <c r="A49" s="209"/>
      <c r="B49" s="209"/>
      <c r="C49" s="209"/>
      <c r="D49" s="209"/>
      <c r="E49" s="209"/>
      <c r="F49" s="209"/>
      <c r="G49" s="209"/>
      <c r="H49" s="209"/>
      <c r="I49" s="209"/>
      <c r="J49" s="209"/>
      <c r="K49" s="209"/>
      <c r="L49" s="209"/>
      <c r="M49" s="209"/>
      <c r="N49" s="209"/>
      <c r="O49" s="209"/>
      <c r="P49" s="209"/>
      <c r="Q49" s="209"/>
    </row>
    <row r="50" spans="1:17">
      <c r="A50" s="209"/>
      <c r="B50" s="209"/>
      <c r="C50" s="209"/>
      <c r="D50" s="209"/>
      <c r="E50" s="209"/>
      <c r="F50" s="209"/>
      <c r="G50" s="209"/>
      <c r="H50" s="209"/>
      <c r="I50" s="209"/>
      <c r="J50" s="209"/>
      <c r="K50" s="209"/>
      <c r="L50" s="209"/>
      <c r="M50" s="209"/>
      <c r="N50" s="209"/>
      <c r="O50" s="209"/>
      <c r="P50" s="209"/>
      <c r="Q50" s="209"/>
    </row>
    <row r="51" spans="1:17">
      <c r="A51" s="209"/>
      <c r="B51" s="209"/>
      <c r="C51" s="209"/>
      <c r="D51" s="209"/>
      <c r="E51" s="209"/>
      <c r="F51" s="209"/>
      <c r="G51" s="209"/>
      <c r="H51" s="209"/>
      <c r="I51" s="209"/>
      <c r="J51" s="209"/>
      <c r="K51" s="209"/>
      <c r="L51" s="209"/>
      <c r="M51" s="209"/>
      <c r="N51" s="209"/>
      <c r="O51" s="209"/>
      <c r="P51" s="209"/>
      <c r="Q51" s="209"/>
    </row>
    <row r="52" spans="1:17">
      <c r="A52" s="209"/>
      <c r="B52" s="209"/>
      <c r="C52" s="209"/>
      <c r="D52" s="209"/>
      <c r="E52" s="209"/>
      <c r="F52" s="209"/>
      <c r="G52" s="209"/>
      <c r="H52" s="209"/>
      <c r="I52" s="209"/>
      <c r="J52" s="209"/>
      <c r="K52" s="209"/>
      <c r="L52" s="209"/>
      <c r="M52" s="209"/>
      <c r="N52" s="209"/>
      <c r="O52" s="209"/>
      <c r="P52" s="209"/>
      <c r="Q52" s="209"/>
    </row>
    <row r="53" spans="1:17">
      <c r="A53" s="209"/>
      <c r="B53" s="209"/>
      <c r="C53" s="209"/>
      <c r="D53" s="209"/>
      <c r="E53" s="209"/>
      <c r="F53" s="209"/>
      <c r="G53" s="209"/>
      <c r="H53" s="209"/>
      <c r="I53" s="209"/>
      <c r="J53" s="209"/>
      <c r="K53" s="209"/>
      <c r="L53" s="209"/>
      <c r="M53" s="209"/>
      <c r="N53" s="209"/>
      <c r="O53" s="209"/>
      <c r="P53" s="209"/>
      <c r="Q53" s="209"/>
    </row>
    <row r="54" spans="1:17">
      <c r="A54" s="209"/>
      <c r="B54" s="209"/>
      <c r="C54" s="209"/>
      <c r="D54" s="209"/>
      <c r="E54" s="209"/>
      <c r="F54" s="209"/>
      <c r="G54" s="209"/>
      <c r="H54" s="209"/>
      <c r="I54" s="209"/>
      <c r="J54" s="209"/>
      <c r="K54" s="209"/>
      <c r="L54" s="209"/>
      <c r="M54" s="209"/>
      <c r="N54" s="209"/>
      <c r="O54" s="209"/>
      <c r="P54" s="209"/>
      <c r="Q54" s="209"/>
    </row>
    <row r="55" spans="1:17">
      <c r="A55" s="209"/>
      <c r="B55" s="209"/>
      <c r="C55" s="209"/>
      <c r="D55" s="209"/>
      <c r="E55" s="209"/>
      <c r="F55" s="209"/>
      <c r="G55" s="209"/>
      <c r="H55" s="209"/>
      <c r="I55" s="209"/>
      <c r="J55" s="209"/>
      <c r="K55" s="209"/>
      <c r="L55" s="209"/>
      <c r="M55" s="209"/>
      <c r="N55" s="209"/>
      <c r="O55" s="209"/>
      <c r="P55" s="209"/>
      <c r="Q55" s="209"/>
    </row>
    <row r="56" spans="1:17">
      <c r="A56" s="209"/>
      <c r="B56" s="209"/>
      <c r="C56" s="209"/>
      <c r="D56" s="209"/>
      <c r="E56" s="209"/>
      <c r="F56" s="209"/>
      <c r="G56" s="209"/>
      <c r="H56" s="209"/>
      <c r="I56" s="209"/>
      <c r="J56" s="209"/>
      <c r="K56" s="209"/>
      <c r="L56" s="209"/>
      <c r="M56" s="209"/>
      <c r="N56" s="209"/>
      <c r="O56" s="209"/>
      <c r="P56" s="209"/>
      <c r="Q56" s="209"/>
    </row>
    <row r="57" spans="1:17">
      <c r="A57" s="209"/>
      <c r="B57" s="209"/>
      <c r="C57" s="209"/>
      <c r="D57" s="209"/>
      <c r="E57" s="209"/>
      <c r="F57" s="209"/>
      <c r="G57" s="209"/>
      <c r="H57" s="209"/>
      <c r="I57" s="209"/>
      <c r="J57" s="209"/>
      <c r="K57" s="209"/>
      <c r="L57" s="209"/>
      <c r="M57" s="209"/>
      <c r="N57" s="209"/>
      <c r="O57" s="209"/>
      <c r="P57" s="209"/>
      <c r="Q57" s="209"/>
    </row>
    <row r="58" spans="1:17">
      <c r="A58" s="209"/>
      <c r="B58" s="209"/>
      <c r="C58" s="209"/>
      <c r="D58" s="209"/>
      <c r="E58" s="209"/>
      <c r="F58" s="209"/>
      <c r="G58" s="209"/>
      <c r="H58" s="209"/>
      <c r="I58" s="209"/>
      <c r="J58" s="209"/>
      <c r="K58" s="209"/>
      <c r="L58" s="209"/>
      <c r="M58" s="209"/>
      <c r="N58" s="209"/>
      <c r="O58" s="209"/>
      <c r="P58" s="209"/>
      <c r="Q58" s="209"/>
    </row>
    <row r="59" spans="1:17">
      <c r="A59" s="209"/>
      <c r="B59" s="209"/>
      <c r="C59" s="209"/>
      <c r="D59" s="209"/>
      <c r="E59" s="209"/>
      <c r="F59" s="209"/>
      <c r="G59" s="209"/>
      <c r="H59" s="209"/>
      <c r="I59" s="209"/>
      <c r="J59" s="209"/>
      <c r="K59" s="209"/>
      <c r="L59" s="209"/>
      <c r="M59" s="209"/>
      <c r="N59" s="209"/>
      <c r="O59" s="209"/>
      <c r="P59" s="209"/>
      <c r="Q59" s="209"/>
    </row>
    <row r="60" spans="1:17">
      <c r="A60" s="209"/>
      <c r="B60" s="209"/>
      <c r="C60" s="209"/>
      <c r="D60" s="209"/>
      <c r="E60" s="209"/>
      <c r="F60" s="209"/>
      <c r="G60" s="209"/>
      <c r="H60" s="209"/>
      <c r="I60" s="209"/>
      <c r="J60" s="209"/>
      <c r="K60" s="209"/>
      <c r="L60" s="209"/>
      <c r="M60" s="209"/>
      <c r="N60" s="209"/>
      <c r="O60" s="209"/>
      <c r="P60" s="209"/>
      <c r="Q60" s="209"/>
    </row>
    <row r="61" spans="1:17">
      <c r="A61" s="209"/>
      <c r="B61" s="209"/>
      <c r="C61" s="209"/>
      <c r="D61" s="209"/>
      <c r="E61" s="209"/>
      <c r="F61" s="209"/>
      <c r="G61" s="209"/>
      <c r="H61" s="209"/>
      <c r="I61" s="209"/>
      <c r="J61" s="209"/>
      <c r="K61" s="209"/>
      <c r="L61" s="209"/>
      <c r="M61" s="209"/>
      <c r="N61" s="209"/>
      <c r="O61" s="209"/>
      <c r="P61" s="209"/>
      <c r="Q61" s="209"/>
    </row>
    <row r="62" spans="1:17">
      <c r="A62" s="209"/>
      <c r="B62" s="209"/>
      <c r="C62" s="209"/>
      <c r="D62" s="209"/>
      <c r="E62" s="209"/>
      <c r="F62" s="209"/>
      <c r="G62" s="209"/>
      <c r="H62" s="209"/>
      <c r="I62" s="209"/>
      <c r="J62" s="209"/>
      <c r="K62" s="209"/>
      <c r="L62" s="209"/>
      <c r="M62" s="209"/>
      <c r="N62" s="209"/>
      <c r="O62" s="209"/>
      <c r="P62" s="209"/>
      <c r="Q62" s="209"/>
    </row>
    <row r="63" spans="1:17">
      <c r="A63" s="209"/>
      <c r="B63" s="209"/>
      <c r="C63" s="209"/>
      <c r="D63" s="209"/>
      <c r="E63" s="209"/>
      <c r="F63" s="209"/>
      <c r="G63" s="209"/>
      <c r="H63" s="209"/>
      <c r="I63" s="209"/>
      <c r="J63" s="209"/>
      <c r="K63" s="209"/>
      <c r="L63" s="209"/>
      <c r="M63" s="209"/>
      <c r="N63" s="209"/>
      <c r="O63" s="209"/>
      <c r="P63" s="209"/>
      <c r="Q63" s="209"/>
    </row>
    <row r="64" spans="1:17">
      <c r="A64" s="209"/>
      <c r="B64" s="209"/>
      <c r="C64" s="209"/>
      <c r="D64" s="209"/>
      <c r="E64" s="209"/>
      <c r="F64" s="209"/>
      <c r="G64" s="209"/>
      <c r="H64" s="209"/>
      <c r="I64" s="209"/>
      <c r="J64" s="209"/>
      <c r="K64" s="209"/>
      <c r="L64" s="209"/>
      <c r="M64" s="209"/>
      <c r="N64" s="209"/>
      <c r="O64" s="209"/>
      <c r="P64" s="209"/>
      <c r="Q64" s="209"/>
    </row>
    <row r="65" spans="1:17">
      <c r="A65" s="209"/>
      <c r="B65" s="209"/>
      <c r="C65" s="209"/>
      <c r="D65" s="209"/>
      <c r="E65" s="209"/>
      <c r="F65" s="209"/>
      <c r="G65" s="209"/>
      <c r="H65" s="209"/>
      <c r="I65" s="209"/>
      <c r="J65" s="209"/>
      <c r="K65" s="209"/>
      <c r="L65" s="209"/>
      <c r="M65" s="209"/>
      <c r="N65" s="209"/>
      <c r="O65" s="209"/>
      <c r="P65" s="209"/>
      <c r="Q65" s="209"/>
    </row>
    <row r="66" spans="1:17">
      <c r="A66" s="209"/>
      <c r="B66" s="209"/>
      <c r="C66" s="209"/>
      <c r="D66" s="209"/>
      <c r="E66" s="209"/>
      <c r="F66" s="209"/>
      <c r="G66" s="209"/>
      <c r="H66" s="209"/>
      <c r="I66" s="209"/>
      <c r="J66" s="209"/>
      <c r="K66" s="209"/>
      <c r="L66" s="209"/>
      <c r="M66" s="209"/>
      <c r="N66" s="209"/>
      <c r="O66" s="209"/>
      <c r="P66" s="209"/>
      <c r="Q66" s="209"/>
    </row>
    <row r="67" spans="1:17">
      <c r="A67" s="209"/>
      <c r="B67" s="209"/>
      <c r="C67" s="209"/>
      <c r="D67" s="209"/>
      <c r="E67" s="209"/>
      <c r="F67" s="209"/>
      <c r="G67" s="209"/>
      <c r="H67" s="209"/>
      <c r="I67" s="209"/>
      <c r="J67" s="209"/>
      <c r="K67" s="209"/>
      <c r="L67" s="209"/>
      <c r="M67" s="209"/>
      <c r="N67" s="209"/>
      <c r="O67" s="209"/>
      <c r="P67" s="209"/>
      <c r="Q67" s="209"/>
    </row>
    <row r="68" spans="1:17">
      <c r="A68" s="209"/>
      <c r="B68" s="209"/>
      <c r="C68" s="209"/>
      <c r="D68" s="209"/>
      <c r="E68" s="209"/>
      <c r="F68" s="209"/>
      <c r="G68" s="209"/>
      <c r="H68" s="209"/>
      <c r="I68" s="209"/>
      <c r="J68" s="209"/>
      <c r="K68" s="209"/>
      <c r="L68" s="209"/>
      <c r="M68" s="209"/>
      <c r="N68" s="209"/>
      <c r="O68" s="209"/>
      <c r="P68" s="209"/>
      <c r="Q68" s="209"/>
    </row>
    <row r="69" spans="1:17">
      <c r="A69" s="209"/>
      <c r="B69" s="209"/>
      <c r="C69" s="209"/>
      <c r="D69" s="209"/>
      <c r="E69" s="209"/>
      <c r="F69" s="209"/>
      <c r="G69" s="209"/>
      <c r="H69" s="209"/>
      <c r="I69" s="209"/>
      <c r="J69" s="209"/>
      <c r="K69" s="209"/>
      <c r="L69" s="209"/>
      <c r="M69" s="209"/>
      <c r="N69" s="209"/>
      <c r="O69" s="209"/>
      <c r="P69" s="209"/>
      <c r="Q69" s="209"/>
    </row>
    <row r="70" spans="1:17">
      <c r="A70" s="209"/>
      <c r="B70" s="209"/>
      <c r="C70" s="209"/>
      <c r="D70" s="209"/>
      <c r="E70" s="209"/>
      <c r="F70" s="209"/>
      <c r="G70" s="209"/>
      <c r="H70" s="209"/>
      <c r="I70" s="209"/>
      <c r="J70" s="209"/>
      <c r="K70" s="209"/>
      <c r="L70" s="209"/>
      <c r="M70" s="209"/>
      <c r="N70" s="209"/>
      <c r="O70" s="209"/>
      <c r="P70" s="209"/>
      <c r="Q70" s="209"/>
    </row>
    <row r="71" spans="1:17">
      <c r="A71" s="209"/>
      <c r="B71" s="209"/>
      <c r="C71" s="209"/>
      <c r="D71" s="209"/>
      <c r="E71" s="209"/>
      <c r="F71" s="209"/>
      <c r="G71" s="209"/>
      <c r="H71" s="209"/>
      <c r="I71" s="209"/>
      <c r="J71" s="209"/>
      <c r="K71" s="209"/>
      <c r="L71" s="209"/>
      <c r="M71" s="209"/>
      <c r="N71" s="209"/>
      <c r="O71" s="209"/>
      <c r="P71" s="209"/>
      <c r="Q71" s="209"/>
    </row>
    <row r="72" spans="1:17">
      <c r="A72" s="209"/>
      <c r="B72" s="209"/>
      <c r="C72" s="209"/>
      <c r="D72" s="209"/>
      <c r="E72" s="209"/>
      <c r="F72" s="209"/>
      <c r="G72" s="209"/>
      <c r="H72" s="209"/>
      <c r="I72" s="209"/>
      <c r="J72" s="209"/>
      <c r="K72" s="209"/>
      <c r="L72" s="209"/>
      <c r="M72" s="209"/>
      <c r="N72" s="209"/>
      <c r="O72" s="209"/>
      <c r="P72" s="209"/>
      <c r="Q72" s="209"/>
    </row>
    <row r="73" spans="1:17">
      <c r="A73" s="209"/>
      <c r="B73" s="209"/>
      <c r="C73" s="209"/>
      <c r="D73" s="209"/>
      <c r="E73" s="209"/>
      <c r="F73" s="209"/>
      <c r="G73" s="209"/>
      <c r="H73" s="209"/>
      <c r="I73" s="209"/>
      <c r="J73" s="209"/>
      <c r="K73" s="209"/>
      <c r="L73" s="209"/>
      <c r="M73" s="209"/>
      <c r="N73" s="209"/>
      <c r="O73" s="209"/>
      <c r="P73" s="209"/>
      <c r="Q73" s="209"/>
    </row>
    <row r="74" spans="1:17">
      <c r="A74" s="209"/>
      <c r="B74" s="209"/>
      <c r="C74" s="209"/>
      <c r="D74" s="209"/>
      <c r="E74" s="209"/>
      <c r="F74" s="209"/>
      <c r="G74" s="209"/>
      <c r="H74" s="209"/>
      <c r="I74" s="209"/>
      <c r="J74" s="209"/>
      <c r="K74" s="209"/>
      <c r="L74" s="209"/>
      <c r="M74" s="209"/>
      <c r="N74" s="209"/>
      <c r="O74" s="209"/>
      <c r="P74" s="209"/>
      <c r="Q74" s="209"/>
    </row>
    <row r="75" spans="1:17">
      <c r="A75" s="209"/>
      <c r="B75" s="209"/>
      <c r="C75" s="209"/>
      <c r="D75" s="209"/>
      <c r="E75" s="209"/>
      <c r="F75" s="209"/>
      <c r="G75" s="209"/>
      <c r="H75" s="209"/>
      <c r="I75" s="209"/>
      <c r="J75" s="209"/>
      <c r="K75" s="209"/>
      <c r="L75" s="209"/>
      <c r="M75" s="209"/>
      <c r="N75" s="209"/>
      <c r="O75" s="209"/>
      <c r="P75" s="209"/>
      <c r="Q75" s="209"/>
    </row>
    <row r="76" spans="1:17">
      <c r="A76" s="209"/>
      <c r="B76" s="209"/>
      <c r="C76" s="209"/>
      <c r="D76" s="209"/>
      <c r="E76" s="209"/>
      <c r="F76" s="209"/>
      <c r="G76" s="209"/>
      <c r="H76" s="209"/>
      <c r="I76" s="209"/>
      <c r="J76" s="209"/>
      <c r="K76" s="209"/>
      <c r="L76" s="209"/>
      <c r="M76" s="209"/>
      <c r="N76" s="209"/>
      <c r="O76" s="209"/>
      <c r="P76" s="209"/>
      <c r="Q76" s="209"/>
    </row>
    <row r="77" spans="1:17">
      <c r="A77" s="209"/>
      <c r="B77" s="209"/>
      <c r="C77" s="209"/>
      <c r="D77" s="209"/>
      <c r="E77" s="209"/>
      <c r="F77" s="209"/>
      <c r="G77" s="209"/>
      <c r="H77" s="209"/>
      <c r="I77" s="209"/>
      <c r="J77" s="209"/>
      <c r="K77" s="209"/>
      <c r="L77" s="209"/>
      <c r="M77" s="209"/>
      <c r="N77" s="209"/>
      <c r="O77" s="209"/>
      <c r="P77" s="209"/>
      <c r="Q77" s="209"/>
    </row>
    <row r="78" spans="1:17">
      <c r="A78" s="209"/>
      <c r="B78" s="209"/>
      <c r="C78" s="209"/>
      <c r="D78" s="209"/>
      <c r="E78" s="209"/>
      <c r="F78" s="209"/>
      <c r="G78" s="209"/>
      <c r="H78" s="209"/>
      <c r="I78" s="209"/>
      <c r="J78" s="209"/>
      <c r="K78" s="209"/>
      <c r="L78" s="209"/>
      <c r="M78" s="209"/>
      <c r="N78" s="209"/>
      <c r="O78" s="209"/>
      <c r="P78" s="209"/>
      <c r="Q78" s="209"/>
    </row>
    <row r="79" spans="1:17">
      <c r="A79" s="209"/>
      <c r="B79" s="209"/>
      <c r="C79" s="209"/>
      <c r="D79" s="209"/>
      <c r="E79" s="209"/>
      <c r="F79" s="209"/>
      <c r="G79" s="209"/>
      <c r="H79" s="209"/>
      <c r="I79" s="209"/>
      <c r="J79" s="209"/>
      <c r="K79" s="209"/>
      <c r="L79" s="209"/>
      <c r="M79" s="209"/>
      <c r="N79" s="209"/>
      <c r="O79" s="209"/>
      <c r="P79" s="209"/>
      <c r="Q79" s="209"/>
    </row>
    <row r="80" spans="1:17">
      <c r="A80" s="209"/>
      <c r="B80" s="209"/>
      <c r="C80" s="209"/>
      <c r="D80" s="209"/>
      <c r="E80" s="209"/>
      <c r="F80" s="209"/>
      <c r="G80" s="209"/>
      <c r="H80" s="209"/>
      <c r="I80" s="209"/>
      <c r="J80" s="209"/>
      <c r="K80" s="209"/>
      <c r="L80" s="209"/>
      <c r="M80" s="209"/>
      <c r="N80" s="209"/>
      <c r="O80" s="209"/>
      <c r="P80" s="209"/>
      <c r="Q80" s="209"/>
    </row>
    <row r="81" spans="1:17">
      <c r="A81" s="209"/>
      <c r="B81" s="209"/>
      <c r="C81" s="209"/>
      <c r="D81" s="209"/>
      <c r="E81" s="209"/>
      <c r="F81" s="209"/>
      <c r="G81" s="209"/>
      <c r="H81" s="209"/>
      <c r="I81" s="209"/>
      <c r="J81" s="209"/>
      <c r="K81" s="209"/>
      <c r="L81" s="209"/>
      <c r="M81" s="209"/>
      <c r="N81" s="209"/>
      <c r="O81" s="209"/>
      <c r="P81" s="209"/>
      <c r="Q81" s="209"/>
    </row>
    <row r="82" spans="1:17">
      <c r="A82" s="209"/>
      <c r="B82" s="209"/>
      <c r="C82" s="209"/>
      <c r="D82" s="209"/>
      <c r="E82" s="209"/>
      <c r="F82" s="209"/>
      <c r="G82" s="209"/>
      <c r="H82" s="209"/>
      <c r="I82" s="209"/>
      <c r="J82" s="209"/>
      <c r="K82" s="209"/>
      <c r="L82" s="209"/>
      <c r="M82" s="209"/>
      <c r="N82" s="209"/>
      <c r="O82" s="209"/>
      <c r="P82" s="209"/>
      <c r="Q82" s="209"/>
    </row>
    <row r="83" spans="1:17">
      <c r="A83" s="209"/>
      <c r="B83" s="209"/>
      <c r="C83" s="209"/>
      <c r="D83" s="209"/>
      <c r="E83" s="209"/>
      <c r="F83" s="209"/>
      <c r="G83" s="209"/>
      <c r="H83" s="209"/>
      <c r="I83" s="209"/>
      <c r="J83" s="209"/>
      <c r="K83" s="209"/>
      <c r="L83" s="209"/>
      <c r="M83" s="209"/>
      <c r="N83" s="209"/>
      <c r="O83" s="209"/>
      <c r="P83" s="209"/>
      <c r="Q83" s="209"/>
    </row>
    <row r="84" spans="1:17">
      <c r="A84" s="209"/>
      <c r="B84" s="209"/>
      <c r="C84" s="209"/>
      <c r="D84" s="209"/>
      <c r="E84" s="209"/>
      <c r="F84" s="209"/>
      <c r="G84" s="209"/>
      <c r="H84" s="209"/>
      <c r="I84" s="209"/>
      <c r="J84" s="209"/>
      <c r="K84" s="209"/>
      <c r="L84" s="209"/>
      <c r="M84" s="209"/>
      <c r="N84" s="209"/>
      <c r="O84" s="209"/>
      <c r="P84" s="209"/>
      <c r="Q84" s="209"/>
    </row>
    <row r="85" spans="1:17">
      <c r="A85" s="209"/>
      <c r="B85" s="209"/>
      <c r="C85" s="209"/>
      <c r="D85" s="209"/>
      <c r="E85" s="209"/>
      <c r="F85" s="209"/>
      <c r="G85" s="209"/>
      <c r="H85" s="209"/>
      <c r="I85" s="209"/>
      <c r="J85" s="209"/>
      <c r="K85" s="209"/>
      <c r="L85" s="209"/>
      <c r="M85" s="209"/>
      <c r="N85" s="209"/>
      <c r="O85" s="209"/>
      <c r="P85" s="209"/>
      <c r="Q85" s="209"/>
    </row>
    <row r="86" spans="1:17">
      <c r="A86" s="209"/>
      <c r="B86" s="209"/>
      <c r="C86" s="209"/>
      <c r="D86" s="209"/>
      <c r="E86" s="209"/>
      <c r="F86" s="209"/>
      <c r="G86" s="209"/>
      <c r="H86" s="209"/>
      <c r="I86" s="209"/>
      <c r="J86" s="209"/>
      <c r="K86" s="209"/>
      <c r="L86" s="209"/>
      <c r="M86" s="209"/>
      <c r="N86" s="209"/>
      <c r="O86" s="209"/>
      <c r="P86" s="209"/>
      <c r="Q86" s="209"/>
    </row>
    <row r="87" spans="1:17">
      <c r="A87" s="209"/>
      <c r="B87" s="209"/>
      <c r="C87" s="209"/>
      <c r="D87" s="209"/>
      <c r="E87" s="209"/>
      <c r="F87" s="209"/>
      <c r="G87" s="209"/>
      <c r="H87" s="209"/>
      <c r="I87" s="209"/>
      <c r="J87" s="209"/>
      <c r="K87" s="209"/>
      <c r="L87" s="209"/>
      <c r="M87" s="209"/>
      <c r="N87" s="209"/>
      <c r="O87" s="209"/>
      <c r="P87" s="209"/>
      <c r="Q87" s="209"/>
    </row>
    <row r="88" spans="1:17">
      <c r="A88" s="209"/>
      <c r="B88" s="209"/>
      <c r="C88" s="209"/>
      <c r="D88" s="209"/>
      <c r="E88" s="209"/>
      <c r="F88" s="209"/>
      <c r="G88" s="209"/>
      <c r="H88" s="209"/>
      <c r="I88" s="209"/>
      <c r="J88" s="209"/>
      <c r="K88" s="209"/>
      <c r="L88" s="209"/>
      <c r="M88" s="209"/>
      <c r="N88" s="209"/>
      <c r="O88" s="209"/>
      <c r="P88" s="209"/>
      <c r="Q88" s="209"/>
    </row>
    <row r="89" spans="1:17">
      <c r="A89" s="209"/>
      <c r="B89" s="209"/>
      <c r="C89" s="209"/>
      <c r="D89" s="209"/>
      <c r="E89" s="209"/>
      <c r="F89" s="209"/>
      <c r="G89" s="209"/>
      <c r="H89" s="209"/>
      <c r="I89" s="209"/>
      <c r="J89" s="209"/>
      <c r="K89" s="209"/>
      <c r="L89" s="209"/>
      <c r="M89" s="209"/>
      <c r="N89" s="209"/>
      <c r="O89" s="209"/>
      <c r="P89" s="209"/>
      <c r="Q89" s="209"/>
    </row>
    <row r="90" spans="1:17">
      <c r="A90" s="209"/>
      <c r="B90" s="209"/>
      <c r="C90" s="209"/>
      <c r="D90" s="209"/>
      <c r="E90" s="209"/>
      <c r="F90" s="209"/>
      <c r="G90" s="209"/>
      <c r="H90" s="209"/>
      <c r="I90" s="209"/>
      <c r="J90" s="209"/>
      <c r="K90" s="209"/>
      <c r="L90" s="209"/>
      <c r="M90" s="209"/>
      <c r="N90" s="209"/>
      <c r="O90" s="209"/>
      <c r="P90" s="209"/>
      <c r="Q90" s="209"/>
    </row>
    <row r="91" spans="1:17">
      <c r="A91" s="209"/>
      <c r="B91" s="209"/>
      <c r="C91" s="209"/>
      <c r="D91" s="209"/>
      <c r="E91" s="209"/>
      <c r="F91" s="209"/>
      <c r="G91" s="209"/>
      <c r="H91" s="209"/>
      <c r="I91" s="209"/>
      <c r="J91" s="209"/>
      <c r="K91" s="209"/>
      <c r="L91" s="209"/>
      <c r="M91" s="209"/>
      <c r="N91" s="209"/>
      <c r="O91" s="209"/>
      <c r="P91" s="209"/>
      <c r="Q91" s="209"/>
    </row>
    <row r="92" spans="1:17">
      <c r="A92" s="209"/>
      <c r="B92" s="209"/>
      <c r="C92" s="209"/>
      <c r="D92" s="209"/>
      <c r="E92" s="209"/>
      <c r="F92" s="209"/>
      <c r="G92" s="209"/>
      <c r="H92" s="209"/>
      <c r="I92" s="209"/>
      <c r="J92" s="209"/>
      <c r="K92" s="209"/>
      <c r="L92" s="209"/>
      <c r="M92" s="209"/>
      <c r="N92" s="209"/>
      <c r="O92" s="209"/>
      <c r="P92" s="209"/>
      <c r="Q92" s="209"/>
    </row>
    <row r="93" spans="1:17">
      <c r="A93" s="209"/>
      <c r="B93" s="209"/>
      <c r="C93" s="209"/>
      <c r="D93" s="209"/>
      <c r="E93" s="209"/>
      <c r="F93" s="209"/>
      <c r="G93" s="209"/>
      <c r="H93" s="209"/>
      <c r="I93" s="209"/>
      <c r="J93" s="209"/>
      <c r="K93" s="209"/>
      <c r="L93" s="209"/>
      <c r="M93" s="209"/>
      <c r="N93" s="209"/>
      <c r="O93" s="209"/>
      <c r="P93" s="209"/>
      <c r="Q93" s="209"/>
    </row>
    <row r="94" spans="1:17">
      <c r="A94" s="209"/>
      <c r="B94" s="209"/>
      <c r="C94" s="209"/>
      <c r="D94" s="209"/>
      <c r="E94" s="209"/>
      <c r="F94" s="209"/>
      <c r="G94" s="209"/>
      <c r="H94" s="209"/>
      <c r="I94" s="209"/>
      <c r="J94" s="209"/>
      <c r="K94" s="209"/>
      <c r="L94" s="209"/>
      <c r="M94" s="209"/>
      <c r="N94" s="209"/>
      <c r="O94" s="209"/>
      <c r="P94" s="209"/>
      <c r="Q94" s="209"/>
    </row>
    <row r="95" spans="1:17">
      <c r="A95" s="209"/>
      <c r="B95" s="209"/>
      <c r="C95" s="209"/>
      <c r="D95" s="209"/>
      <c r="E95" s="209"/>
      <c r="F95" s="209"/>
      <c r="G95" s="209"/>
      <c r="H95" s="209"/>
      <c r="I95" s="209"/>
      <c r="J95" s="209"/>
      <c r="K95" s="209"/>
      <c r="L95" s="209"/>
      <c r="M95" s="209"/>
      <c r="N95" s="209"/>
      <c r="O95" s="209"/>
      <c r="P95" s="209"/>
      <c r="Q95" s="209"/>
    </row>
    <row r="96" spans="1:17">
      <c r="A96" s="209"/>
      <c r="B96" s="209"/>
      <c r="C96" s="209"/>
      <c r="D96" s="209"/>
      <c r="E96" s="209"/>
      <c r="F96" s="209"/>
      <c r="G96" s="209"/>
      <c r="H96" s="209"/>
      <c r="I96" s="209"/>
      <c r="J96" s="209"/>
      <c r="K96" s="209"/>
      <c r="L96" s="209"/>
      <c r="M96" s="209"/>
      <c r="N96" s="209"/>
      <c r="O96" s="209"/>
      <c r="P96" s="209"/>
      <c r="Q96" s="209"/>
    </row>
    <row r="97" spans="1:17">
      <c r="A97" s="209"/>
      <c r="B97" s="209"/>
      <c r="C97" s="209"/>
      <c r="D97" s="209"/>
      <c r="E97" s="209"/>
      <c r="F97" s="209"/>
      <c r="G97" s="209"/>
      <c r="H97" s="209"/>
      <c r="I97" s="209"/>
      <c r="J97" s="209"/>
      <c r="K97" s="209"/>
      <c r="L97" s="209"/>
      <c r="M97" s="209"/>
      <c r="N97" s="209"/>
      <c r="O97" s="209"/>
      <c r="P97" s="209"/>
      <c r="Q97" s="209"/>
    </row>
    <row r="98" spans="1:17">
      <c r="A98" s="209"/>
      <c r="B98" s="209"/>
      <c r="C98" s="209"/>
      <c r="D98" s="209"/>
      <c r="E98" s="209"/>
      <c r="F98" s="209"/>
      <c r="G98" s="209"/>
      <c r="H98" s="209"/>
      <c r="I98" s="209"/>
      <c r="J98" s="209"/>
      <c r="K98" s="209"/>
      <c r="L98" s="209"/>
      <c r="M98" s="209"/>
      <c r="N98" s="209"/>
      <c r="O98" s="209"/>
      <c r="P98" s="209"/>
      <c r="Q98" s="209"/>
    </row>
    <row r="99" spans="1:17">
      <c r="A99" s="209"/>
      <c r="B99" s="209"/>
      <c r="C99" s="209"/>
      <c r="D99" s="209"/>
      <c r="E99" s="209"/>
      <c r="F99" s="209"/>
      <c r="G99" s="209"/>
      <c r="H99" s="209"/>
      <c r="I99" s="209"/>
      <c r="J99" s="209"/>
      <c r="K99" s="209"/>
      <c r="L99" s="209"/>
      <c r="M99" s="209"/>
      <c r="N99" s="209"/>
      <c r="O99" s="209"/>
      <c r="P99" s="209"/>
      <c r="Q99" s="209"/>
    </row>
    <row r="100" spans="1:17">
      <c r="A100" s="209"/>
      <c r="B100" s="209"/>
      <c r="C100" s="209"/>
      <c r="D100" s="209"/>
      <c r="E100" s="209"/>
      <c r="F100" s="209"/>
      <c r="G100" s="209"/>
      <c r="H100" s="209"/>
      <c r="I100" s="209"/>
      <c r="J100" s="209"/>
      <c r="K100" s="209"/>
      <c r="L100" s="209"/>
      <c r="M100" s="209"/>
      <c r="N100" s="209"/>
      <c r="O100" s="209"/>
      <c r="P100" s="209"/>
      <c r="Q100" s="209"/>
    </row>
    <row r="101" spans="1:17">
      <c r="A101" s="209"/>
      <c r="B101" s="209"/>
      <c r="C101" s="209"/>
      <c r="D101" s="209"/>
      <c r="E101" s="209"/>
      <c r="F101" s="209"/>
      <c r="G101" s="209"/>
      <c r="H101" s="209"/>
      <c r="I101" s="209"/>
      <c r="J101" s="209"/>
      <c r="K101" s="209"/>
      <c r="L101" s="209"/>
      <c r="M101" s="209"/>
      <c r="N101" s="209"/>
      <c r="O101" s="209"/>
      <c r="P101" s="209"/>
      <c r="Q101" s="209"/>
    </row>
    <row r="102" spans="1:17">
      <c r="A102" s="209"/>
      <c r="B102" s="209"/>
      <c r="C102" s="209"/>
      <c r="D102" s="209"/>
      <c r="E102" s="209"/>
      <c r="F102" s="209"/>
      <c r="G102" s="209"/>
      <c r="H102" s="209"/>
      <c r="I102" s="209"/>
      <c r="J102" s="209"/>
      <c r="K102" s="209"/>
      <c r="L102" s="209"/>
      <c r="M102" s="209"/>
      <c r="N102" s="209"/>
      <c r="O102" s="209"/>
      <c r="P102" s="209"/>
      <c r="Q102" s="209"/>
    </row>
    <row r="103" spans="1:17">
      <c r="A103" s="209"/>
      <c r="B103" s="209"/>
      <c r="C103" s="209"/>
      <c r="D103" s="209"/>
      <c r="E103" s="209"/>
      <c r="F103" s="209"/>
      <c r="G103" s="209"/>
      <c r="H103" s="209"/>
      <c r="I103" s="209"/>
      <c r="J103" s="209"/>
      <c r="K103" s="209"/>
      <c r="L103" s="209"/>
      <c r="M103" s="209"/>
      <c r="N103" s="209"/>
      <c r="O103" s="209"/>
      <c r="P103" s="209"/>
      <c r="Q103" s="209"/>
    </row>
    <row r="104" spans="1:17">
      <c r="A104" s="209"/>
      <c r="B104" s="209"/>
      <c r="C104" s="209"/>
      <c r="D104" s="209"/>
      <c r="E104" s="209"/>
      <c r="F104" s="209"/>
      <c r="G104" s="209"/>
      <c r="H104" s="209"/>
      <c r="I104" s="209"/>
      <c r="J104" s="209"/>
      <c r="K104" s="209"/>
      <c r="L104" s="209"/>
      <c r="M104" s="209"/>
      <c r="N104" s="209"/>
      <c r="O104" s="209"/>
      <c r="P104" s="209"/>
      <c r="Q104" s="209"/>
    </row>
    <row r="105" spans="1:17">
      <c r="A105" s="209"/>
      <c r="B105" s="209"/>
      <c r="C105" s="209"/>
      <c r="D105" s="209"/>
      <c r="E105" s="209"/>
      <c r="F105" s="209"/>
      <c r="G105" s="209"/>
      <c r="H105" s="209"/>
      <c r="I105" s="209"/>
      <c r="J105" s="209"/>
      <c r="K105" s="209"/>
      <c r="L105" s="209"/>
      <c r="M105" s="209"/>
      <c r="N105" s="209"/>
      <c r="O105" s="209"/>
      <c r="P105" s="209"/>
      <c r="Q105" s="209"/>
    </row>
    <row r="106" spans="1:17">
      <c r="A106" s="209"/>
      <c r="B106" s="209"/>
      <c r="C106" s="209"/>
      <c r="D106" s="209"/>
      <c r="E106" s="209"/>
      <c r="F106" s="209"/>
      <c r="G106" s="209"/>
      <c r="H106" s="209"/>
      <c r="I106" s="209"/>
      <c r="J106" s="209"/>
      <c r="K106" s="209"/>
      <c r="L106" s="209"/>
      <c r="M106" s="209"/>
      <c r="N106" s="209"/>
      <c r="O106" s="209"/>
      <c r="P106" s="209"/>
      <c r="Q106" s="209"/>
    </row>
    <row r="107" spans="1:17">
      <c r="A107" s="209"/>
      <c r="B107" s="209"/>
      <c r="C107" s="209"/>
      <c r="D107" s="209"/>
      <c r="E107" s="209"/>
      <c r="F107" s="209"/>
      <c r="G107" s="209"/>
      <c r="H107" s="209"/>
      <c r="I107" s="209"/>
      <c r="J107" s="209"/>
      <c r="K107" s="209"/>
      <c r="L107" s="209"/>
      <c r="M107" s="209"/>
      <c r="N107" s="209"/>
      <c r="O107" s="209"/>
      <c r="P107" s="209"/>
      <c r="Q107" s="209"/>
    </row>
    <row r="108" spans="1:17">
      <c r="A108" s="209"/>
      <c r="B108" s="209"/>
      <c r="C108" s="209"/>
      <c r="D108" s="209"/>
      <c r="E108" s="209"/>
      <c r="F108" s="209"/>
      <c r="G108" s="209"/>
      <c r="H108" s="209"/>
      <c r="I108" s="209"/>
      <c r="J108" s="209"/>
      <c r="K108" s="209"/>
      <c r="L108" s="209"/>
      <c r="M108" s="209"/>
      <c r="N108" s="209"/>
      <c r="O108" s="209"/>
      <c r="P108" s="209"/>
      <c r="Q108" s="209"/>
    </row>
    <row r="109" spans="1:17">
      <c r="A109" s="209"/>
      <c r="B109" s="209"/>
      <c r="C109" s="209"/>
      <c r="D109" s="209"/>
      <c r="E109" s="209"/>
      <c r="F109" s="209"/>
      <c r="G109" s="209"/>
      <c r="H109" s="209"/>
      <c r="I109" s="209"/>
      <c r="J109" s="209"/>
      <c r="K109" s="209"/>
      <c r="L109" s="209"/>
      <c r="M109" s="209"/>
      <c r="N109" s="209"/>
      <c r="O109" s="209"/>
      <c r="P109" s="209"/>
      <c r="Q109" s="209"/>
    </row>
    <row r="110" spans="1:17">
      <c r="A110" s="209"/>
      <c r="B110" s="209"/>
      <c r="C110" s="209"/>
      <c r="D110" s="209"/>
      <c r="E110" s="209"/>
      <c r="F110" s="209"/>
      <c r="G110" s="209"/>
      <c r="H110" s="209"/>
      <c r="I110" s="209"/>
      <c r="J110" s="209"/>
      <c r="K110" s="209"/>
      <c r="L110" s="209"/>
      <c r="M110" s="209"/>
      <c r="N110" s="209"/>
      <c r="O110" s="209"/>
      <c r="P110" s="209"/>
      <c r="Q110" s="209"/>
    </row>
    <row r="111" spans="1:17">
      <c r="A111" s="209"/>
      <c r="B111" s="209"/>
      <c r="C111" s="209"/>
      <c r="D111" s="209"/>
      <c r="E111" s="209"/>
      <c r="F111" s="209"/>
      <c r="G111" s="209"/>
      <c r="H111" s="209"/>
      <c r="I111" s="209"/>
      <c r="J111" s="209"/>
      <c r="K111" s="209"/>
      <c r="L111" s="209"/>
      <c r="M111" s="209"/>
      <c r="N111" s="209"/>
      <c r="O111" s="209"/>
      <c r="P111" s="209"/>
      <c r="Q111" s="209"/>
    </row>
    <row r="112" spans="1:17">
      <c r="A112" s="209"/>
      <c r="B112" s="209"/>
      <c r="C112" s="209"/>
      <c r="D112" s="209"/>
      <c r="E112" s="209"/>
      <c r="F112" s="209"/>
      <c r="G112" s="209"/>
      <c r="H112" s="209"/>
      <c r="I112" s="209"/>
      <c r="J112" s="209"/>
      <c r="K112" s="209"/>
      <c r="L112" s="209"/>
      <c r="M112" s="209"/>
      <c r="N112" s="209"/>
      <c r="O112" s="209"/>
      <c r="P112" s="209"/>
      <c r="Q112" s="209"/>
    </row>
    <row r="113" spans="1:17">
      <c r="A113" s="209"/>
      <c r="B113" s="209"/>
      <c r="C113" s="209"/>
      <c r="D113" s="209"/>
      <c r="E113" s="209"/>
      <c r="F113" s="209"/>
      <c r="G113" s="209"/>
      <c r="H113" s="209"/>
      <c r="I113" s="209"/>
      <c r="J113" s="209"/>
      <c r="K113" s="209"/>
      <c r="L113" s="209"/>
      <c r="M113" s="209"/>
      <c r="N113" s="209"/>
      <c r="O113" s="209"/>
      <c r="P113" s="209"/>
      <c r="Q113" s="209"/>
    </row>
    <row r="114" spans="1:17">
      <c r="A114" s="209"/>
      <c r="B114" s="209"/>
      <c r="C114" s="209"/>
      <c r="D114" s="209"/>
      <c r="E114" s="209"/>
      <c r="F114" s="209"/>
      <c r="G114" s="209"/>
      <c r="H114" s="209"/>
      <c r="I114" s="209"/>
      <c r="J114" s="209"/>
      <c r="K114" s="209"/>
      <c r="L114" s="209"/>
      <c r="M114" s="209"/>
      <c r="N114" s="209"/>
      <c r="O114" s="209"/>
      <c r="P114" s="209"/>
      <c r="Q114" s="209"/>
    </row>
    <row r="115" spans="1:17">
      <c r="A115" s="209"/>
      <c r="B115" s="209"/>
      <c r="C115" s="209"/>
      <c r="D115" s="209"/>
      <c r="E115" s="209"/>
      <c r="F115" s="209"/>
      <c r="G115" s="209"/>
      <c r="H115" s="209"/>
      <c r="I115" s="209"/>
      <c r="J115" s="209"/>
      <c r="K115" s="209"/>
      <c r="L115" s="209"/>
      <c r="M115" s="209"/>
      <c r="N115" s="209"/>
      <c r="O115" s="209"/>
      <c r="P115" s="209"/>
      <c r="Q115" s="209"/>
    </row>
    <row r="116" spans="1:17">
      <c r="A116" s="209"/>
      <c r="B116" s="209"/>
      <c r="C116" s="209"/>
      <c r="D116" s="209"/>
      <c r="E116" s="209"/>
      <c r="F116" s="209"/>
      <c r="G116" s="209"/>
      <c r="H116" s="209"/>
      <c r="I116" s="209"/>
      <c r="J116" s="209"/>
      <c r="K116" s="209"/>
      <c r="L116" s="209"/>
      <c r="M116" s="209"/>
      <c r="N116" s="209"/>
      <c r="O116" s="209"/>
      <c r="P116" s="209"/>
      <c r="Q116" s="209"/>
    </row>
    <row r="117" spans="1:17">
      <c r="A117" s="209"/>
      <c r="B117" s="209"/>
      <c r="C117" s="209"/>
      <c r="D117" s="209"/>
      <c r="E117" s="209"/>
      <c r="F117" s="209"/>
      <c r="G117" s="209"/>
      <c r="H117" s="209"/>
      <c r="I117" s="209"/>
      <c r="J117" s="209"/>
      <c r="K117" s="209"/>
      <c r="L117" s="209"/>
      <c r="M117" s="209"/>
      <c r="N117" s="209"/>
      <c r="O117" s="209"/>
      <c r="P117" s="209"/>
      <c r="Q117" s="209"/>
    </row>
    <row r="118" spans="1:17">
      <c r="A118" s="209"/>
      <c r="B118" s="209"/>
      <c r="C118" s="209"/>
      <c r="D118" s="209"/>
      <c r="E118" s="209"/>
      <c r="F118" s="209"/>
      <c r="G118" s="209"/>
      <c r="H118" s="209"/>
      <c r="I118" s="209"/>
      <c r="J118" s="209"/>
      <c r="K118" s="209"/>
      <c r="L118" s="209"/>
      <c r="M118" s="209"/>
      <c r="N118" s="209"/>
      <c r="O118" s="209"/>
      <c r="P118" s="209"/>
      <c r="Q118" s="209"/>
    </row>
    <row r="119" spans="1:17">
      <c r="A119" s="209"/>
      <c r="B119" s="209"/>
      <c r="C119" s="209"/>
      <c r="D119" s="209"/>
      <c r="E119" s="209"/>
      <c r="F119" s="209"/>
      <c r="G119" s="209"/>
      <c r="H119" s="209"/>
      <c r="I119" s="209"/>
      <c r="J119" s="209"/>
      <c r="K119" s="209"/>
      <c r="L119" s="209"/>
      <c r="M119" s="209"/>
      <c r="N119" s="209"/>
      <c r="O119" s="209"/>
      <c r="P119" s="209"/>
      <c r="Q119" s="209"/>
    </row>
    <row r="120" spans="1:17">
      <c r="A120" s="209"/>
      <c r="B120" s="209"/>
      <c r="C120" s="209"/>
      <c r="D120" s="209"/>
      <c r="E120" s="209"/>
      <c r="F120" s="209"/>
      <c r="G120" s="209"/>
      <c r="H120" s="209"/>
      <c r="I120" s="209"/>
      <c r="J120" s="209"/>
      <c r="K120" s="209"/>
      <c r="L120" s="209"/>
      <c r="M120" s="209"/>
      <c r="N120" s="209"/>
      <c r="O120" s="209"/>
      <c r="P120" s="209"/>
      <c r="Q120" s="209"/>
    </row>
    <row r="121" spans="1:17">
      <c r="A121" s="209"/>
      <c r="B121" s="209"/>
      <c r="C121" s="209"/>
      <c r="D121" s="209"/>
      <c r="E121" s="209"/>
      <c r="F121" s="209"/>
      <c r="G121" s="209"/>
      <c r="H121" s="209"/>
      <c r="I121" s="209"/>
      <c r="J121" s="209"/>
      <c r="K121" s="209"/>
      <c r="L121" s="209"/>
      <c r="M121" s="209"/>
      <c r="N121" s="209"/>
      <c r="O121" s="209"/>
      <c r="P121" s="209"/>
      <c r="Q121" s="209"/>
    </row>
    <row r="122" spans="1:17">
      <c r="A122" s="209"/>
      <c r="B122" s="209"/>
      <c r="C122" s="209"/>
      <c r="D122" s="209"/>
      <c r="E122" s="209"/>
      <c r="F122" s="209"/>
      <c r="G122" s="209"/>
      <c r="H122" s="209"/>
      <c r="I122" s="209"/>
      <c r="J122" s="209"/>
      <c r="K122" s="209"/>
      <c r="L122" s="209"/>
      <c r="M122" s="209"/>
      <c r="N122" s="209"/>
      <c r="O122" s="209"/>
      <c r="P122" s="209"/>
      <c r="Q122" s="209"/>
    </row>
    <row r="123" spans="1:17">
      <c r="A123" s="209"/>
      <c r="B123" s="209"/>
      <c r="C123" s="209"/>
      <c r="D123" s="209"/>
      <c r="E123" s="209"/>
      <c r="F123" s="209"/>
      <c r="G123" s="209"/>
      <c r="H123" s="209"/>
      <c r="I123" s="209"/>
      <c r="J123" s="209"/>
      <c r="K123" s="209"/>
      <c r="L123" s="209"/>
      <c r="M123" s="209"/>
      <c r="N123" s="209"/>
      <c r="O123" s="209"/>
      <c r="P123" s="209"/>
      <c r="Q123" s="209"/>
    </row>
    <row r="124" spans="1:17">
      <c r="A124" s="209"/>
      <c r="B124" s="209"/>
      <c r="C124" s="209"/>
      <c r="D124" s="209"/>
      <c r="E124" s="209"/>
      <c r="F124" s="209"/>
      <c r="G124" s="209"/>
      <c r="H124" s="209"/>
      <c r="I124" s="209"/>
      <c r="J124" s="209"/>
      <c r="K124" s="209"/>
      <c r="L124" s="209"/>
      <c r="M124" s="209"/>
      <c r="N124" s="209"/>
      <c r="O124" s="209"/>
      <c r="P124" s="209"/>
      <c r="Q124" s="209"/>
    </row>
    <row r="125" spans="1:17">
      <c r="A125" s="209"/>
      <c r="B125" s="209"/>
      <c r="C125" s="209"/>
      <c r="D125" s="209"/>
      <c r="E125" s="209"/>
      <c r="F125" s="209"/>
      <c r="G125" s="209"/>
      <c r="H125" s="209"/>
      <c r="I125" s="209"/>
      <c r="J125" s="209"/>
      <c r="K125" s="209"/>
      <c r="L125" s="209"/>
      <c r="M125" s="209"/>
      <c r="N125" s="209"/>
      <c r="O125" s="209"/>
      <c r="P125" s="209"/>
      <c r="Q125" s="209"/>
    </row>
    <row r="126" spans="1:17">
      <c r="A126" s="209"/>
      <c r="B126" s="209"/>
      <c r="C126" s="209"/>
      <c r="D126" s="209"/>
      <c r="E126" s="209"/>
      <c r="F126" s="209"/>
      <c r="G126" s="209"/>
      <c r="H126" s="209"/>
      <c r="I126" s="209"/>
      <c r="J126" s="209"/>
      <c r="K126" s="209"/>
      <c r="L126" s="209"/>
      <c r="M126" s="209"/>
      <c r="N126" s="209"/>
      <c r="O126" s="209"/>
      <c r="P126" s="209"/>
      <c r="Q126" s="209"/>
    </row>
    <row r="127" spans="1:17">
      <c r="A127" s="209"/>
      <c r="B127" s="209"/>
      <c r="C127" s="209"/>
      <c r="D127" s="209"/>
      <c r="E127" s="209"/>
      <c r="F127" s="209"/>
      <c r="G127" s="209"/>
      <c r="H127" s="209"/>
      <c r="I127" s="209"/>
      <c r="J127" s="209"/>
      <c r="K127" s="209"/>
      <c r="L127" s="209"/>
      <c r="M127" s="209"/>
      <c r="N127" s="209"/>
      <c r="O127" s="209"/>
      <c r="P127" s="209"/>
      <c r="Q127" s="209"/>
    </row>
    <row r="128" spans="1:17">
      <c r="A128" s="209"/>
      <c r="B128" s="209"/>
      <c r="C128" s="209"/>
      <c r="D128" s="209"/>
      <c r="E128" s="209"/>
      <c r="F128" s="209"/>
      <c r="G128" s="209"/>
      <c r="H128" s="209"/>
      <c r="I128" s="209"/>
      <c r="J128" s="209"/>
      <c r="K128" s="209"/>
      <c r="L128" s="209"/>
      <c r="M128" s="209"/>
      <c r="N128" s="209"/>
      <c r="O128" s="209"/>
      <c r="P128" s="209"/>
      <c r="Q128" s="209"/>
    </row>
    <row r="129" spans="1:17">
      <c r="A129" s="209"/>
      <c r="B129" s="209"/>
      <c r="C129" s="209"/>
      <c r="D129" s="209"/>
      <c r="E129" s="209"/>
      <c r="F129" s="209"/>
      <c r="G129" s="209"/>
      <c r="H129" s="209"/>
      <c r="I129" s="209"/>
      <c r="J129" s="209"/>
      <c r="K129" s="209"/>
      <c r="L129" s="209"/>
      <c r="M129" s="209"/>
      <c r="N129" s="209"/>
      <c r="O129" s="209"/>
      <c r="P129" s="209"/>
      <c r="Q129" s="209"/>
    </row>
    <row r="130" spans="1:17">
      <c r="A130" s="209"/>
      <c r="B130" s="209"/>
      <c r="C130" s="209"/>
      <c r="D130" s="209"/>
      <c r="E130" s="209"/>
      <c r="F130" s="209"/>
      <c r="G130" s="209"/>
      <c r="H130" s="209"/>
      <c r="I130" s="209"/>
      <c r="J130" s="209"/>
      <c r="K130" s="209"/>
      <c r="L130" s="209"/>
      <c r="M130" s="209"/>
      <c r="N130" s="209"/>
      <c r="O130" s="209"/>
      <c r="P130" s="209"/>
      <c r="Q130" s="209"/>
    </row>
    <row r="131" spans="1:17">
      <c r="A131" s="209"/>
      <c r="B131" s="209"/>
      <c r="C131" s="209"/>
      <c r="D131" s="209"/>
      <c r="E131" s="209"/>
      <c r="F131" s="209"/>
      <c r="G131" s="209"/>
      <c r="H131" s="209"/>
      <c r="I131" s="209"/>
      <c r="J131" s="209"/>
      <c r="K131" s="209"/>
      <c r="L131" s="209"/>
      <c r="M131" s="209"/>
      <c r="N131" s="209"/>
      <c r="O131" s="209"/>
      <c r="P131" s="209"/>
      <c r="Q131" s="209"/>
    </row>
    <row r="132" spans="1:17">
      <c r="A132" s="209"/>
      <c r="B132" s="209"/>
      <c r="C132" s="209"/>
      <c r="D132" s="209"/>
      <c r="E132" s="209"/>
      <c r="F132" s="209"/>
      <c r="G132" s="209"/>
      <c r="H132" s="209"/>
      <c r="I132" s="209"/>
      <c r="J132" s="209"/>
      <c r="K132" s="209"/>
      <c r="L132" s="209"/>
      <c r="M132" s="209"/>
      <c r="N132" s="209"/>
      <c r="O132" s="209"/>
      <c r="P132" s="209"/>
      <c r="Q132" s="209"/>
    </row>
    <row r="133" spans="1:17">
      <c r="A133" s="209"/>
      <c r="B133" s="209"/>
      <c r="C133" s="209"/>
      <c r="D133" s="209"/>
      <c r="E133" s="209"/>
      <c r="F133" s="209"/>
      <c r="G133" s="209"/>
      <c r="H133" s="209"/>
      <c r="I133" s="209"/>
      <c r="J133" s="209"/>
      <c r="K133" s="209"/>
      <c r="L133" s="209"/>
      <c r="M133" s="209"/>
      <c r="N133" s="209"/>
      <c r="O133" s="209"/>
      <c r="P133" s="209"/>
      <c r="Q133" s="209"/>
    </row>
    <row r="134" spans="1:17">
      <c r="A134" s="209"/>
      <c r="B134" s="209"/>
      <c r="C134" s="209"/>
      <c r="D134" s="209"/>
      <c r="E134" s="209"/>
      <c r="F134" s="209"/>
      <c r="G134" s="209"/>
      <c r="H134" s="209"/>
      <c r="I134" s="209"/>
      <c r="J134" s="209"/>
      <c r="K134" s="209"/>
      <c r="L134" s="209"/>
      <c r="M134" s="209"/>
      <c r="N134" s="209"/>
      <c r="O134" s="209"/>
      <c r="P134" s="209"/>
      <c r="Q134" s="209"/>
    </row>
  </sheetData>
  <customSheetViews>
    <customSheetView guid="{899D69CD-4B7E-42BC-9944-5BD922EB798C}" topLeftCell="M22">
      <selection activeCell="V41" sqref="V41"/>
      <pageMargins left="0.7" right="0.7" top="0.75" bottom="0.75" header="0.3" footer="0.3"/>
      <pageSetup paperSize="9" orientation="portrait" r:id="rId1"/>
    </customSheetView>
    <customSheetView guid="{9AF4A83C-CF57-4B40-8A74-6A0EA6C2FE5C}" hiddenColumns="1">
      <selection activeCell="AD20" sqref="AD20"/>
      <pageMargins left="0.7" right="0.7" top="0.75" bottom="0.75" header="0.3" footer="0.3"/>
      <pageSetup paperSize="9" orientation="portrait" r:id="rId2"/>
    </customSheetView>
    <customSheetView guid="{687A4863-1825-4D63-B732-E76682E6DE4F}" hiddenColumns="1">
      <selection activeCell="Y45" sqref="Y45"/>
      <pageMargins left="0.7" right="0.7" top="0.75" bottom="0.75" header="0.3" footer="0.3"/>
      <pageSetup paperSize="9" orientation="portrait" r:id="rId3"/>
    </customSheetView>
    <customSheetView guid="{12F8D032-8143-430B-8DFF-852E8796C402}" hiddenColumns="1">
      <selection activeCell="V9" sqref="V9:V10"/>
      <pageMargins left="0.7" right="0.7" top="0.75" bottom="0.75" header="0.3" footer="0.3"/>
      <pageSetup paperSize="9" orientation="portrait" r:id="rId4"/>
    </customSheetView>
    <customSheetView guid="{8DA78CF1-615A-4626-9893-6751995631A4}" hiddenColumns="1" topLeftCell="B1">
      <selection activeCell="S12" sqref="S12"/>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25FAB884-5E17-4008-8139-33D910C7DEFE}">
      <pane xSplit="1" topLeftCell="X1" activePane="topRight" state="frozen"/>
      <selection pane="topRight" activeCell="AE35" sqref="AE35"/>
      <pageMargins left="0.7" right="0.7" top="0.75" bottom="0.75" header="0.3" footer="0.3"/>
      <pageSetup paperSize="9" orientation="portrait" r:id="rId7"/>
    </customSheetView>
    <customSheetView guid="{22F3E99A-96C8-445F-81B2-67262F695A36}" topLeftCell="A22">
      <selection activeCell="D50" sqref="D5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42578125" defaultRowHeight="12.75"/>
  <cols>
    <col min="1" max="1" width="33.42578125" style="69" customWidth="1"/>
    <col min="2" max="2" width="35.5703125" style="69" customWidth="1"/>
    <col min="3" max="4" width="11.42578125" style="69" bestFit="1" customWidth="1"/>
    <col min="5" max="6" width="10.5703125" style="69" bestFit="1" customWidth="1"/>
    <col min="7" max="7" width="11" style="69" bestFit="1" customWidth="1"/>
    <col min="8" max="10" width="10" style="69" customWidth="1"/>
    <col min="11" max="11" width="11" style="69" bestFit="1" customWidth="1"/>
    <col min="12" max="16384" width="9.42578125" style="69"/>
  </cols>
  <sheetData>
    <row r="1" spans="1:11">
      <c r="A1" s="68" t="s">
        <v>292</v>
      </c>
      <c r="B1" s="68" t="s">
        <v>293</v>
      </c>
    </row>
    <row r="2" spans="1:11" ht="43.5" customHeight="1" thickBot="1">
      <c r="A2" s="70" t="s">
        <v>306</v>
      </c>
      <c r="B2" s="70" t="s">
        <v>307</v>
      </c>
      <c r="C2" s="71" t="s">
        <v>111</v>
      </c>
      <c r="D2" s="71" t="s">
        <v>107</v>
      </c>
      <c r="E2" s="71" t="s">
        <v>112</v>
      </c>
      <c r="F2" s="71" t="s">
        <v>113</v>
      </c>
      <c r="G2" s="71" t="s">
        <v>114</v>
      </c>
      <c r="H2" s="71" t="s">
        <v>131</v>
      </c>
      <c r="I2" s="71" t="s">
        <v>132</v>
      </c>
      <c r="J2" s="71" t="s">
        <v>138</v>
      </c>
      <c r="K2" s="71" t="s">
        <v>146</v>
      </c>
    </row>
    <row r="3" spans="1:11">
      <c r="A3" s="72" t="s">
        <v>294</v>
      </c>
      <c r="B3" s="72" t="s">
        <v>295</v>
      </c>
      <c r="C3" s="73">
        <v>0</v>
      </c>
      <c r="D3" s="73">
        <v>0</v>
      </c>
      <c r="E3" s="73">
        <v>0</v>
      </c>
      <c r="F3" s="73">
        <v>0</v>
      </c>
      <c r="G3" s="73">
        <f>SUM(G4:G7)</f>
        <v>0</v>
      </c>
      <c r="H3" s="73">
        <f>SUM(H4:H7)</f>
        <v>0</v>
      </c>
      <c r="I3" s="73">
        <f>SUM(I4:I7)</f>
        <v>0</v>
      </c>
      <c r="J3" s="73">
        <f>SUM(J4:J7)</f>
        <v>0</v>
      </c>
      <c r="K3" s="73">
        <f>SUM(K4:K7)</f>
        <v>0</v>
      </c>
    </row>
    <row r="4" spans="1:11">
      <c r="A4" s="74" t="s">
        <v>308</v>
      </c>
      <c r="B4" s="74" t="s">
        <v>302</v>
      </c>
      <c r="C4" s="73"/>
      <c r="D4" s="73"/>
      <c r="E4" s="73"/>
      <c r="F4" s="73"/>
      <c r="G4" s="73">
        <v>0</v>
      </c>
      <c r="H4" s="73"/>
      <c r="I4" s="75"/>
      <c r="J4" s="73"/>
      <c r="K4" s="73">
        <v>0</v>
      </c>
    </row>
    <row r="5" spans="1:11">
      <c r="A5" s="74" t="s">
        <v>309</v>
      </c>
      <c r="B5" s="74" t="s">
        <v>303</v>
      </c>
      <c r="C5" s="73"/>
      <c r="D5" s="73"/>
      <c r="E5" s="73"/>
      <c r="F5" s="73"/>
      <c r="G5" s="73">
        <v>0</v>
      </c>
      <c r="H5" s="73"/>
      <c r="I5" s="73"/>
      <c r="J5" s="73"/>
      <c r="K5" s="73">
        <v>0</v>
      </c>
    </row>
    <row r="6" spans="1:11">
      <c r="A6" s="74" t="s">
        <v>310</v>
      </c>
      <c r="B6" s="74" t="s">
        <v>304</v>
      </c>
      <c r="C6" s="73"/>
      <c r="D6" s="73"/>
      <c r="E6" s="73"/>
      <c r="F6" s="73"/>
      <c r="G6" s="73">
        <v>0</v>
      </c>
      <c r="H6" s="73"/>
      <c r="I6" s="73"/>
      <c r="J6" s="73"/>
      <c r="K6" s="73">
        <v>0</v>
      </c>
    </row>
    <row r="7" spans="1:11">
      <c r="A7" s="74" t="s">
        <v>305</v>
      </c>
      <c r="B7" s="74" t="s">
        <v>305</v>
      </c>
      <c r="C7" s="73"/>
      <c r="D7" s="73"/>
      <c r="E7" s="73"/>
      <c r="F7" s="73"/>
      <c r="G7" s="73">
        <v>0</v>
      </c>
      <c r="H7" s="73"/>
      <c r="I7" s="73"/>
      <c r="J7" s="73"/>
      <c r="K7" s="73">
        <v>0</v>
      </c>
    </row>
    <row r="8" spans="1:11">
      <c r="A8" s="72" t="s">
        <v>296</v>
      </c>
      <c r="B8" s="72" t="s">
        <v>299</v>
      </c>
      <c r="C8" s="73">
        <v>-175632</v>
      </c>
      <c r="D8" s="73">
        <v>-118342</v>
      </c>
      <c r="E8" s="73">
        <v>-225510</v>
      </c>
      <c r="F8" s="73">
        <v>-214100</v>
      </c>
      <c r="G8" s="73">
        <f>SUM(G9:G12)</f>
        <v>-218758</v>
      </c>
      <c r="H8" s="73">
        <f>SUM(H9:H12)</f>
        <v>0</v>
      </c>
      <c r="I8" s="73">
        <f>SUM(I9:I12)</f>
        <v>0</v>
      </c>
      <c r="J8" s="73">
        <f>SUM(J9:J12)</f>
        <v>0</v>
      </c>
      <c r="K8" s="73">
        <f>SUM(K9:K12)</f>
        <v>-280118</v>
      </c>
    </row>
    <row r="9" spans="1:11" s="76" customFormat="1">
      <c r="A9" s="74" t="s">
        <v>308</v>
      </c>
      <c r="B9" s="74" t="s">
        <v>302</v>
      </c>
      <c r="C9" s="75"/>
      <c r="D9" s="75"/>
      <c r="E9" s="75"/>
      <c r="F9" s="75"/>
      <c r="G9" s="75">
        <v>-3021</v>
      </c>
      <c r="H9" s="75"/>
      <c r="I9" s="75"/>
      <c r="J9" s="75"/>
      <c r="K9" s="75">
        <v>-16561</v>
      </c>
    </row>
    <row r="10" spans="1:11" s="76" customFormat="1">
      <c r="A10" s="74" t="s">
        <v>309</v>
      </c>
      <c r="B10" s="74" t="s">
        <v>303</v>
      </c>
      <c r="C10" s="75"/>
      <c r="D10" s="75"/>
      <c r="E10" s="75"/>
      <c r="F10" s="75"/>
      <c r="G10" s="75">
        <v>26764</v>
      </c>
      <c r="H10" s="75"/>
      <c r="I10" s="75"/>
      <c r="J10" s="75"/>
      <c r="K10" s="75">
        <v>-47557</v>
      </c>
    </row>
    <row r="11" spans="1:11" s="76" customFormat="1">
      <c r="A11" s="74" t="s">
        <v>310</v>
      </c>
      <c r="B11" s="74" t="s">
        <v>304</v>
      </c>
      <c r="C11" s="75"/>
      <c r="D11" s="75"/>
      <c r="E11" s="75"/>
      <c r="F11" s="75"/>
      <c r="G11" s="75">
        <v>-252063</v>
      </c>
      <c r="H11" s="75"/>
      <c r="I11" s="75"/>
      <c r="J11" s="75"/>
      <c r="K11" s="75">
        <v>-244530</v>
      </c>
    </row>
    <row r="12" spans="1:11" s="76" customFormat="1">
      <c r="A12" s="74" t="s">
        <v>305</v>
      </c>
      <c r="B12" s="74" t="s">
        <v>305</v>
      </c>
      <c r="C12" s="75"/>
      <c r="D12" s="75"/>
      <c r="E12" s="75"/>
      <c r="F12" s="75"/>
      <c r="G12" s="75">
        <v>9562</v>
      </c>
      <c r="H12" s="75"/>
      <c r="I12" s="75"/>
      <c r="J12" s="75"/>
      <c r="K12" s="75">
        <v>28530</v>
      </c>
    </row>
    <row r="13" spans="1:11">
      <c r="A13" s="72" t="s">
        <v>297</v>
      </c>
      <c r="B13" s="72" t="s">
        <v>300</v>
      </c>
      <c r="C13" s="73">
        <v>31262</v>
      </c>
      <c r="D13" s="73">
        <v>15694</v>
      </c>
      <c r="E13" s="73">
        <v>-5906</v>
      </c>
      <c r="F13" s="73">
        <v>2484</v>
      </c>
      <c r="G13" s="73">
        <f>SUM(G14:G17)</f>
        <v>17680</v>
      </c>
      <c r="H13" s="73">
        <f>SUM(H14:H17)</f>
        <v>0</v>
      </c>
      <c r="I13" s="73">
        <f>SUM(I14:I17)</f>
        <v>0</v>
      </c>
      <c r="J13" s="73">
        <f>SUM(J14:J17)</f>
        <v>0</v>
      </c>
      <c r="K13" s="73">
        <f>SUM(K14:K17)</f>
        <v>7442</v>
      </c>
    </row>
    <row r="14" spans="1:11" s="76" customFormat="1">
      <c r="A14" s="74" t="s">
        <v>308</v>
      </c>
      <c r="B14" s="74" t="s">
        <v>302</v>
      </c>
      <c r="C14" s="75"/>
      <c r="D14" s="75"/>
      <c r="E14" s="75"/>
      <c r="F14" s="75"/>
      <c r="G14" s="75">
        <v>0</v>
      </c>
      <c r="H14" s="75"/>
      <c r="I14" s="75"/>
      <c r="J14" s="75"/>
      <c r="K14" s="75">
        <v>0</v>
      </c>
    </row>
    <row r="15" spans="1:11" s="76" customFormat="1">
      <c r="A15" s="74" t="s">
        <v>309</v>
      </c>
      <c r="B15" s="74" t="s">
        <v>303</v>
      </c>
      <c r="C15" s="75"/>
      <c r="D15" s="75"/>
      <c r="E15" s="75"/>
      <c r="F15" s="75"/>
      <c r="G15" s="75">
        <v>0</v>
      </c>
      <c r="H15" s="75"/>
      <c r="I15" s="75"/>
      <c r="J15" s="75"/>
      <c r="K15" s="75">
        <v>0</v>
      </c>
    </row>
    <row r="16" spans="1:11" s="76" customFormat="1">
      <c r="A16" s="74" t="s">
        <v>310</v>
      </c>
      <c r="B16" s="74" t="s">
        <v>304</v>
      </c>
      <c r="C16" s="75"/>
      <c r="D16" s="75"/>
      <c r="E16" s="75"/>
      <c r="F16" s="75"/>
      <c r="G16" s="75">
        <v>17680</v>
      </c>
      <c r="H16" s="75"/>
      <c r="I16" s="75"/>
      <c r="J16" s="75"/>
      <c r="K16" s="75">
        <v>7442</v>
      </c>
    </row>
    <row r="17" spans="1:11" s="76" customFormat="1">
      <c r="A17" s="74" t="s">
        <v>305</v>
      </c>
      <c r="B17" s="74" t="s">
        <v>305</v>
      </c>
      <c r="C17" s="75"/>
      <c r="D17" s="75"/>
      <c r="E17" s="75"/>
      <c r="F17" s="75"/>
      <c r="G17" s="75">
        <v>0</v>
      </c>
      <c r="H17" s="75"/>
      <c r="I17" s="75"/>
      <c r="J17" s="75"/>
      <c r="K17" s="75">
        <v>0</v>
      </c>
    </row>
    <row r="18" spans="1:11" ht="25.5">
      <c r="A18" s="77" t="s">
        <v>298</v>
      </c>
      <c r="B18" s="72" t="s">
        <v>301</v>
      </c>
      <c r="C18" s="73">
        <v>-1142</v>
      </c>
      <c r="D18" s="73">
        <v>2282</v>
      </c>
      <c r="E18" s="73">
        <v>-237</v>
      </c>
      <c r="F18" s="73">
        <v>-1326</v>
      </c>
      <c r="G18" s="73">
        <f>SUM(G19:G22)</f>
        <v>-2286</v>
      </c>
      <c r="H18" s="73">
        <f>SUM(H19:H22)</f>
        <v>0</v>
      </c>
      <c r="I18" s="73">
        <f>SUM(I19:I22)</f>
        <v>0</v>
      </c>
      <c r="J18" s="73">
        <f>SUM(J19:J22)</f>
        <v>0</v>
      </c>
      <c r="K18" s="73">
        <f>SUM(K19:K22)</f>
        <v>9988</v>
      </c>
    </row>
    <row r="19" spans="1:11" s="76" customFormat="1">
      <c r="A19" s="74" t="s">
        <v>308</v>
      </c>
      <c r="B19" s="74" t="s">
        <v>302</v>
      </c>
      <c r="C19" s="75"/>
      <c r="D19" s="75"/>
      <c r="E19" s="75"/>
      <c r="F19" s="75"/>
      <c r="G19" s="75">
        <v>-2540</v>
      </c>
      <c r="H19" s="75"/>
      <c r="I19" s="75"/>
      <c r="J19" s="75"/>
      <c r="K19" s="75">
        <v>2495</v>
      </c>
    </row>
    <row r="20" spans="1:11" s="76" customFormat="1">
      <c r="A20" s="74" t="s">
        <v>309</v>
      </c>
      <c r="B20" s="74" t="s">
        <v>303</v>
      </c>
      <c r="C20" s="75"/>
      <c r="D20" s="75"/>
      <c r="E20" s="75"/>
      <c r="F20" s="75"/>
      <c r="G20" s="75">
        <v>2111</v>
      </c>
      <c r="H20" s="75"/>
      <c r="I20" s="75"/>
      <c r="J20" s="75"/>
      <c r="K20" s="75">
        <v>2942</v>
      </c>
    </row>
    <row r="21" spans="1:11" s="76" customFormat="1">
      <c r="A21" s="74" t="s">
        <v>310</v>
      </c>
      <c r="B21" s="74" t="s">
        <v>304</v>
      </c>
      <c r="C21" s="75"/>
      <c r="D21" s="75"/>
      <c r="E21" s="75"/>
      <c r="F21" s="75"/>
      <c r="G21" s="75">
        <v>-1857</v>
      </c>
      <c r="H21" s="75"/>
      <c r="I21" s="75"/>
      <c r="J21" s="75"/>
      <c r="K21" s="75">
        <v>4551</v>
      </c>
    </row>
    <row r="22" spans="1:11" s="76" customFormat="1">
      <c r="A22" s="78" t="s">
        <v>305</v>
      </c>
      <c r="B22" s="78" t="s">
        <v>305</v>
      </c>
      <c r="C22" s="79"/>
      <c r="D22" s="79"/>
      <c r="E22" s="79"/>
      <c r="F22" s="79"/>
      <c r="G22" s="79">
        <v>0</v>
      </c>
      <c r="H22" s="79"/>
      <c r="I22" s="79"/>
      <c r="J22" s="79"/>
      <c r="K22" s="79">
        <v>0</v>
      </c>
    </row>
    <row r="23" spans="1:11" s="82" customFormat="1" ht="16.5" customHeight="1">
      <c r="A23" s="80" t="s">
        <v>55</v>
      </c>
      <c r="B23" s="80" t="s">
        <v>41</v>
      </c>
      <c r="C23" s="81">
        <f t="shared" ref="C23:K23" si="0">SUM(C3,C8,C13,C18)</f>
        <v>-145512</v>
      </c>
      <c r="D23" s="81">
        <f t="shared" si="0"/>
        <v>-100366</v>
      </c>
      <c r="E23" s="81">
        <f t="shared" si="0"/>
        <v>-231653</v>
      </c>
      <c r="F23" s="81">
        <f t="shared" si="0"/>
        <v>-212942</v>
      </c>
      <c r="G23" s="81">
        <f t="shared" si="0"/>
        <v>-203364</v>
      </c>
      <c r="H23" s="81">
        <f t="shared" si="0"/>
        <v>0</v>
      </c>
      <c r="I23" s="81">
        <f t="shared" si="0"/>
        <v>0</v>
      </c>
      <c r="J23" s="81">
        <f t="shared" si="0"/>
        <v>0</v>
      </c>
      <c r="K23" s="81">
        <f t="shared" si="0"/>
        <v>-262688</v>
      </c>
    </row>
    <row r="24" spans="1:11">
      <c r="C24" s="69" t="e">
        <f>#REF!-C23</f>
        <v>#REF!</v>
      </c>
      <c r="D24" s="69" t="e">
        <f>#REF!-D23</f>
        <v>#REF!</v>
      </c>
      <c r="E24" s="69" t="e">
        <f>#REF!-E23</f>
        <v>#REF!</v>
      </c>
      <c r="F24" s="69" t="e">
        <f>#REF!-F23</f>
        <v>#REF!</v>
      </c>
      <c r="G24" s="69" t="e">
        <f>#REF!-G23</f>
        <v>#REF!</v>
      </c>
      <c r="H24" s="69" t="e">
        <f>#REF!-H23</f>
        <v>#REF!</v>
      </c>
      <c r="I24" s="69" t="e">
        <f>#REF!-I23</f>
        <v>#REF!</v>
      </c>
      <c r="J24" s="69" t="e">
        <f>#REF!-J23</f>
        <v>#REF!</v>
      </c>
      <c r="K24" s="69" t="e">
        <f>#REF!-K23</f>
        <v>#REF!</v>
      </c>
    </row>
    <row r="34" spans="8:8">
      <c r="H34" s="69" t="s">
        <v>311</v>
      </c>
    </row>
  </sheetData>
  <customSheetViews>
    <customSheetView guid="{899D69CD-4B7E-42BC-9944-5BD922EB798C}" state="hidden">
      <selection activeCell="C59" sqref="C59"/>
      <pageMargins left="0.7" right="0.7" top="0.75" bottom="0.75" header="0.3" footer="0.3"/>
      <pageSetup paperSize="9" orientation="portrait" r:id="rId1"/>
    </customSheetView>
    <customSheetView guid="{9AF4A83C-CF57-4B40-8A74-6A0EA6C2FE5C}" state="hidden">
      <selection activeCell="C59" sqref="C59"/>
      <pageMargins left="0.7" right="0.7" top="0.75" bottom="0.75" header="0.3" footer="0.3"/>
      <pageSetup paperSize="9" orientation="portrait" horizontalDpi="1200" verticalDpi="1200" r:id="rId2"/>
    </customSheetView>
    <customSheetView guid="{687A4863-1825-4D63-B732-E76682E6DE4F}" state="hidden">
      <selection activeCell="C59" sqref="C59"/>
      <pageMargins left="0.7" right="0.7" top="0.75" bottom="0.75" header="0.3" footer="0.3"/>
      <pageSetup paperSize="9" orientation="portrait" r:id="rId3"/>
    </customSheetView>
    <customSheetView guid="{12F8D032-8143-430B-8DFF-852E8796C402}"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pageSetup paperSize="9" orientation="portrait" r:id="rId4"/>
    </customSheetView>
    <customSheetView guid="{22F3E99A-96C8-445F-81B2-67262F695A36}" state="hidden">
      <selection activeCell="C59" sqref="C5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workbookViewId="0">
      <pane xSplit="3" ySplit="1" topLeftCell="D2" activePane="bottomRight" state="frozen"/>
      <selection pane="topRight" activeCell="D1" sqref="D1"/>
      <selection pane="bottomLeft" activeCell="A2" sqref="A2"/>
      <selection pane="bottomRight" activeCell="F26" sqref="F26"/>
    </sheetView>
  </sheetViews>
  <sheetFormatPr defaultColWidth="9.42578125" defaultRowHeight="12.75"/>
  <cols>
    <col min="1" max="1" width="3.5703125" style="86" customWidth="1"/>
    <col min="2" max="2" width="52.5703125" style="101" customWidth="1"/>
    <col min="3" max="3" width="53.5703125" style="101" customWidth="1"/>
    <col min="4" max="30" width="10.85546875" style="101" customWidth="1"/>
    <col min="31" max="16384" width="9.42578125" style="86"/>
  </cols>
  <sheetData>
    <row r="1" spans="2:30" ht="26.25" thickBot="1">
      <c r="B1" s="83" t="s">
        <v>387</v>
      </c>
      <c r="C1" s="83" t="s">
        <v>393</v>
      </c>
      <c r="D1" s="85" t="s">
        <v>452</v>
      </c>
      <c r="E1" s="84" t="s">
        <v>451</v>
      </c>
      <c r="F1" s="84" t="s">
        <v>450</v>
      </c>
      <c r="G1" s="85" t="s">
        <v>536</v>
      </c>
      <c r="H1" s="85" t="s">
        <v>394</v>
      </c>
      <c r="I1" s="84" t="s">
        <v>403</v>
      </c>
      <c r="J1" s="84" t="s">
        <v>402</v>
      </c>
      <c r="K1" s="84" t="s">
        <v>401</v>
      </c>
      <c r="L1" s="84" t="s">
        <v>400</v>
      </c>
      <c r="M1" s="84" t="s">
        <v>534</v>
      </c>
      <c r="N1" s="84" t="s">
        <v>561</v>
      </c>
      <c r="O1" s="84" t="s">
        <v>591</v>
      </c>
      <c r="P1" s="84" t="s">
        <v>596</v>
      </c>
      <c r="Q1" s="84" t="s">
        <v>613</v>
      </c>
      <c r="R1" s="84" t="s">
        <v>614</v>
      </c>
      <c r="S1" s="84" t="s">
        <v>705</v>
      </c>
      <c r="T1" s="84" t="s">
        <v>706</v>
      </c>
      <c r="U1" s="84" t="s">
        <v>707</v>
      </c>
      <c r="V1" s="84" t="s">
        <v>708</v>
      </c>
      <c r="W1" s="84" t="s">
        <v>709</v>
      </c>
      <c r="X1" s="84" t="s">
        <v>710</v>
      </c>
      <c r="Y1" s="84" t="s">
        <v>711</v>
      </c>
      <c r="Z1" s="84" t="s">
        <v>712</v>
      </c>
      <c r="AA1" s="84" t="s">
        <v>713</v>
      </c>
      <c r="AB1" s="84" t="s">
        <v>714</v>
      </c>
      <c r="AC1" s="84" t="s">
        <v>757</v>
      </c>
      <c r="AD1" s="84" t="s">
        <v>760</v>
      </c>
    </row>
    <row r="2" spans="2:30" ht="12.6" customHeight="1">
      <c r="B2" s="87" t="s">
        <v>388</v>
      </c>
      <c r="C2" s="99" t="s">
        <v>395</v>
      </c>
      <c r="D2" s="88">
        <v>0.46800000000000003</v>
      </c>
      <c r="E2" s="88">
        <v>0.44600000000000001</v>
      </c>
      <c r="F2" s="88">
        <v>0.435</v>
      </c>
      <c r="G2" s="88">
        <v>0.434</v>
      </c>
      <c r="H2" s="88">
        <v>0.48899999999999999</v>
      </c>
      <c r="I2" s="88">
        <v>0.45200000000000001</v>
      </c>
      <c r="J2" s="88">
        <v>0.45</v>
      </c>
      <c r="K2" s="88">
        <v>0.432</v>
      </c>
      <c r="L2" s="88">
        <v>0.55100000000000005</v>
      </c>
      <c r="M2" s="88">
        <v>0.48699999999999999</v>
      </c>
      <c r="N2" s="88">
        <v>0.45700000000000002</v>
      </c>
      <c r="O2" s="88">
        <v>0.47199999999999998</v>
      </c>
      <c r="P2" s="88">
        <v>0.56299999999999994</v>
      </c>
      <c r="Q2" s="88">
        <v>0.51500000000000001</v>
      </c>
      <c r="R2" s="88">
        <v>0.48899999999999999</v>
      </c>
      <c r="S2" s="88">
        <v>0.51900000000000002</v>
      </c>
      <c r="T2" s="88">
        <v>0.497</v>
      </c>
      <c r="U2" s="88">
        <v>0.44800000000000001</v>
      </c>
      <c r="V2" s="88">
        <v>0.438</v>
      </c>
      <c r="W2" s="88">
        <v>0.436</v>
      </c>
      <c r="X2" s="88">
        <v>0.39800000000000002</v>
      </c>
      <c r="Y2" s="88">
        <v>0.38900000000000001</v>
      </c>
      <c r="Z2" s="88">
        <v>0.41899999999999998</v>
      </c>
      <c r="AA2" s="88">
        <v>0.379</v>
      </c>
      <c r="AB2" s="88">
        <v>0.33800000000000002</v>
      </c>
      <c r="AC2" s="88">
        <v>0.30399999999999999</v>
      </c>
      <c r="AD2" s="88">
        <v>0.29599999999999999</v>
      </c>
    </row>
    <row r="3" spans="2:30" ht="12.6" customHeight="1">
      <c r="B3" s="89" t="s">
        <v>389</v>
      </c>
      <c r="C3" s="100" t="s">
        <v>396</v>
      </c>
      <c r="D3" s="90">
        <v>0.67800000000000005</v>
      </c>
      <c r="E3" s="90">
        <v>0.67200000000000004</v>
      </c>
      <c r="F3" s="90">
        <v>0.67700000000000005</v>
      </c>
      <c r="G3" s="90">
        <v>0.68</v>
      </c>
      <c r="H3" s="90">
        <v>0.7</v>
      </c>
      <c r="I3" s="90">
        <v>0.66800000000000004</v>
      </c>
      <c r="J3" s="90">
        <v>0.67600000000000005</v>
      </c>
      <c r="K3" s="90">
        <v>0.65900000000000003</v>
      </c>
      <c r="L3" s="90">
        <v>0.71699999999999997</v>
      </c>
      <c r="M3" s="90">
        <v>0.69799999999999995</v>
      </c>
      <c r="N3" s="90">
        <v>0.69699999999999995</v>
      </c>
      <c r="O3" s="90">
        <v>0.69499999999999995</v>
      </c>
      <c r="P3" s="90">
        <v>0.72799999999999998</v>
      </c>
      <c r="Q3" s="90">
        <v>0.71499999999999997</v>
      </c>
      <c r="R3" s="90">
        <v>0.69299999999999995</v>
      </c>
      <c r="S3" s="90">
        <v>0.68100000000000005</v>
      </c>
      <c r="T3" s="90">
        <v>0.65</v>
      </c>
      <c r="U3" s="90">
        <v>0.63600000000000001</v>
      </c>
      <c r="V3" s="90">
        <v>0.64200000000000002</v>
      </c>
      <c r="W3" s="90">
        <v>0.65200000000000002</v>
      </c>
      <c r="X3" s="90">
        <v>0.751</v>
      </c>
      <c r="Y3" s="90">
        <v>0.79500000000000004</v>
      </c>
      <c r="Z3" s="90">
        <v>0.76900000000000002</v>
      </c>
      <c r="AA3" s="90">
        <v>0.78</v>
      </c>
      <c r="AB3" s="90">
        <v>0.82599999999999996</v>
      </c>
      <c r="AC3" s="90">
        <v>0.82799999999999996</v>
      </c>
      <c r="AD3" s="90">
        <v>0.81899999999999995</v>
      </c>
    </row>
    <row r="4" spans="2:30" ht="12.6" customHeight="1">
      <c r="B4" s="89" t="s">
        <v>715</v>
      </c>
      <c r="C4" s="100" t="s">
        <v>716</v>
      </c>
      <c r="D4" s="91">
        <v>3.7400000000000003E-2</v>
      </c>
      <c r="E4" s="91">
        <v>3.78E-2</v>
      </c>
      <c r="F4" s="91">
        <v>3.7999999999999999E-2</v>
      </c>
      <c r="G4" s="91">
        <v>3.8300000000000001E-2</v>
      </c>
      <c r="H4" s="91">
        <v>3.95E-2</v>
      </c>
      <c r="I4" s="91">
        <v>3.85E-2</v>
      </c>
      <c r="J4" s="91">
        <v>3.7699999999999997E-2</v>
      </c>
      <c r="K4" s="91">
        <v>3.6600000000000001E-2</v>
      </c>
      <c r="L4" s="91">
        <v>3.4799999999999998E-2</v>
      </c>
      <c r="M4" s="91">
        <v>3.4799999999999998E-2</v>
      </c>
      <c r="N4" s="91">
        <v>3.5000000000000003E-2</v>
      </c>
      <c r="O4" s="91">
        <v>3.4599999999999999E-2</v>
      </c>
      <c r="P4" s="91">
        <v>3.32E-2</v>
      </c>
      <c r="Q4" s="91">
        <v>3.09E-2</v>
      </c>
      <c r="R4" s="91">
        <v>2.9499999999999998E-2</v>
      </c>
      <c r="S4" s="91">
        <v>2.87E-2</v>
      </c>
      <c r="T4" s="91">
        <v>2.5600000000000001E-2</v>
      </c>
      <c r="U4" s="91">
        <v>2.5999999999999999E-2</v>
      </c>
      <c r="V4" s="91">
        <v>2.6100000000000002E-2</v>
      </c>
      <c r="W4" s="91">
        <v>2.7199999999999998E-2</v>
      </c>
      <c r="X4" s="91">
        <v>4.02E-2</v>
      </c>
      <c r="Y4" s="91">
        <v>4.6300000000000001E-2</v>
      </c>
      <c r="Z4" s="91">
        <v>4.1000000000000002E-2</v>
      </c>
      <c r="AA4" s="91">
        <v>4.3099999999999999E-2</v>
      </c>
      <c r="AB4" s="91">
        <v>5.3999999999999999E-2</v>
      </c>
      <c r="AC4" s="91">
        <v>5.3800000000000001E-2</v>
      </c>
      <c r="AD4" s="91">
        <v>5.3699999999999998E-2</v>
      </c>
    </row>
    <row r="5" spans="2:30" ht="12.6" customHeight="1">
      <c r="B5" s="89" t="s">
        <v>390</v>
      </c>
      <c r="C5" s="100" t="s">
        <v>397</v>
      </c>
      <c r="D5" s="90">
        <v>0.25700000000000001</v>
      </c>
      <c r="E5" s="90">
        <v>0.255</v>
      </c>
      <c r="F5" s="90">
        <v>0.26</v>
      </c>
      <c r="G5" s="90">
        <v>0.25900000000000001</v>
      </c>
      <c r="H5" s="92">
        <v>0.25900000000000001</v>
      </c>
      <c r="I5" s="92">
        <v>0.25</v>
      </c>
      <c r="J5" s="92">
        <v>0.251</v>
      </c>
      <c r="K5" s="92">
        <v>0.23599999999999999</v>
      </c>
      <c r="L5" s="92">
        <v>0.23200000000000001</v>
      </c>
      <c r="M5" s="90">
        <v>0.22500000000000001</v>
      </c>
      <c r="N5" s="90">
        <v>0.224</v>
      </c>
      <c r="O5" s="92">
        <v>0.22500000000000001</v>
      </c>
      <c r="P5" s="92">
        <v>0.23899999999999999</v>
      </c>
      <c r="Q5" s="92">
        <v>0.23799999999999999</v>
      </c>
      <c r="R5" s="92">
        <v>0.245</v>
      </c>
      <c r="S5" s="92">
        <v>0.249</v>
      </c>
      <c r="T5" s="92">
        <v>0.28899999999999998</v>
      </c>
      <c r="U5" s="92">
        <v>0.27700000000000002</v>
      </c>
      <c r="V5" s="92">
        <v>0.28000000000000003</v>
      </c>
      <c r="W5" s="92">
        <v>0.27200000000000002</v>
      </c>
      <c r="X5" s="92">
        <v>0.221</v>
      </c>
      <c r="Y5" s="92">
        <v>0.19700000000000001</v>
      </c>
      <c r="Z5" s="92">
        <v>0.22</v>
      </c>
      <c r="AA5" s="92">
        <v>0.20699999999999999</v>
      </c>
      <c r="AB5" s="92">
        <v>0.17699999999999999</v>
      </c>
      <c r="AC5" s="92">
        <v>0.17599999999999999</v>
      </c>
      <c r="AD5" s="92">
        <v>0.17</v>
      </c>
    </row>
    <row r="6" spans="2:30" ht="12.6" customHeight="1">
      <c r="B6" s="89" t="s">
        <v>391</v>
      </c>
      <c r="C6" s="100" t="s">
        <v>398</v>
      </c>
      <c r="D6" s="90">
        <v>0.95899999999999996</v>
      </c>
      <c r="E6" s="90">
        <v>0.96299999999999997</v>
      </c>
      <c r="F6" s="90">
        <v>0.95899999999999996</v>
      </c>
      <c r="G6" s="90">
        <v>0.96699999999999997</v>
      </c>
      <c r="H6" s="92">
        <v>0.96</v>
      </c>
      <c r="I6" s="92">
        <v>0.93600000000000005</v>
      </c>
      <c r="J6" s="92">
        <v>0.93500000000000005</v>
      </c>
      <c r="K6" s="92">
        <v>0.91900000000000004</v>
      </c>
      <c r="L6" s="92">
        <v>0.93899999999999995</v>
      </c>
      <c r="M6" s="90">
        <v>0.94</v>
      </c>
      <c r="N6" s="90">
        <v>0.95199999999999996</v>
      </c>
      <c r="O6" s="92">
        <v>0.91600000000000004</v>
      </c>
      <c r="P6" s="92">
        <v>0.93600000000000005</v>
      </c>
      <c r="Q6" s="92">
        <v>0.86</v>
      </c>
      <c r="R6" s="92">
        <v>0.85199999999999998</v>
      </c>
      <c r="S6" s="92">
        <v>0.82799999999999996</v>
      </c>
      <c r="T6" s="92">
        <v>0.79300000000000004</v>
      </c>
      <c r="U6" s="92">
        <v>0.81299999999999994</v>
      </c>
      <c r="V6" s="92">
        <v>0.81299999999999994</v>
      </c>
      <c r="W6" s="92">
        <v>0.79</v>
      </c>
      <c r="X6" s="92">
        <v>0.79900000000000004</v>
      </c>
      <c r="Y6" s="92">
        <v>0.83199999999999996</v>
      </c>
      <c r="Z6" s="92">
        <v>0.81</v>
      </c>
      <c r="AA6" s="92">
        <v>0.77600000000000002</v>
      </c>
      <c r="AB6" s="92">
        <v>0.78500000000000003</v>
      </c>
      <c r="AC6" s="92">
        <v>0.78200000000000003</v>
      </c>
      <c r="AD6" s="92">
        <v>0.753</v>
      </c>
    </row>
    <row r="7" spans="2:30" ht="12.6" customHeight="1">
      <c r="B7" s="89" t="s">
        <v>717</v>
      </c>
      <c r="C7" s="100" t="s">
        <v>718</v>
      </c>
      <c r="D7" s="90">
        <v>6.4000000000000001E-2</v>
      </c>
      <c r="E7" s="90">
        <v>5.8999999999999997E-2</v>
      </c>
      <c r="F7" s="90">
        <v>0.06</v>
      </c>
      <c r="G7" s="90">
        <v>5.8000000000000003E-2</v>
      </c>
      <c r="H7" s="92">
        <v>0.06</v>
      </c>
      <c r="I7" s="92">
        <v>5.8000000000000003E-2</v>
      </c>
      <c r="J7" s="92">
        <v>5.5E-2</v>
      </c>
      <c r="K7" s="92">
        <v>4.5999999999999999E-2</v>
      </c>
      <c r="L7" s="92">
        <v>4.8000000000000001E-2</v>
      </c>
      <c r="M7" s="90">
        <v>4.7E-2</v>
      </c>
      <c r="N7" s="90">
        <v>0.05</v>
      </c>
      <c r="O7" s="92">
        <v>5.1999999999999998E-2</v>
      </c>
      <c r="P7" s="92">
        <v>5.1999999999999998E-2</v>
      </c>
      <c r="Q7" s="92">
        <v>5.6000000000000001E-2</v>
      </c>
      <c r="R7" s="92">
        <v>5.7000000000000002E-2</v>
      </c>
      <c r="S7" s="92">
        <v>5.8000000000000003E-2</v>
      </c>
      <c r="T7" s="92">
        <v>0.06</v>
      </c>
      <c r="U7" s="92">
        <v>5.8000000000000003E-2</v>
      </c>
      <c r="V7" s="92">
        <v>5.3999999999999999E-2</v>
      </c>
      <c r="W7" s="92">
        <v>0.05</v>
      </c>
      <c r="X7" s="92">
        <v>4.8000000000000001E-2</v>
      </c>
      <c r="Y7" s="92">
        <v>4.7E-2</v>
      </c>
      <c r="Z7" s="92">
        <v>4.9000000000000002E-2</v>
      </c>
      <c r="AA7" s="92">
        <v>4.9500000000000002E-2</v>
      </c>
      <c r="AB7" s="92">
        <v>4.8000000000000001E-2</v>
      </c>
      <c r="AC7" s="92">
        <v>4.9000000000000002E-2</v>
      </c>
      <c r="AD7" s="92">
        <v>4.9000000000000002E-2</v>
      </c>
    </row>
    <row r="8" spans="2:30" ht="12.6" customHeight="1">
      <c r="B8" s="89" t="s">
        <v>719</v>
      </c>
      <c r="C8" s="100" t="s">
        <v>720</v>
      </c>
      <c r="D8" s="90">
        <v>0.59199999999999997</v>
      </c>
      <c r="E8" s="90">
        <v>0.621</v>
      </c>
      <c r="F8" s="90">
        <v>0.628</v>
      </c>
      <c r="G8" s="90">
        <v>0.63100000000000001</v>
      </c>
      <c r="H8" s="92">
        <v>0.627</v>
      </c>
      <c r="I8" s="92">
        <v>0.63800000000000001</v>
      </c>
      <c r="J8" s="92">
        <v>0.63600000000000001</v>
      </c>
      <c r="K8" s="92">
        <v>0.50900000000000001</v>
      </c>
      <c r="L8" s="92">
        <v>0.52</v>
      </c>
      <c r="M8" s="90">
        <v>0.53600000000000003</v>
      </c>
      <c r="N8" s="90">
        <v>0.53400000000000003</v>
      </c>
      <c r="O8" s="92">
        <v>0.53800000000000003</v>
      </c>
      <c r="P8" s="92">
        <v>0.53900000000000003</v>
      </c>
      <c r="Q8" s="92">
        <v>0.54800000000000004</v>
      </c>
      <c r="R8" s="92">
        <v>0.56899999999999995</v>
      </c>
      <c r="S8" s="92">
        <v>0.57899999999999996</v>
      </c>
      <c r="T8" s="92">
        <v>0.57199999999999995</v>
      </c>
      <c r="U8" s="92">
        <v>0.59399999999999997</v>
      </c>
      <c r="V8" s="92">
        <v>0.60299999999999998</v>
      </c>
      <c r="W8" s="92">
        <v>0.60799999999999998</v>
      </c>
      <c r="X8" s="92">
        <v>0.61099999999999999</v>
      </c>
      <c r="Y8" s="92">
        <v>0.60599999999999998</v>
      </c>
      <c r="Z8" s="92">
        <v>0.59899999999999998</v>
      </c>
      <c r="AA8" s="92">
        <v>0.57499999999999996</v>
      </c>
      <c r="AB8" s="92">
        <v>0.57999999999999996</v>
      </c>
      <c r="AC8" s="92">
        <v>0.57999999999999996</v>
      </c>
      <c r="AD8" s="92">
        <v>0.59099999999999997</v>
      </c>
    </row>
    <row r="9" spans="2:30" ht="12.6" customHeight="1">
      <c r="B9" s="89" t="s">
        <v>721</v>
      </c>
      <c r="C9" s="100" t="s">
        <v>722</v>
      </c>
      <c r="D9" s="91">
        <v>7.3000000000000001E-3</v>
      </c>
      <c r="E9" s="91">
        <v>6.6E-3</v>
      </c>
      <c r="F9" s="91">
        <v>6.4000000000000003E-3</v>
      </c>
      <c r="G9" s="91">
        <v>6.3E-3</v>
      </c>
      <c r="H9" s="93">
        <v>6.6E-3</v>
      </c>
      <c r="I9" s="93">
        <v>7.9000000000000008E-3</v>
      </c>
      <c r="J9" s="93">
        <v>8.0000000000000002E-3</v>
      </c>
      <c r="K9" s="93">
        <v>8.6E-3</v>
      </c>
      <c r="L9" s="93">
        <v>8.0999999999999996E-3</v>
      </c>
      <c r="M9" s="91">
        <v>8.8000000000000005E-3</v>
      </c>
      <c r="N9" s="91">
        <v>9.1999999999999998E-3</v>
      </c>
      <c r="O9" s="93">
        <v>8.5000000000000006E-3</v>
      </c>
      <c r="P9" s="93">
        <v>9.5999999999999992E-3</v>
      </c>
      <c r="Q9" s="93">
        <v>1.06E-2</v>
      </c>
      <c r="R9" s="93">
        <v>1.0699999999999999E-2</v>
      </c>
      <c r="S9" s="93">
        <v>1.21E-2</v>
      </c>
      <c r="T9" s="93">
        <v>1.14E-2</v>
      </c>
      <c r="U9" s="93">
        <v>0.01</v>
      </c>
      <c r="V9" s="93">
        <v>8.8999999999999999E-3</v>
      </c>
      <c r="W9" s="93">
        <v>7.6E-3</v>
      </c>
      <c r="X9" s="93">
        <v>5.7999999999999996E-3</v>
      </c>
      <c r="Y9" s="93">
        <v>4.7999999999999996E-3</v>
      </c>
      <c r="Z9" s="93">
        <v>5.4999999999999997E-3</v>
      </c>
      <c r="AA9" s="93">
        <v>5.8999999999999999E-3</v>
      </c>
      <c r="AB9" s="93">
        <v>6.4000000000000003E-3</v>
      </c>
      <c r="AC9" s="93">
        <v>8.0000000000000002E-3</v>
      </c>
      <c r="AD9" s="93">
        <v>7.7000000000000002E-3</v>
      </c>
    </row>
    <row r="10" spans="2:30" ht="12.6" customHeight="1">
      <c r="B10" s="89" t="s">
        <v>723</v>
      </c>
      <c r="C10" s="100" t="s">
        <v>724</v>
      </c>
      <c r="D10" s="90">
        <v>0.115</v>
      </c>
      <c r="E10" s="90">
        <v>0.11</v>
      </c>
      <c r="F10" s="90">
        <v>0.11700000000000001</v>
      </c>
      <c r="G10" s="90">
        <v>0.121</v>
      </c>
      <c r="H10" s="92">
        <v>0.113</v>
      </c>
      <c r="I10" s="92">
        <v>0.113</v>
      </c>
      <c r="J10" s="92">
        <v>0.11</v>
      </c>
      <c r="K10" s="92">
        <v>0.11899999999999999</v>
      </c>
      <c r="L10" s="92">
        <v>0.104</v>
      </c>
      <c r="M10" s="90">
        <v>0.10100000000000001</v>
      </c>
      <c r="N10" s="90">
        <v>0.11</v>
      </c>
      <c r="O10" s="92">
        <v>9.7000000000000003E-2</v>
      </c>
      <c r="P10" s="92">
        <v>8.5000000000000006E-2</v>
      </c>
      <c r="Q10" s="92">
        <v>7.0999999999999994E-2</v>
      </c>
      <c r="R10" s="92">
        <v>6.2E-2</v>
      </c>
      <c r="S10" s="92">
        <v>4.3999999999999997E-2</v>
      </c>
      <c r="T10" s="92">
        <v>4.1000000000000002E-2</v>
      </c>
      <c r="U10" s="92">
        <v>3.7999999999999999E-2</v>
      </c>
      <c r="V10" s="92">
        <v>4.1000000000000002E-2</v>
      </c>
      <c r="W10" s="92">
        <v>4.7E-2</v>
      </c>
      <c r="X10" s="92">
        <v>7.9000000000000001E-2</v>
      </c>
      <c r="Y10" s="92">
        <v>9.8000000000000004E-2</v>
      </c>
      <c r="Z10" s="92">
        <v>8.6999999999999994E-2</v>
      </c>
      <c r="AA10" s="92">
        <v>0.115</v>
      </c>
      <c r="AB10" s="92">
        <v>0.124</v>
      </c>
      <c r="AC10" s="92">
        <v>0.14299999999999999</v>
      </c>
      <c r="AD10" s="92">
        <v>0.193</v>
      </c>
    </row>
    <row r="11" spans="2:30" ht="12.6" customHeight="1">
      <c r="B11" s="89" t="s">
        <v>725</v>
      </c>
      <c r="C11" s="100" t="s">
        <v>726</v>
      </c>
      <c r="D11" s="90">
        <v>0.13300000000000001</v>
      </c>
      <c r="E11" s="90">
        <v>0.128</v>
      </c>
      <c r="F11" s="90">
        <v>0.13700000000000001</v>
      </c>
      <c r="G11" s="90">
        <v>0.14199999999999999</v>
      </c>
      <c r="H11" s="92">
        <v>0.13300000000000001</v>
      </c>
      <c r="I11" s="92">
        <v>0.13300000000000001</v>
      </c>
      <c r="J11" s="92">
        <v>0.13</v>
      </c>
      <c r="K11" s="92">
        <v>0.14199999999999999</v>
      </c>
      <c r="L11" s="92">
        <v>0.124</v>
      </c>
      <c r="M11" s="90">
        <v>0.121</v>
      </c>
      <c r="N11" s="90">
        <v>0.13200000000000001</v>
      </c>
      <c r="O11" s="92">
        <v>0.11700000000000001</v>
      </c>
      <c r="P11" s="92">
        <v>0.10100000000000001</v>
      </c>
      <c r="Q11" s="92">
        <v>8.5999999999999993E-2</v>
      </c>
      <c r="R11" s="92">
        <v>7.4999999999999997E-2</v>
      </c>
      <c r="S11" s="92">
        <v>5.2999999999999999E-2</v>
      </c>
      <c r="T11" s="92">
        <v>0.05</v>
      </c>
      <c r="U11" s="92">
        <v>4.5999999999999999E-2</v>
      </c>
      <c r="V11" s="92">
        <v>4.9000000000000002E-2</v>
      </c>
      <c r="W11" s="92">
        <v>5.2999999999999999E-2</v>
      </c>
      <c r="X11" s="92">
        <v>8.1000000000000003E-2</v>
      </c>
      <c r="Y11" s="92">
        <v>0.10199999999999999</v>
      </c>
      <c r="Z11" s="92">
        <v>0.09</v>
      </c>
      <c r="AA11" s="92">
        <v>0.121</v>
      </c>
      <c r="AB11" s="92">
        <v>0.13300000000000001</v>
      </c>
      <c r="AC11" s="92">
        <v>0.154</v>
      </c>
      <c r="AD11" s="92">
        <v>0.21</v>
      </c>
    </row>
    <row r="12" spans="2:30" ht="12.6" customHeight="1">
      <c r="B12" s="89" t="s">
        <v>727</v>
      </c>
      <c r="C12" s="100" t="s">
        <v>728</v>
      </c>
      <c r="D12" s="90">
        <v>1.4E-2</v>
      </c>
      <c r="E12" s="90">
        <v>1.2999999999999999E-2</v>
      </c>
      <c r="F12" s="90">
        <v>1.4E-2</v>
      </c>
      <c r="G12" s="90">
        <v>1.4E-2</v>
      </c>
      <c r="H12" s="92">
        <v>1.4E-2</v>
      </c>
      <c r="I12" s="92">
        <v>1.2999999999999999E-2</v>
      </c>
      <c r="J12" s="92">
        <v>1.2999999999999999E-2</v>
      </c>
      <c r="K12" s="92">
        <v>1.2999999999999999E-2</v>
      </c>
      <c r="L12" s="92">
        <v>1.0999999999999999E-2</v>
      </c>
      <c r="M12" s="90">
        <v>1.0999999999999999E-2</v>
      </c>
      <c r="N12" s="90">
        <v>1.2E-2</v>
      </c>
      <c r="O12" s="92">
        <v>0.01</v>
      </c>
      <c r="P12" s="92">
        <v>8.9999999999999993E-3</v>
      </c>
      <c r="Q12" s="92">
        <v>8.0000000000000002E-3</v>
      </c>
      <c r="R12" s="92">
        <v>7.0000000000000001E-3</v>
      </c>
      <c r="S12" s="92">
        <v>5.0000000000000001E-3</v>
      </c>
      <c r="T12" s="92">
        <v>4.0000000000000001E-3</v>
      </c>
      <c r="U12" s="92">
        <v>4.0000000000000001E-3</v>
      </c>
      <c r="V12" s="92">
        <v>4.0000000000000001E-3</v>
      </c>
      <c r="W12" s="92">
        <v>5.0000000000000001E-3</v>
      </c>
      <c r="X12" s="92">
        <v>8.0000000000000002E-3</v>
      </c>
      <c r="Y12" s="92">
        <v>0.01</v>
      </c>
      <c r="Z12" s="92">
        <v>8.0000000000000002E-3</v>
      </c>
      <c r="AA12" s="92">
        <v>1.0999999999999999E-2</v>
      </c>
      <c r="AB12" s="92">
        <v>1.2E-2</v>
      </c>
      <c r="AC12" s="92">
        <v>1.2999999999999999E-2</v>
      </c>
      <c r="AD12" s="92">
        <v>1.7999999999999999E-2</v>
      </c>
    </row>
    <row r="13" spans="2:30" ht="12.6" customHeight="1">
      <c r="B13" s="89" t="s">
        <v>729</v>
      </c>
      <c r="C13" s="100" t="s">
        <v>730</v>
      </c>
      <c r="D13" s="91">
        <v>0.15670000000000001</v>
      </c>
      <c r="E13" s="91">
        <v>0.1651</v>
      </c>
      <c r="F13" s="91">
        <v>0.16900000000000001</v>
      </c>
      <c r="G13" s="91">
        <v>0.16689999999999999</v>
      </c>
      <c r="H13" s="93">
        <v>0.16669999999999999</v>
      </c>
      <c r="I13" s="93">
        <v>0.17780000000000001</v>
      </c>
      <c r="J13" s="93">
        <v>0.17610000000000001</v>
      </c>
      <c r="K13" s="93">
        <v>0.1598</v>
      </c>
      <c r="L13" s="93">
        <v>0.16470000000000001</v>
      </c>
      <c r="M13" s="91">
        <v>0.16259999999999999</v>
      </c>
      <c r="N13" s="91">
        <v>0.16139999999999999</v>
      </c>
      <c r="O13" s="93">
        <v>0.17069999999999999</v>
      </c>
      <c r="P13" s="93">
        <v>0.16789999999999999</v>
      </c>
      <c r="Q13" s="93">
        <v>0.18759999999999999</v>
      </c>
      <c r="R13" s="93">
        <v>0.187</v>
      </c>
      <c r="S13" s="93">
        <v>0.20419999999999999</v>
      </c>
      <c r="T13" s="93">
        <v>0.2089</v>
      </c>
      <c r="U13" s="93">
        <v>0.21160000000000001</v>
      </c>
      <c r="V13" s="93">
        <v>0.20380000000000001</v>
      </c>
      <c r="W13" s="93">
        <v>0.1905</v>
      </c>
      <c r="X13" s="93">
        <v>0.1812</v>
      </c>
      <c r="Y13" s="93">
        <v>0.1918</v>
      </c>
      <c r="Z13" s="93">
        <v>0.1893</v>
      </c>
      <c r="AA13" s="93">
        <v>0.19270000000000001</v>
      </c>
      <c r="AB13" s="93">
        <v>0.2104</v>
      </c>
      <c r="AC13" s="93">
        <v>0.2077</v>
      </c>
      <c r="AD13" s="93">
        <v>0.20610000000000001</v>
      </c>
    </row>
    <row r="14" spans="2:30" ht="12.6" customHeight="1">
      <c r="B14" s="89" t="s">
        <v>731</v>
      </c>
      <c r="C14" s="100" t="s">
        <v>732</v>
      </c>
      <c r="D14" s="91">
        <v>0.14699999999999999</v>
      </c>
      <c r="E14" s="91">
        <v>0.15529999999999999</v>
      </c>
      <c r="F14" s="91">
        <v>0.15920000000000001</v>
      </c>
      <c r="G14" s="91">
        <v>0.15279999999999999</v>
      </c>
      <c r="H14" s="91">
        <v>0.15310000000000001</v>
      </c>
      <c r="I14" s="91">
        <v>0.15629999999999999</v>
      </c>
      <c r="J14" s="91">
        <v>0.15509999999999999</v>
      </c>
      <c r="K14" s="91">
        <v>0.1411</v>
      </c>
      <c r="L14" s="91">
        <v>0.14630000000000001</v>
      </c>
      <c r="M14" s="91">
        <v>0.14449999999999999</v>
      </c>
      <c r="N14" s="91">
        <v>0.1431</v>
      </c>
      <c r="O14" s="91">
        <v>0.15210000000000001</v>
      </c>
      <c r="P14" s="91">
        <v>0.14910000000000001</v>
      </c>
      <c r="Q14" s="91">
        <v>0.1681</v>
      </c>
      <c r="R14" s="91">
        <v>0.1676</v>
      </c>
      <c r="S14" s="91">
        <v>0.18379999999999999</v>
      </c>
      <c r="T14" s="91">
        <v>0.189</v>
      </c>
      <c r="U14" s="91">
        <v>0.191</v>
      </c>
      <c r="V14" s="91">
        <v>0.184</v>
      </c>
      <c r="W14" s="91">
        <v>0.17100000000000001</v>
      </c>
      <c r="X14" s="91">
        <v>0.16200000000000001</v>
      </c>
      <c r="Y14" s="91">
        <v>0.1731</v>
      </c>
      <c r="Z14" s="91">
        <v>0.1716</v>
      </c>
      <c r="AA14" s="91">
        <v>0.1754</v>
      </c>
      <c r="AB14" s="91">
        <v>0.19389999999999999</v>
      </c>
      <c r="AC14" s="91">
        <v>0.19209999999999999</v>
      </c>
      <c r="AD14" s="91">
        <v>0.19139999999999999</v>
      </c>
    </row>
    <row r="15" spans="2:30" ht="12.6" customHeight="1">
      <c r="B15" s="89" t="s">
        <v>392</v>
      </c>
      <c r="C15" s="100" t="s">
        <v>399</v>
      </c>
      <c r="D15" s="94">
        <v>218.58</v>
      </c>
      <c r="E15" s="94">
        <v>220.65</v>
      </c>
      <c r="F15" s="94">
        <v>228</v>
      </c>
      <c r="G15" s="94">
        <v>234.86</v>
      </c>
      <c r="H15" s="94">
        <v>239.04</v>
      </c>
      <c r="I15" s="94">
        <v>241.21</v>
      </c>
      <c r="J15" s="94">
        <v>246.75</v>
      </c>
      <c r="K15" s="94">
        <v>260.51</v>
      </c>
      <c r="L15" s="94">
        <v>262.42</v>
      </c>
      <c r="M15" s="94">
        <v>250.07</v>
      </c>
      <c r="N15" s="94">
        <v>258.77999999999997</v>
      </c>
      <c r="O15" s="94">
        <v>264.27999999999997</v>
      </c>
      <c r="P15" s="94">
        <v>266.83999999999997</v>
      </c>
      <c r="Q15" s="94">
        <v>273.17</v>
      </c>
      <c r="R15" s="94">
        <v>278.45999999999998</v>
      </c>
      <c r="S15" s="94">
        <v>280.44</v>
      </c>
      <c r="T15" s="94">
        <v>284.64999999999998</v>
      </c>
      <c r="U15" s="94">
        <v>283.13</v>
      </c>
      <c r="V15" s="94">
        <v>283.67</v>
      </c>
      <c r="W15" s="94">
        <v>266.31</v>
      </c>
      <c r="X15" s="94">
        <v>264.29000000000002</v>
      </c>
      <c r="Y15" s="94">
        <v>278.55</v>
      </c>
      <c r="Z15" s="94">
        <v>282.29000000000002</v>
      </c>
      <c r="AA15" s="94">
        <v>294.7</v>
      </c>
      <c r="AB15" s="94">
        <v>312.64999999999998</v>
      </c>
      <c r="AC15" s="94">
        <v>326.92</v>
      </c>
      <c r="AD15" s="94">
        <v>345.43</v>
      </c>
    </row>
    <row r="16" spans="2:30" ht="13.5" customHeight="1" thickBot="1">
      <c r="B16" s="95" t="s">
        <v>733</v>
      </c>
      <c r="C16" s="95" t="s">
        <v>734</v>
      </c>
      <c r="D16" s="96">
        <v>4.5599999999999996</v>
      </c>
      <c r="E16" s="96">
        <v>11.09</v>
      </c>
      <c r="F16" s="96">
        <v>16.57</v>
      </c>
      <c r="G16" s="96">
        <v>22.15</v>
      </c>
      <c r="H16" s="96">
        <v>4.37</v>
      </c>
      <c r="I16" s="96">
        <v>10.85</v>
      </c>
      <c r="J16" s="96">
        <v>15.86</v>
      </c>
      <c r="K16" s="96">
        <v>23.7</v>
      </c>
      <c r="L16" s="96">
        <v>3.32</v>
      </c>
      <c r="M16" s="193">
        <v>9.16</v>
      </c>
      <c r="N16" s="193">
        <v>15.98</v>
      </c>
      <c r="O16" s="96">
        <v>20.95</v>
      </c>
      <c r="P16" s="96">
        <v>1.67</v>
      </c>
      <c r="Q16" s="96">
        <v>4.66</v>
      </c>
      <c r="R16" s="96">
        <v>9.36</v>
      </c>
      <c r="S16" s="96">
        <v>10.16</v>
      </c>
      <c r="T16" s="96">
        <v>1.49</v>
      </c>
      <c r="U16" s="96">
        <v>3.66</v>
      </c>
      <c r="V16" s="96">
        <v>8.98</v>
      </c>
      <c r="W16" s="96">
        <v>10.88</v>
      </c>
      <c r="X16" s="96">
        <v>9.39</v>
      </c>
      <c r="Y16" s="96">
        <v>15.82</v>
      </c>
      <c r="Z16" s="96">
        <v>18.55</v>
      </c>
      <c r="AA16" s="96">
        <v>27.39</v>
      </c>
      <c r="AB16" s="96">
        <v>11.66</v>
      </c>
      <c r="AC16" s="96">
        <v>22.72</v>
      </c>
      <c r="AD16" s="96">
        <v>37.68</v>
      </c>
    </row>
    <row r="17" spans="1:30" ht="13.5" customHeight="1">
      <c r="B17" s="97"/>
      <c r="C17" s="97"/>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row>
    <row r="18" spans="1:30" ht="61.5" customHeight="1">
      <c r="A18" s="114" t="s">
        <v>404</v>
      </c>
      <c r="B18" s="165" t="s">
        <v>735</v>
      </c>
      <c r="C18" s="170" t="s">
        <v>736</v>
      </c>
      <c r="D18" s="98"/>
      <c r="E18" s="98"/>
      <c r="F18" s="98"/>
      <c r="G18" s="98"/>
      <c r="H18" s="98"/>
      <c r="I18" s="98"/>
      <c r="J18" s="98"/>
      <c r="K18" s="98"/>
      <c r="L18" s="98"/>
      <c r="M18" s="98"/>
      <c r="N18" s="98"/>
      <c r="O18" s="98"/>
      <c r="P18" s="98"/>
      <c r="Q18" s="98"/>
      <c r="R18" s="98"/>
      <c r="S18" s="98"/>
      <c r="T18" s="98"/>
      <c r="U18" s="98"/>
      <c r="V18" s="98"/>
      <c r="W18" s="98"/>
      <c r="X18" s="372"/>
      <c r="Y18" s="372"/>
      <c r="Z18" s="372"/>
      <c r="AA18" s="372"/>
      <c r="AB18" s="372"/>
      <c r="AC18" s="372"/>
      <c r="AD18" s="372"/>
    </row>
    <row r="19" spans="1:30" ht="29.25">
      <c r="A19" s="114" t="s">
        <v>405</v>
      </c>
      <c r="B19" s="253" t="s">
        <v>737</v>
      </c>
      <c r="C19" s="253" t="s">
        <v>738</v>
      </c>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row>
    <row r="20" spans="1:30" ht="29.25">
      <c r="A20" s="114" t="s">
        <v>406</v>
      </c>
      <c r="B20" s="165" t="s">
        <v>739</v>
      </c>
      <c r="C20" s="253" t="s">
        <v>740</v>
      </c>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row>
    <row r="21" spans="1:30" ht="29.25">
      <c r="A21" s="114" t="s">
        <v>407</v>
      </c>
      <c r="B21" s="165" t="s">
        <v>741</v>
      </c>
      <c r="C21" s="170" t="s">
        <v>742</v>
      </c>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row>
    <row r="22" spans="1:30" ht="29.25">
      <c r="A22" s="114" t="s">
        <v>408</v>
      </c>
      <c r="B22" s="165" t="s">
        <v>761</v>
      </c>
      <c r="C22" s="170" t="s">
        <v>762</v>
      </c>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row>
    <row r="23" spans="1:30" ht="48.75">
      <c r="A23" s="114" t="s">
        <v>409</v>
      </c>
      <c r="B23" s="165" t="s">
        <v>763</v>
      </c>
      <c r="C23" s="170" t="s">
        <v>764</v>
      </c>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row>
    <row r="24" spans="1:30" ht="22.5" customHeight="1">
      <c r="A24" s="114" t="s">
        <v>410</v>
      </c>
      <c r="B24" s="165" t="s">
        <v>411</v>
      </c>
      <c r="C24" s="170" t="s">
        <v>513</v>
      </c>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row>
    <row r="25" spans="1:30" ht="39">
      <c r="A25" s="114" t="s">
        <v>412</v>
      </c>
      <c r="B25" s="165" t="s">
        <v>743</v>
      </c>
      <c r="C25" s="170" t="s">
        <v>744</v>
      </c>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row>
    <row r="26" spans="1:30" ht="39">
      <c r="A26" s="114" t="s">
        <v>413</v>
      </c>
      <c r="B26" s="165" t="s">
        <v>745</v>
      </c>
      <c r="C26" s="170" t="s">
        <v>746</v>
      </c>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row>
    <row r="27" spans="1:30" ht="19.5">
      <c r="A27" s="114" t="s">
        <v>414</v>
      </c>
      <c r="B27" s="165" t="s">
        <v>747</v>
      </c>
      <c r="C27" s="170" t="s">
        <v>514</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row>
    <row r="28" spans="1:30" ht="19.5">
      <c r="A28" s="86" t="s">
        <v>748</v>
      </c>
      <c r="B28" s="165" t="s">
        <v>749</v>
      </c>
      <c r="C28" s="170" t="s">
        <v>750</v>
      </c>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row>
    <row r="29" spans="1:30" ht="48.75">
      <c r="A29" s="86" t="s">
        <v>751</v>
      </c>
      <c r="B29" s="165" t="s">
        <v>752</v>
      </c>
      <c r="C29" s="170" t="s">
        <v>753</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row>
    <row r="30" spans="1:30">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row>
    <row r="31" spans="1:30">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row>
  </sheetData>
  <customSheetViews>
    <customSheetView guid="{899D69CD-4B7E-42BC-9944-5BD922EB798C}">
      <selection activeCell="F20" sqref="F20"/>
      <pageMargins left="0.7" right="0.7" top="0.75" bottom="0.75" header="0.3" footer="0.3"/>
      <pageSetup paperSize="9" orientation="portrait" r:id="rId1"/>
    </customSheetView>
    <customSheetView guid="{9AF4A83C-CF57-4B40-8A74-6A0EA6C2FE5C}" showGridLines="0" state="hidden" topLeftCell="D1">
      <selection activeCell="F20" sqref="F20"/>
      <pageMargins left="0.7" right="0.7" top="0.75" bottom="0.75" header="0.3" footer="0.3"/>
      <pageSetup paperSize="9" orientation="portrait" r:id="rId2"/>
    </customSheetView>
    <customSheetView guid="{687A4863-1825-4D63-B732-E76682E6DE4F}" state="hidden">
      <selection activeCell="F20" sqref="F20"/>
      <pageMargins left="0.7" right="0.7" top="0.75" bottom="0.75" header="0.3" footer="0.3"/>
      <pageSetup paperSize="9" orientation="portrait" r:id="rId3"/>
    </customSheetView>
    <customSheetView guid="{12F8D032-8143-430B-8DFF-852E8796C402}" showGridLines="0" topLeftCell="I1">
      <selection activeCell="P20" sqref="P20"/>
      <pageMargins left="0.7" right="0.7" top="0.75" bottom="0.75" header="0.3" footer="0.3"/>
      <pageSetup paperSize="9" orientation="portrait" r:id="rId4"/>
    </customSheetView>
    <customSheetView guid="{8DA78CF1-615A-4626-9893-6751995631A4}" showGridLines="0" topLeftCell="D1">
      <selection activeCell="K23" sqref="K23"/>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25FAB884-5E17-4008-8139-33D910C7DEFE}">
      <selection activeCell="F20" sqref="F20"/>
      <pageMargins left="0.7" right="0.7" top="0.75" bottom="0.75" header="0.3" footer="0.3"/>
      <pageSetup paperSize="9" orientation="portrait" r:id="rId7"/>
    </customSheetView>
    <customSheetView guid="{22F3E99A-96C8-445F-81B2-67262F695A36}">
      <selection activeCell="D24" sqref="D24"/>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
  <sheetViews>
    <sheetView workbookViewId="0">
      <pane xSplit="2" ySplit="2" topLeftCell="S3" activePane="bottomRight" state="frozen"/>
      <selection pane="topRight" activeCell="C1" sqref="C1"/>
      <selection pane="bottomLeft" activeCell="A3" sqref="A3"/>
      <selection pane="bottomRight" activeCell="V18" sqref="V18"/>
    </sheetView>
  </sheetViews>
  <sheetFormatPr defaultRowHeight="15"/>
  <cols>
    <col min="1" max="1" width="51.140625" customWidth="1"/>
    <col min="2" max="2" width="51.28515625" customWidth="1"/>
    <col min="3" max="6" width="10.5703125" bestFit="1" customWidth="1"/>
    <col min="7" max="8" width="11" customWidth="1"/>
    <col min="9" max="9" width="11.7109375" customWidth="1"/>
    <col min="10" max="22" width="11" customWidth="1"/>
  </cols>
  <sheetData>
    <row r="1" spans="1:22">
      <c r="O1" t="s">
        <v>754</v>
      </c>
    </row>
    <row r="2" spans="1:22" s="18" customFormat="1" ht="27" thickBot="1">
      <c r="A2" s="40" t="s">
        <v>504</v>
      </c>
      <c r="B2" s="40" t="s">
        <v>505</v>
      </c>
      <c r="C2" s="45" t="s">
        <v>163</v>
      </c>
      <c r="D2" s="45" t="s">
        <v>537</v>
      </c>
      <c r="E2" s="46" t="s">
        <v>538</v>
      </c>
      <c r="F2" s="46" t="s">
        <v>560</v>
      </c>
      <c r="G2" s="46" t="s">
        <v>589</v>
      </c>
      <c r="H2" s="46">
        <v>43921</v>
      </c>
      <c r="I2" s="46">
        <v>44012</v>
      </c>
      <c r="J2" s="46">
        <v>44104</v>
      </c>
      <c r="K2" s="46">
        <v>44196</v>
      </c>
      <c r="L2" s="46">
        <v>44286</v>
      </c>
      <c r="M2" s="46">
        <v>44377</v>
      </c>
      <c r="N2" s="46">
        <v>44469</v>
      </c>
      <c r="O2" s="46">
        <v>44561</v>
      </c>
      <c r="P2" s="46">
        <v>44651</v>
      </c>
      <c r="Q2" s="46">
        <v>44742</v>
      </c>
      <c r="R2" s="46">
        <v>44834</v>
      </c>
      <c r="S2" s="46">
        <v>44926</v>
      </c>
      <c r="T2" s="46">
        <v>45016</v>
      </c>
      <c r="U2" s="46">
        <v>45107</v>
      </c>
      <c r="V2" s="46">
        <v>45199</v>
      </c>
    </row>
    <row r="3" spans="1:22" s="18" customFormat="1">
      <c r="A3" s="147" t="s">
        <v>506</v>
      </c>
      <c r="B3" s="147" t="s">
        <v>449</v>
      </c>
      <c r="C3" s="148"/>
      <c r="D3" s="148"/>
      <c r="E3" s="148"/>
      <c r="F3" s="148"/>
      <c r="G3" s="148"/>
      <c r="H3" s="148"/>
      <c r="I3" s="148"/>
      <c r="J3" s="148"/>
      <c r="K3" s="148"/>
      <c r="L3" s="148"/>
      <c r="M3" s="148"/>
      <c r="N3" s="148"/>
      <c r="O3" s="148"/>
      <c r="P3" s="148"/>
      <c r="Q3" s="148"/>
      <c r="R3" s="148"/>
      <c r="S3" s="148"/>
      <c r="T3" s="148"/>
      <c r="U3" s="148"/>
      <c r="V3" s="148"/>
    </row>
    <row r="4" spans="1:22" s="18" customFormat="1">
      <c r="A4" s="149" t="s">
        <v>507</v>
      </c>
      <c r="B4" s="149" t="s">
        <v>169</v>
      </c>
      <c r="C4" s="150">
        <v>127863304</v>
      </c>
      <c r="D4" s="150">
        <v>128673847</v>
      </c>
      <c r="E4" s="150">
        <v>130272454</v>
      </c>
      <c r="F4" s="150">
        <v>132561589</v>
      </c>
      <c r="G4" s="150">
        <v>132377036</v>
      </c>
      <c r="H4" s="150">
        <v>136527701</v>
      </c>
      <c r="I4" s="150">
        <v>130427157</v>
      </c>
      <c r="J4" s="150">
        <v>129855264</v>
      </c>
      <c r="K4" s="150">
        <v>128731412</v>
      </c>
      <c r="L4" s="150">
        <v>129415833</v>
      </c>
      <c r="M4" s="150">
        <v>129253163</v>
      </c>
      <c r="N4" s="150">
        <v>133491982</v>
      </c>
      <c r="O4" s="150">
        <v>135098787.90000001</v>
      </c>
      <c r="P4" s="150">
        <v>137870174</v>
      </c>
      <c r="Q4" s="150">
        <v>139819239</v>
      </c>
      <c r="R4" s="150">
        <v>140298067</v>
      </c>
      <c r="S4" s="150">
        <v>139572649</v>
      </c>
      <c r="T4" s="150">
        <v>141287346</v>
      </c>
      <c r="U4" s="150">
        <v>143998465</v>
      </c>
      <c r="V4" s="150">
        <v>144692686</v>
      </c>
    </row>
    <row r="5" spans="1:22" s="18" customFormat="1">
      <c r="A5" s="151" t="s">
        <v>508</v>
      </c>
      <c r="B5" s="151" t="s">
        <v>515</v>
      </c>
      <c r="C5" s="152">
        <v>-564638</v>
      </c>
      <c r="D5" s="152">
        <v>-557472</v>
      </c>
      <c r="E5" s="152">
        <v>-552330</v>
      </c>
      <c r="F5" s="152">
        <v>-574167</v>
      </c>
      <c r="G5" s="152">
        <v>-571396</v>
      </c>
      <c r="H5" s="152">
        <v>-561675</v>
      </c>
      <c r="I5" s="152">
        <v>-564395</v>
      </c>
      <c r="J5" s="152">
        <v>-559747</v>
      </c>
      <c r="K5" s="152">
        <v>-586945</v>
      </c>
      <c r="L5" s="152">
        <v>-635468</v>
      </c>
      <c r="M5" s="152">
        <v>-655172</v>
      </c>
      <c r="N5" s="152">
        <v>-684202</v>
      </c>
      <c r="O5" s="152">
        <v>-694132.2</v>
      </c>
      <c r="P5" s="152">
        <v>-728850</v>
      </c>
      <c r="Q5" s="152">
        <v>-683423</v>
      </c>
      <c r="R5" s="152">
        <v>-709551</v>
      </c>
      <c r="S5" s="152">
        <v>-677456</v>
      </c>
      <c r="T5" s="152">
        <v>-682039</v>
      </c>
      <c r="U5" s="152">
        <v>-685628</v>
      </c>
      <c r="V5" s="152">
        <v>-711690</v>
      </c>
    </row>
    <row r="6" spans="1:22" s="18" customFormat="1">
      <c r="A6" s="153" t="s">
        <v>309</v>
      </c>
      <c r="B6" s="153" t="s">
        <v>303</v>
      </c>
      <c r="C6" s="154"/>
      <c r="D6" s="154"/>
      <c r="E6" s="154"/>
      <c r="F6" s="154"/>
      <c r="G6" s="154"/>
      <c r="H6" s="154"/>
      <c r="I6" s="154"/>
      <c r="J6" s="154"/>
      <c r="K6" s="154"/>
      <c r="L6" s="154"/>
      <c r="M6" s="154"/>
      <c r="N6" s="154"/>
      <c r="O6" s="154"/>
      <c r="P6" s="154"/>
      <c r="Q6" s="154"/>
      <c r="R6" s="154">
        <v>0</v>
      </c>
      <c r="S6" s="154"/>
      <c r="T6" s="154">
        <v>0</v>
      </c>
      <c r="U6" s="154">
        <v>0</v>
      </c>
      <c r="V6" s="154"/>
    </row>
    <row r="7" spans="1:22" s="18" customFormat="1">
      <c r="A7" s="149" t="s">
        <v>507</v>
      </c>
      <c r="B7" s="149" t="s">
        <v>169</v>
      </c>
      <c r="C7" s="150">
        <v>5696092</v>
      </c>
      <c r="D7" s="150">
        <v>6093723</v>
      </c>
      <c r="E7" s="150">
        <v>6783875</v>
      </c>
      <c r="F7" s="150">
        <v>6863173</v>
      </c>
      <c r="G7" s="150">
        <v>6546106</v>
      </c>
      <c r="H7" s="150">
        <v>6762337</v>
      </c>
      <c r="I7" s="150">
        <v>7674190</v>
      </c>
      <c r="J7" s="150">
        <v>7784160</v>
      </c>
      <c r="K7" s="150">
        <v>8657703</v>
      </c>
      <c r="L7" s="150">
        <v>7616780</v>
      </c>
      <c r="M7" s="150">
        <v>7829342</v>
      </c>
      <c r="N7" s="150">
        <v>7441833</v>
      </c>
      <c r="O7" s="150">
        <v>7353658.5</v>
      </c>
      <c r="P7" s="150">
        <v>8072247</v>
      </c>
      <c r="Q7" s="150">
        <v>8725102</v>
      </c>
      <c r="R7" s="150">
        <v>8667303</v>
      </c>
      <c r="S7" s="150">
        <v>8243512</v>
      </c>
      <c r="T7" s="150">
        <v>8445118</v>
      </c>
      <c r="U7" s="150">
        <v>8345708</v>
      </c>
      <c r="V7" s="150">
        <v>8708009</v>
      </c>
    </row>
    <row r="8" spans="1:22" s="18" customFormat="1">
      <c r="A8" s="151" t="s">
        <v>508</v>
      </c>
      <c r="B8" s="151" t="s">
        <v>515</v>
      </c>
      <c r="C8" s="152">
        <v>-530276</v>
      </c>
      <c r="D8" s="152">
        <v>-552727</v>
      </c>
      <c r="E8" s="152">
        <v>-615669</v>
      </c>
      <c r="F8" s="152">
        <v>-639951</v>
      </c>
      <c r="G8" s="152">
        <v>-582541</v>
      </c>
      <c r="H8" s="152">
        <v>-741693</v>
      </c>
      <c r="I8" s="152">
        <v>-817540</v>
      </c>
      <c r="J8" s="152">
        <v>-819377</v>
      </c>
      <c r="K8" s="152">
        <v>-801265</v>
      </c>
      <c r="L8" s="152">
        <v>-691011</v>
      </c>
      <c r="M8" s="152">
        <v>-597941</v>
      </c>
      <c r="N8" s="152">
        <v>-566375</v>
      </c>
      <c r="O8" s="152">
        <v>-594211</v>
      </c>
      <c r="P8" s="152">
        <v>-631772</v>
      </c>
      <c r="Q8" s="152">
        <v>-628658</v>
      </c>
      <c r="R8" s="152">
        <v>-686333</v>
      </c>
      <c r="S8" s="152">
        <v>-775325</v>
      </c>
      <c r="T8" s="152">
        <v>-796936</v>
      </c>
      <c r="U8" s="152">
        <v>-834895</v>
      </c>
      <c r="V8" s="152">
        <v>-835945</v>
      </c>
    </row>
    <row r="9" spans="1:22" s="18" customFormat="1">
      <c r="A9" s="153" t="s">
        <v>310</v>
      </c>
      <c r="B9" s="153" t="s">
        <v>304</v>
      </c>
      <c r="C9" s="154"/>
      <c r="D9" s="154"/>
      <c r="E9" s="154"/>
      <c r="F9" s="154"/>
      <c r="G9" s="154"/>
      <c r="H9" s="154"/>
      <c r="I9" s="154"/>
      <c r="J9" s="154"/>
      <c r="K9" s="154"/>
      <c r="L9" s="154"/>
      <c r="M9" s="154"/>
      <c r="N9" s="154"/>
      <c r="O9" s="154"/>
      <c r="P9" s="154"/>
      <c r="Q9" s="154"/>
      <c r="R9" s="154">
        <v>0</v>
      </c>
      <c r="S9" s="154"/>
      <c r="T9" s="154">
        <v>0</v>
      </c>
      <c r="U9" s="154">
        <v>0</v>
      </c>
      <c r="V9" s="154"/>
    </row>
    <row r="10" spans="1:22" s="18" customFormat="1">
      <c r="A10" s="149" t="s">
        <v>507</v>
      </c>
      <c r="B10" s="149" t="s">
        <v>169</v>
      </c>
      <c r="C10" s="150">
        <v>5703661</v>
      </c>
      <c r="D10" s="150">
        <v>6091077</v>
      </c>
      <c r="E10" s="150">
        <v>6095285</v>
      </c>
      <c r="F10" s="150">
        <v>6539299</v>
      </c>
      <c r="G10" s="150">
        <v>6834385</v>
      </c>
      <c r="H10" s="150">
        <v>7142136</v>
      </c>
      <c r="I10" s="150">
        <v>7506574</v>
      </c>
      <c r="J10" s="150">
        <v>7629025</v>
      </c>
      <c r="K10" s="150">
        <v>7710686</v>
      </c>
      <c r="L10" s="150">
        <v>8049896</v>
      </c>
      <c r="M10" s="150">
        <v>7681315</v>
      </c>
      <c r="N10" s="150">
        <v>7428657</v>
      </c>
      <c r="O10" s="150">
        <v>6888047</v>
      </c>
      <c r="P10" s="150">
        <v>6756483</v>
      </c>
      <c r="Q10" s="150">
        <v>6632941</v>
      </c>
      <c r="R10" s="150">
        <v>6938680</v>
      </c>
      <c r="S10" s="150">
        <v>6921733</v>
      </c>
      <c r="T10" s="150">
        <v>6782523</v>
      </c>
      <c r="U10" s="150">
        <v>6977948</v>
      </c>
      <c r="V10" s="150">
        <v>7020076</v>
      </c>
    </row>
    <row r="11" spans="1:22" s="18" customFormat="1">
      <c r="A11" s="151" t="s">
        <v>508</v>
      </c>
      <c r="B11" s="151" t="s">
        <v>515</v>
      </c>
      <c r="C11" s="152">
        <v>-3236293</v>
      </c>
      <c r="D11" s="152">
        <v>-3480014</v>
      </c>
      <c r="E11" s="152">
        <v>-3562717</v>
      </c>
      <c r="F11" s="152">
        <v>-3751732</v>
      </c>
      <c r="G11" s="152">
        <v>-3886229</v>
      </c>
      <c r="H11" s="152">
        <v>-4043474</v>
      </c>
      <c r="I11" s="152">
        <v>-4288048</v>
      </c>
      <c r="J11" s="152">
        <v>-4530127</v>
      </c>
      <c r="K11" s="152">
        <v>-4666098</v>
      </c>
      <c r="L11" s="152">
        <v>-4778336</v>
      </c>
      <c r="M11" s="152">
        <v>-4731311</v>
      </c>
      <c r="N11" s="152">
        <v>-4660193</v>
      </c>
      <c r="O11" s="152">
        <v>-4356659</v>
      </c>
      <c r="P11" s="152">
        <v>-4324551</v>
      </c>
      <c r="Q11" s="152">
        <v>-4247327</v>
      </c>
      <c r="R11" s="152">
        <v>-4383584</v>
      </c>
      <c r="S11" s="152">
        <v>-4274240</v>
      </c>
      <c r="T11" s="152">
        <v>-4243167</v>
      </c>
      <c r="U11" s="152">
        <v>-4357937</v>
      </c>
      <c r="V11" s="152">
        <v>-4474712</v>
      </c>
    </row>
    <row r="12" spans="1:22" s="18" customFormat="1">
      <c r="A12" s="153" t="s">
        <v>441</v>
      </c>
      <c r="B12" s="153" t="s">
        <v>441</v>
      </c>
      <c r="C12" s="154"/>
      <c r="D12" s="154"/>
      <c r="E12" s="154"/>
      <c r="F12" s="154"/>
      <c r="G12" s="154"/>
      <c r="H12" s="154"/>
      <c r="I12" s="154"/>
      <c r="J12" s="154"/>
      <c r="K12" s="154"/>
      <c r="L12" s="154"/>
      <c r="M12" s="154"/>
      <c r="N12" s="154"/>
      <c r="O12" s="154"/>
      <c r="P12" s="154"/>
      <c r="Q12" s="154"/>
      <c r="R12" s="154">
        <v>0</v>
      </c>
      <c r="S12" s="154"/>
      <c r="T12" s="154">
        <v>0</v>
      </c>
      <c r="U12" s="154">
        <v>0</v>
      </c>
      <c r="V12" s="154"/>
    </row>
    <row r="13" spans="1:22" s="18" customFormat="1">
      <c r="A13" s="149" t="s">
        <v>507</v>
      </c>
      <c r="B13" s="149" t="s">
        <v>169</v>
      </c>
      <c r="C13" s="150">
        <v>764562</v>
      </c>
      <c r="D13" s="150">
        <v>738455</v>
      </c>
      <c r="E13" s="150">
        <v>720352</v>
      </c>
      <c r="F13" s="150">
        <v>768655</v>
      </c>
      <c r="G13" s="150">
        <v>769208</v>
      </c>
      <c r="H13" s="150">
        <v>756701</v>
      </c>
      <c r="I13" s="150">
        <v>723074</v>
      </c>
      <c r="J13" s="150">
        <v>718820</v>
      </c>
      <c r="K13" s="150">
        <v>725705</v>
      </c>
      <c r="L13" s="150">
        <v>697068</v>
      </c>
      <c r="M13" s="150">
        <v>685701</v>
      </c>
      <c r="N13" s="150">
        <v>664552</v>
      </c>
      <c r="O13" s="150">
        <v>624466.1</v>
      </c>
      <c r="P13" s="150">
        <v>656002</v>
      </c>
      <c r="Q13" s="150">
        <v>689359</v>
      </c>
      <c r="R13" s="150">
        <v>693276</v>
      </c>
      <c r="S13" s="150">
        <v>779735</v>
      </c>
      <c r="T13" s="150">
        <v>794260</v>
      </c>
      <c r="U13" s="150">
        <v>846558</v>
      </c>
      <c r="V13" s="150">
        <v>860330</v>
      </c>
    </row>
    <row r="14" spans="1:22" s="18" customFormat="1" ht="15.75" thickBot="1">
      <c r="A14" s="155" t="s">
        <v>508</v>
      </c>
      <c r="B14" s="155" t="s">
        <v>515</v>
      </c>
      <c r="C14" s="156">
        <v>-53115</v>
      </c>
      <c r="D14" s="156">
        <v>-74297</v>
      </c>
      <c r="E14" s="156">
        <v>-89355</v>
      </c>
      <c r="F14" s="156">
        <v>-151498</v>
      </c>
      <c r="G14" s="156">
        <v>-204198</v>
      </c>
      <c r="H14" s="156">
        <v>-216716</v>
      </c>
      <c r="I14" s="156">
        <v>-224036</v>
      </c>
      <c r="J14" s="156">
        <v>-222906</v>
      </c>
      <c r="K14" s="156">
        <v>-221470</v>
      </c>
      <c r="L14" s="156">
        <v>-223129</v>
      </c>
      <c r="M14" s="156">
        <v>-234837</v>
      </c>
      <c r="N14" s="156">
        <v>-222211</v>
      </c>
      <c r="O14" s="156">
        <v>-212290.7</v>
      </c>
      <c r="P14" s="156">
        <v>-207056</v>
      </c>
      <c r="Q14" s="156">
        <v>-189618</v>
      </c>
      <c r="R14" s="156">
        <v>-186640</v>
      </c>
      <c r="S14" s="156">
        <v>-150270</v>
      </c>
      <c r="T14" s="156">
        <v>-150658</v>
      </c>
      <c r="U14" s="156">
        <v>-177960</v>
      </c>
      <c r="V14" s="156">
        <v>-180882</v>
      </c>
    </row>
    <row r="15" spans="1:22" s="18" customFormat="1">
      <c r="A15" s="157" t="s">
        <v>509</v>
      </c>
      <c r="B15" s="157" t="s">
        <v>510</v>
      </c>
      <c r="C15" s="158">
        <v>140027619</v>
      </c>
      <c r="D15" s="158">
        <v>141597102</v>
      </c>
      <c r="E15" s="158">
        <v>143871966</v>
      </c>
      <c r="F15" s="158">
        <v>146732716</v>
      </c>
      <c r="G15" s="158">
        <v>146526735</v>
      </c>
      <c r="H15" s="158">
        <v>151188875</v>
      </c>
      <c r="I15" s="158">
        <v>146330995</v>
      </c>
      <c r="J15" s="158">
        <v>145987269</v>
      </c>
      <c r="K15" s="158">
        <v>145825506</v>
      </c>
      <c r="L15" s="158">
        <v>145779577</v>
      </c>
      <c r="M15" s="158">
        <v>145449521</v>
      </c>
      <c r="N15" s="158">
        <v>149027024</v>
      </c>
      <c r="O15" s="158">
        <v>149964960</v>
      </c>
      <c r="P15" s="158">
        <v>153354906</v>
      </c>
      <c r="Q15" s="158">
        <v>155866641</v>
      </c>
      <c r="R15" s="158">
        <v>156597326</v>
      </c>
      <c r="S15" s="158">
        <v>155517629</v>
      </c>
      <c r="T15" s="158">
        <v>157309247</v>
      </c>
      <c r="U15" s="158">
        <v>160168679</v>
      </c>
      <c r="V15" s="158">
        <v>161281101</v>
      </c>
    </row>
    <row r="16" spans="1:22" s="18" customFormat="1">
      <c r="A16" s="159" t="s">
        <v>508</v>
      </c>
      <c r="B16" s="160" t="s">
        <v>516</v>
      </c>
      <c r="C16" s="161">
        <v>-4384322</v>
      </c>
      <c r="D16" s="161">
        <v>-4664510</v>
      </c>
      <c r="E16" s="161">
        <v>-4820071</v>
      </c>
      <c r="F16" s="161">
        <v>-5117348</v>
      </c>
      <c r="G16" s="161">
        <v>-5244364</v>
      </c>
      <c r="H16" s="161">
        <v>-5563558</v>
      </c>
      <c r="I16" s="161">
        <v>-5894019</v>
      </c>
      <c r="J16" s="161">
        <v>-6132157</v>
      </c>
      <c r="K16" s="161">
        <v>-6275778</v>
      </c>
      <c r="L16" s="161">
        <v>-6327944</v>
      </c>
      <c r="M16" s="161">
        <v>-6219261</v>
      </c>
      <c r="N16" s="161">
        <v>-6132981</v>
      </c>
      <c r="O16" s="161">
        <v>-5857293</v>
      </c>
      <c r="P16" s="161">
        <v>-5892229</v>
      </c>
      <c r="Q16" s="161">
        <v>-5749026</v>
      </c>
      <c r="R16" s="161">
        <v>-5966108</v>
      </c>
      <c r="S16" s="161">
        <v>-5877291</v>
      </c>
      <c r="T16" s="161">
        <v>-5872800</v>
      </c>
      <c r="U16" s="161">
        <v>-6056420</v>
      </c>
      <c r="V16" s="158">
        <v>-6203229</v>
      </c>
    </row>
    <row r="17" spans="1:22" s="18" customFormat="1" ht="28.5" customHeight="1" thickBot="1">
      <c r="A17" s="162" t="s">
        <v>511</v>
      </c>
      <c r="B17" s="162" t="s">
        <v>512</v>
      </c>
      <c r="C17" s="163">
        <v>135643297</v>
      </c>
      <c r="D17" s="163">
        <v>136932592</v>
      </c>
      <c r="E17" s="163">
        <v>139051895</v>
      </c>
      <c r="F17" s="163">
        <v>141615368</v>
      </c>
      <c r="G17" s="163">
        <v>141282371</v>
      </c>
      <c r="H17" s="163">
        <v>145625317</v>
      </c>
      <c r="I17" s="163">
        <v>140436976</v>
      </c>
      <c r="J17" s="163">
        <v>139855112</v>
      </c>
      <c r="K17" s="163">
        <v>139549728</v>
      </c>
      <c r="L17" s="163">
        <v>139451633</v>
      </c>
      <c r="M17" s="163">
        <v>139230260</v>
      </c>
      <c r="N17" s="163">
        <v>142894043</v>
      </c>
      <c r="O17" s="163">
        <v>144107667</v>
      </c>
      <c r="P17" s="163">
        <v>147462677</v>
      </c>
      <c r="Q17" s="163">
        <v>150117615</v>
      </c>
      <c r="R17" s="163">
        <v>150631218</v>
      </c>
      <c r="S17" s="163">
        <v>149640338</v>
      </c>
      <c r="T17" s="163">
        <v>151436447</v>
      </c>
      <c r="U17" s="163">
        <v>154112259</v>
      </c>
      <c r="V17" s="163">
        <v>155077872</v>
      </c>
    </row>
  </sheetData>
  <customSheetViews>
    <customSheetView guid="{899D69CD-4B7E-42BC-9944-5BD922EB798C}" fitToPage="1">
      <selection activeCell="F16" sqref="F16"/>
      <pageMargins left="0.7" right="0.7" top="0.75" bottom="0.75" header="0.3" footer="0.3"/>
      <pageSetup paperSize="9" scale="85" fitToHeight="0" orientation="landscape" r:id="rId1"/>
    </customSheetView>
    <customSheetView guid="{9AF4A83C-CF57-4B40-8A74-6A0EA6C2FE5C}" showGridLines="0" state="hidden">
      <selection activeCell="A24" sqref="A24"/>
      <pageMargins left="0.7" right="0.7" top="0.75" bottom="0.75" header="0.3" footer="0.3"/>
      <pageSetup paperSize="9" orientation="portrait" horizontalDpi="1200" verticalDpi="1200" r:id="rId2"/>
    </customSheetView>
    <customSheetView guid="{687A4863-1825-4D63-B732-E76682E6DE4F}" state="hidden">
      <selection activeCell="A24" sqref="A24"/>
      <pageMargins left="0.7" right="0.7" top="0.75" bottom="0.75" header="0.3" footer="0.3"/>
      <pageSetup paperSize="9" orientation="portrait" r:id="rId3"/>
    </customSheetView>
    <customSheetView guid="{12F8D032-8143-430B-8DFF-852E8796C402}" showGridLines="0" topLeftCell="B1">
      <selection activeCell="I19" sqref="I19"/>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25FAB884-5E17-4008-8139-33D910C7DEFE}" fitToPage="1">
      <selection activeCell="B24" sqref="B24"/>
      <pageMargins left="0.7" right="0.7" top="0.75" bottom="0.75" header="0.3" footer="0.3"/>
      <pageSetup paperSize="9" scale="85" fitToHeight="0" orientation="landscape" r:id="rId4"/>
    </customSheetView>
    <customSheetView guid="{22F3E99A-96C8-445F-81B2-67262F695A36}" fitToPage="1">
      <selection activeCell="B34" sqref="B34"/>
      <pageMargins left="0.7" right="0.7" top="0.75" bottom="0.75" header="0.3" footer="0.3"/>
      <pageSetup paperSize="9" scale="85" fitToHeight="0" orientation="landscape" r:id="rId5"/>
    </customSheetView>
  </customSheetViews>
  <pageMargins left="0.7" right="0.7" top="0.75" bottom="0.75" header="0.3" footer="0.3"/>
  <pageSetup paperSize="9" scale="85"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tabSelected="1" zoomScale="90" zoomScaleNormal="90" workbookViewId="0">
      <pane xSplit="2" ySplit="1" topLeftCell="U8" activePane="bottomRight" state="frozen"/>
      <selection pane="topRight" activeCell="C1" sqref="C1"/>
      <selection pane="bottomLeft" activeCell="A2" sqref="A2"/>
      <selection pane="bottomRight" activeCell="AE17" sqref="AE17"/>
    </sheetView>
  </sheetViews>
  <sheetFormatPr defaultColWidth="9.42578125" defaultRowHeight="14.25"/>
  <cols>
    <col min="1" max="1" width="50.5703125" style="5" customWidth="1"/>
    <col min="2" max="2" width="40.7109375" style="5" customWidth="1"/>
    <col min="3" max="11" width="13.42578125" style="5" customWidth="1"/>
    <col min="12" max="16" width="13.42578125" style="27" customWidth="1"/>
    <col min="17" max="24" width="15.5703125" style="27" customWidth="1"/>
    <col min="25" max="27" width="14.42578125" style="27" customWidth="1"/>
    <col min="28" max="29" width="12.7109375" style="5" customWidth="1"/>
    <col min="30" max="16384" width="9.42578125" style="5"/>
  </cols>
  <sheetData>
    <row r="1" spans="1:29" ht="17.25" customHeight="1" thickBot="1">
      <c r="A1" s="3" t="s">
        <v>83</v>
      </c>
      <c r="B1" s="3" t="s">
        <v>0</v>
      </c>
      <c r="C1" s="4" t="s">
        <v>111</v>
      </c>
      <c r="D1" s="4" t="s">
        <v>107</v>
      </c>
      <c r="E1" s="4" t="s">
        <v>112</v>
      </c>
      <c r="F1" s="4" t="s">
        <v>113</v>
      </c>
      <c r="G1" s="4" t="s">
        <v>114</v>
      </c>
      <c r="H1" s="4" t="s">
        <v>131</v>
      </c>
      <c r="I1" s="4" t="s">
        <v>132</v>
      </c>
      <c r="J1" s="4" t="s">
        <v>138</v>
      </c>
      <c r="K1" s="4" t="s">
        <v>146</v>
      </c>
      <c r="L1" s="4" t="s">
        <v>527</v>
      </c>
      <c r="M1" s="4" t="s">
        <v>558</v>
      </c>
      <c r="N1" s="4" t="s">
        <v>564</v>
      </c>
      <c r="O1" s="4" t="s">
        <v>593</v>
      </c>
      <c r="P1" s="4" t="s">
        <v>597</v>
      </c>
      <c r="Q1" s="4" t="s">
        <v>608</v>
      </c>
      <c r="R1" s="4" t="s">
        <v>619</v>
      </c>
      <c r="S1" s="4" t="s">
        <v>623</v>
      </c>
      <c r="T1" s="4" t="s">
        <v>628</v>
      </c>
      <c r="U1" s="4" t="s">
        <v>631</v>
      </c>
      <c r="V1" s="4" t="s">
        <v>641</v>
      </c>
      <c r="W1" s="4" t="s">
        <v>668</v>
      </c>
      <c r="X1" s="4" t="s">
        <v>681</v>
      </c>
      <c r="Y1" s="4" t="s">
        <v>688</v>
      </c>
      <c r="Z1" s="4" t="s">
        <v>691</v>
      </c>
      <c r="AA1" s="4" t="s">
        <v>696</v>
      </c>
      <c r="AB1" s="349" t="s">
        <v>699</v>
      </c>
      <c r="AC1" s="349" t="s">
        <v>758</v>
      </c>
    </row>
    <row r="2" spans="1:29" ht="28.5" customHeight="1">
      <c r="A2" s="6" t="s">
        <v>141</v>
      </c>
      <c r="B2" s="215" t="s">
        <v>142</v>
      </c>
      <c r="C2" s="210">
        <v>1559802</v>
      </c>
      <c r="D2" s="210">
        <v>1620968</v>
      </c>
      <c r="E2" s="210">
        <v>1663808</v>
      </c>
      <c r="F2" s="210">
        <v>1684729</v>
      </c>
      <c r="G2" s="210">
        <v>1688501</v>
      </c>
      <c r="H2" s="210">
        <v>1736743</v>
      </c>
      <c r="I2" s="210">
        <v>1805709</v>
      </c>
      <c r="J2" s="210">
        <v>1982843</v>
      </c>
      <c r="K2" s="210">
        <v>2081699</v>
      </c>
      <c r="L2" s="210">
        <v>2116449</v>
      </c>
      <c r="M2" s="210">
        <v>2166156</v>
      </c>
      <c r="N2" s="210">
        <v>2097532</v>
      </c>
      <c r="O2" s="210">
        <v>2040719</v>
      </c>
      <c r="P2" s="210">
        <v>1748376</v>
      </c>
      <c r="Q2" s="210">
        <v>1538368</v>
      </c>
      <c r="R2" s="210">
        <v>1529697</v>
      </c>
      <c r="S2" s="210">
        <v>1482078</v>
      </c>
      <c r="T2" s="210">
        <v>1503872</v>
      </c>
      <c r="U2" s="210">
        <v>1532526</v>
      </c>
      <c r="V2" s="210">
        <v>1843809</v>
      </c>
      <c r="W2" s="210">
        <v>2462698</v>
      </c>
      <c r="X2" s="210">
        <v>3438855</v>
      </c>
      <c r="Y2" s="210">
        <v>2589494</v>
      </c>
      <c r="Z2" s="210">
        <v>4047537</v>
      </c>
      <c r="AA2" s="210">
        <v>4338449</v>
      </c>
      <c r="AB2" s="350">
        <v>4546302</v>
      </c>
      <c r="AC2" s="350">
        <v>4804931</v>
      </c>
    </row>
    <row r="3" spans="1:29" ht="28.5" customHeight="1">
      <c r="A3" s="7" t="s">
        <v>115</v>
      </c>
      <c r="B3" s="216" t="s">
        <v>119</v>
      </c>
      <c r="C3" s="211">
        <v>0</v>
      </c>
      <c r="D3" s="211">
        <v>0</v>
      </c>
      <c r="E3" s="211">
        <v>0</v>
      </c>
      <c r="F3" s="211">
        <v>0</v>
      </c>
      <c r="G3" s="211">
        <v>1487943</v>
      </c>
      <c r="H3" s="211">
        <v>1537794</v>
      </c>
      <c r="I3" s="211">
        <v>1584506</v>
      </c>
      <c r="J3" s="211">
        <v>1734889</v>
      </c>
      <c r="K3" s="211">
        <v>1821282</v>
      </c>
      <c r="L3" s="211">
        <v>1869671</v>
      </c>
      <c r="M3" s="211">
        <v>1923854</v>
      </c>
      <c r="N3" s="211">
        <v>1852731</v>
      </c>
      <c r="O3" s="211">
        <v>1806790</v>
      </c>
      <c r="P3" s="211">
        <v>1525476</v>
      </c>
      <c r="Q3" s="211">
        <v>1312827</v>
      </c>
      <c r="R3" s="211">
        <v>1301683</v>
      </c>
      <c r="S3" s="211">
        <v>1189161</v>
      </c>
      <c r="T3" s="211">
        <v>1205474</v>
      </c>
      <c r="U3" s="211">
        <v>1247077</v>
      </c>
      <c r="V3" s="211">
        <v>1422814</v>
      </c>
      <c r="W3" s="211">
        <v>1938959</v>
      </c>
      <c r="X3" s="211">
        <v>2732292</v>
      </c>
      <c r="Y3" s="211">
        <v>1853098</v>
      </c>
      <c r="Z3" s="211">
        <v>3280608</v>
      </c>
      <c r="AA3" s="211">
        <v>3544571</v>
      </c>
      <c r="AB3" s="351">
        <v>3728773</v>
      </c>
      <c r="AC3" s="351">
        <v>3937672</v>
      </c>
    </row>
    <row r="4" spans="1:29" ht="28.5" customHeight="1">
      <c r="A4" s="7" t="s">
        <v>116</v>
      </c>
      <c r="B4" s="216" t="s">
        <v>120</v>
      </c>
      <c r="C4" s="211">
        <v>0</v>
      </c>
      <c r="D4" s="211">
        <v>0</v>
      </c>
      <c r="E4" s="211">
        <v>0</v>
      </c>
      <c r="F4" s="211">
        <v>0</v>
      </c>
      <c r="G4" s="211">
        <v>163239</v>
      </c>
      <c r="H4" s="211">
        <v>174832</v>
      </c>
      <c r="I4" s="211">
        <v>189226</v>
      </c>
      <c r="J4" s="211">
        <v>206081</v>
      </c>
      <c r="K4" s="211">
        <v>209674</v>
      </c>
      <c r="L4" s="211">
        <v>199210</v>
      </c>
      <c r="M4" s="211">
        <v>209193</v>
      </c>
      <c r="N4" s="211">
        <v>215747</v>
      </c>
      <c r="O4" s="211">
        <v>206593</v>
      </c>
      <c r="P4" s="211">
        <v>209592</v>
      </c>
      <c r="Q4" s="211">
        <v>219908</v>
      </c>
      <c r="R4" s="211">
        <v>217748</v>
      </c>
      <c r="S4" s="211">
        <v>213302</v>
      </c>
      <c r="T4" s="211">
        <v>216694</v>
      </c>
      <c r="U4" s="211">
        <v>201680</v>
      </c>
      <c r="V4" s="211">
        <v>323901</v>
      </c>
      <c r="W4" s="211">
        <v>394691</v>
      </c>
      <c r="X4" s="211">
        <v>533234</v>
      </c>
      <c r="Y4" s="211">
        <v>515658</v>
      </c>
      <c r="Z4" s="211">
        <v>521510</v>
      </c>
      <c r="AA4" s="211">
        <v>544093</v>
      </c>
      <c r="AB4" s="351">
        <v>567067</v>
      </c>
      <c r="AC4" s="351">
        <v>612170</v>
      </c>
    </row>
    <row r="5" spans="1:29" ht="28.5" customHeight="1">
      <c r="A5" s="7" t="s">
        <v>117</v>
      </c>
      <c r="B5" s="216" t="s">
        <v>118</v>
      </c>
      <c r="C5" s="211">
        <v>0</v>
      </c>
      <c r="D5" s="211">
        <v>0</v>
      </c>
      <c r="E5" s="211">
        <v>0</v>
      </c>
      <c r="F5" s="211">
        <v>0</v>
      </c>
      <c r="G5" s="211">
        <v>37319</v>
      </c>
      <c r="H5" s="211">
        <v>24117</v>
      </c>
      <c r="I5" s="211">
        <v>31977</v>
      </c>
      <c r="J5" s="211">
        <v>41873</v>
      </c>
      <c r="K5" s="211">
        <v>50743</v>
      </c>
      <c r="L5" s="211">
        <v>47568</v>
      </c>
      <c r="M5" s="211">
        <v>33109</v>
      </c>
      <c r="N5" s="211">
        <v>29054</v>
      </c>
      <c r="O5" s="211">
        <v>27336</v>
      </c>
      <c r="P5" s="211">
        <v>13308</v>
      </c>
      <c r="Q5" s="211">
        <v>5633</v>
      </c>
      <c r="R5" s="211">
        <v>10266</v>
      </c>
      <c r="S5" s="211">
        <v>3394</v>
      </c>
      <c r="T5" s="211">
        <v>3926</v>
      </c>
      <c r="U5" s="211">
        <v>3186</v>
      </c>
      <c r="V5" s="211">
        <v>6725</v>
      </c>
      <c r="W5" s="211">
        <v>15350</v>
      </c>
      <c r="X5" s="211">
        <v>19339</v>
      </c>
      <c r="Y5" s="211">
        <v>26710</v>
      </c>
      <c r="Z5" s="211">
        <v>34745</v>
      </c>
      <c r="AA5" s="211">
        <v>32546</v>
      </c>
      <c r="AB5" s="351">
        <v>22201</v>
      </c>
      <c r="AC5" s="351">
        <v>13195</v>
      </c>
    </row>
    <row r="6" spans="1:29" ht="28.5" customHeight="1">
      <c r="A6" s="7" t="s">
        <v>674</v>
      </c>
      <c r="B6" s="216" t="s">
        <v>675</v>
      </c>
      <c r="C6" s="211"/>
      <c r="D6" s="211"/>
      <c r="E6" s="211"/>
      <c r="F6" s="211"/>
      <c r="G6" s="211"/>
      <c r="H6" s="211"/>
      <c r="I6" s="211"/>
      <c r="J6" s="211"/>
      <c r="K6" s="211"/>
      <c r="L6" s="211"/>
      <c r="M6" s="211"/>
      <c r="N6" s="211"/>
      <c r="O6" s="211"/>
      <c r="P6" s="211"/>
      <c r="Q6" s="211"/>
      <c r="R6" s="211"/>
      <c r="S6" s="211">
        <v>76221</v>
      </c>
      <c r="T6" s="211">
        <v>77778</v>
      </c>
      <c r="U6" s="211">
        <v>80583</v>
      </c>
      <c r="V6" s="211">
        <v>90369</v>
      </c>
      <c r="W6" s="211">
        <v>113698</v>
      </c>
      <c r="X6" s="211">
        <v>153990</v>
      </c>
      <c r="Y6" s="211">
        <v>194028</v>
      </c>
      <c r="Z6" s="211">
        <v>210674</v>
      </c>
      <c r="AA6" s="211">
        <v>217239</v>
      </c>
      <c r="AB6" s="351">
        <v>228261</v>
      </c>
      <c r="AC6" s="351">
        <v>241894</v>
      </c>
    </row>
    <row r="7" spans="1:29" ht="15" customHeight="1">
      <c r="A7" s="9" t="s">
        <v>84</v>
      </c>
      <c r="B7" s="217" t="s">
        <v>47</v>
      </c>
      <c r="C7" s="211">
        <v>-305806</v>
      </c>
      <c r="D7" s="211">
        <v>-318481</v>
      </c>
      <c r="E7" s="211">
        <v>-322842</v>
      </c>
      <c r="F7" s="211">
        <v>-305281</v>
      </c>
      <c r="G7" s="211">
        <v>-298675</v>
      </c>
      <c r="H7" s="211">
        <v>-340536</v>
      </c>
      <c r="I7" s="211">
        <v>-383490</v>
      </c>
      <c r="J7" s="211">
        <v>-448690</v>
      </c>
      <c r="K7" s="211">
        <v>-473099</v>
      </c>
      <c r="L7" s="211">
        <v>-492917</v>
      </c>
      <c r="M7" s="211">
        <v>-465122</v>
      </c>
      <c r="N7" s="211">
        <v>-450529</v>
      </c>
      <c r="O7" s="211">
        <v>-404406</v>
      </c>
      <c r="P7" s="211">
        <v>-289941</v>
      </c>
      <c r="Q7" s="211">
        <v>-155686</v>
      </c>
      <c r="R7" s="211">
        <v>-118978</v>
      </c>
      <c r="S7" s="211">
        <v>-105914</v>
      </c>
      <c r="T7" s="211">
        <v>-93501</v>
      </c>
      <c r="U7" s="211">
        <v>-89113</v>
      </c>
      <c r="V7" s="211">
        <v>-111611</v>
      </c>
      <c r="W7" s="211">
        <v>-218749</v>
      </c>
      <c r="X7" s="211">
        <v>-504010</v>
      </c>
      <c r="Y7" s="211">
        <v>-948791</v>
      </c>
      <c r="Z7" s="211">
        <v>-1214727</v>
      </c>
      <c r="AA7" s="211">
        <v>-1246158</v>
      </c>
      <c r="AB7" s="351">
        <v>-1346123</v>
      </c>
      <c r="AC7" s="351">
        <v>-1409378</v>
      </c>
    </row>
    <row r="8" spans="1:29" ht="15" customHeight="1">
      <c r="A8" s="10" t="s">
        <v>85</v>
      </c>
      <c r="B8" s="218" t="s">
        <v>1</v>
      </c>
      <c r="C8" s="212">
        <v>1253996</v>
      </c>
      <c r="D8" s="212">
        <v>1302487</v>
      </c>
      <c r="E8" s="212">
        <v>1340966</v>
      </c>
      <c r="F8" s="212">
        <v>1379448</v>
      </c>
      <c r="G8" s="212">
        <v>1389826</v>
      </c>
      <c r="H8" s="212">
        <v>1396207</v>
      </c>
      <c r="I8" s="212">
        <v>1422219</v>
      </c>
      <c r="J8" s="212">
        <v>1534153</v>
      </c>
      <c r="K8" s="212">
        <v>1608600</v>
      </c>
      <c r="L8" s="212">
        <v>1623532</v>
      </c>
      <c r="M8" s="212">
        <v>1701034</v>
      </c>
      <c r="N8" s="212">
        <v>1647003</v>
      </c>
      <c r="O8" s="212">
        <v>1636313</v>
      </c>
      <c r="P8" s="212">
        <v>1458435</v>
      </c>
      <c r="Q8" s="212">
        <v>1382682</v>
      </c>
      <c r="R8" s="212">
        <v>1410719</v>
      </c>
      <c r="S8" s="212">
        <v>1376164</v>
      </c>
      <c r="T8" s="212">
        <v>1410371</v>
      </c>
      <c r="U8" s="212">
        <v>1443413</v>
      </c>
      <c r="V8" s="212">
        <v>1732198</v>
      </c>
      <c r="W8" s="212">
        <v>2243949</v>
      </c>
      <c r="X8" s="212">
        <v>2934845</v>
      </c>
      <c r="Y8" s="212">
        <v>1640703</v>
      </c>
      <c r="Z8" s="212">
        <v>2832810</v>
      </c>
      <c r="AA8" s="212">
        <v>3092291</v>
      </c>
      <c r="AB8" s="212">
        <v>3200179</v>
      </c>
      <c r="AC8" s="212">
        <v>3395553</v>
      </c>
    </row>
    <row r="9" spans="1:29" ht="15" customHeight="1">
      <c r="A9" s="9" t="s">
        <v>86</v>
      </c>
      <c r="B9" s="217" t="s">
        <v>2</v>
      </c>
      <c r="C9" s="211">
        <v>571025</v>
      </c>
      <c r="D9" s="211">
        <v>607881</v>
      </c>
      <c r="E9" s="211">
        <v>654490</v>
      </c>
      <c r="F9" s="211">
        <v>642813</v>
      </c>
      <c r="G9" s="211">
        <v>603973</v>
      </c>
      <c r="H9" s="211">
        <v>649627</v>
      </c>
      <c r="I9" s="211">
        <v>608742</v>
      </c>
      <c r="J9" s="211">
        <v>664230</v>
      </c>
      <c r="K9" s="211">
        <v>629803</v>
      </c>
      <c r="L9" s="211">
        <v>661065</v>
      </c>
      <c r="M9" s="211">
        <v>662229</v>
      </c>
      <c r="N9" s="211">
        <v>694952</v>
      </c>
      <c r="O9" s="211">
        <v>661836</v>
      </c>
      <c r="P9" s="211">
        <v>603635</v>
      </c>
      <c r="Q9" s="211">
        <v>668754</v>
      </c>
      <c r="R9" s="211">
        <v>704582</v>
      </c>
      <c r="S9" s="211">
        <v>717493</v>
      </c>
      <c r="T9" s="211">
        <v>720477</v>
      </c>
      <c r="U9" s="211">
        <v>758226</v>
      </c>
      <c r="V9" s="211">
        <v>776357</v>
      </c>
      <c r="W9" s="211">
        <v>794243</v>
      </c>
      <c r="X9" s="211">
        <v>782283</v>
      </c>
      <c r="Y9" s="211">
        <v>805788</v>
      </c>
      <c r="Z9" s="211">
        <v>790903</v>
      </c>
      <c r="AA9" s="211">
        <v>780616</v>
      </c>
      <c r="AB9" s="351">
        <v>854935</v>
      </c>
      <c r="AC9" s="351">
        <v>817603</v>
      </c>
    </row>
    <row r="10" spans="1:29" ht="15" customHeight="1">
      <c r="A10" s="9" t="s">
        <v>87</v>
      </c>
      <c r="B10" s="217" t="s">
        <v>3</v>
      </c>
      <c r="C10" s="211">
        <v>-95832</v>
      </c>
      <c r="D10" s="211">
        <v>-112239</v>
      </c>
      <c r="E10" s="211">
        <v>-127585</v>
      </c>
      <c r="F10" s="211">
        <v>-127427</v>
      </c>
      <c r="G10" s="211">
        <v>-88859</v>
      </c>
      <c r="H10" s="211">
        <v>-119867</v>
      </c>
      <c r="I10" s="211">
        <v>-93092</v>
      </c>
      <c r="J10" s="211">
        <v>-166952</v>
      </c>
      <c r="K10" s="211">
        <v>-109741</v>
      </c>
      <c r="L10" s="211">
        <v>-138708</v>
      </c>
      <c r="M10" s="211">
        <v>-118182</v>
      </c>
      <c r="N10" s="211">
        <v>-153246</v>
      </c>
      <c r="O10" s="211">
        <v>-123592</v>
      </c>
      <c r="P10" s="211">
        <v>-111804</v>
      </c>
      <c r="Q10" s="211">
        <v>-116024</v>
      </c>
      <c r="R10" s="211">
        <v>-135281</v>
      </c>
      <c r="S10" s="211">
        <v>-106219</v>
      </c>
      <c r="T10" s="211">
        <v>-120397</v>
      </c>
      <c r="U10" s="211">
        <v>-123373</v>
      </c>
      <c r="V10" s="211">
        <v>-135479</v>
      </c>
      <c r="W10" s="211">
        <v>-133516</v>
      </c>
      <c r="X10" s="211">
        <v>-161582</v>
      </c>
      <c r="Y10" s="211">
        <v>-139986</v>
      </c>
      <c r="Z10" s="211">
        <v>-171715</v>
      </c>
      <c r="AA10" s="211">
        <v>-118221</v>
      </c>
      <c r="AB10" s="351">
        <v>-177366</v>
      </c>
      <c r="AC10" s="351">
        <v>-150663</v>
      </c>
    </row>
    <row r="11" spans="1:29" ht="15" customHeight="1">
      <c r="A11" s="10" t="s">
        <v>52</v>
      </c>
      <c r="B11" s="218" t="s">
        <v>4</v>
      </c>
      <c r="C11" s="212">
        <v>475193</v>
      </c>
      <c r="D11" s="212">
        <v>495642</v>
      </c>
      <c r="E11" s="212">
        <v>526905</v>
      </c>
      <c r="F11" s="212">
        <v>515386</v>
      </c>
      <c r="G11" s="212">
        <v>515114</v>
      </c>
      <c r="H11" s="212">
        <v>529760</v>
      </c>
      <c r="I11" s="212">
        <v>515650</v>
      </c>
      <c r="J11" s="212">
        <v>497278</v>
      </c>
      <c r="K11" s="212">
        <v>520062</v>
      </c>
      <c r="L11" s="212">
        <v>522357</v>
      </c>
      <c r="M11" s="212">
        <v>544047</v>
      </c>
      <c r="N11" s="212">
        <v>541706</v>
      </c>
      <c r="O11" s="212">
        <v>538244</v>
      </c>
      <c r="P11" s="212">
        <v>491831</v>
      </c>
      <c r="Q11" s="212">
        <v>552730</v>
      </c>
      <c r="R11" s="212">
        <v>569301</v>
      </c>
      <c r="S11" s="212">
        <v>611274</v>
      </c>
      <c r="T11" s="212">
        <v>600080</v>
      </c>
      <c r="U11" s="212">
        <v>634853</v>
      </c>
      <c r="V11" s="212">
        <v>640878</v>
      </c>
      <c r="W11" s="212">
        <v>660727</v>
      </c>
      <c r="X11" s="212">
        <v>620701</v>
      </c>
      <c r="Y11" s="212">
        <v>665802</v>
      </c>
      <c r="Z11" s="212">
        <v>619188</v>
      </c>
      <c r="AA11" s="212">
        <v>662395</v>
      </c>
      <c r="AB11" s="352">
        <v>677569</v>
      </c>
      <c r="AC11" s="352">
        <v>666940</v>
      </c>
    </row>
    <row r="12" spans="1:29" ht="15" customHeight="1">
      <c r="A12" s="9" t="s">
        <v>88</v>
      </c>
      <c r="B12" s="217" t="s">
        <v>5</v>
      </c>
      <c r="C12" s="211">
        <v>345</v>
      </c>
      <c r="D12" s="211">
        <v>75579</v>
      </c>
      <c r="E12" s="211">
        <v>712</v>
      </c>
      <c r="F12" s="211">
        <v>180</v>
      </c>
      <c r="G12" s="211">
        <v>185</v>
      </c>
      <c r="H12" s="211">
        <v>98323</v>
      </c>
      <c r="I12" s="211">
        <v>1353</v>
      </c>
      <c r="J12" s="211">
        <v>255</v>
      </c>
      <c r="K12" s="211">
        <v>247</v>
      </c>
      <c r="L12" s="211">
        <v>96993</v>
      </c>
      <c r="M12" s="211">
        <v>1468</v>
      </c>
      <c r="N12" s="211">
        <v>513</v>
      </c>
      <c r="O12" s="211">
        <v>349</v>
      </c>
      <c r="P12" s="211">
        <v>20322</v>
      </c>
      <c r="Q12" s="211">
        <v>1825</v>
      </c>
      <c r="R12" s="211">
        <v>387</v>
      </c>
      <c r="S12" s="211">
        <v>852</v>
      </c>
      <c r="T12" s="211">
        <v>101972</v>
      </c>
      <c r="U12" s="211">
        <v>1392</v>
      </c>
      <c r="V12" s="211">
        <v>8632</v>
      </c>
      <c r="W12" s="211">
        <v>235</v>
      </c>
      <c r="X12" s="211">
        <v>8684</v>
      </c>
      <c r="Y12" s="211">
        <v>1343</v>
      </c>
      <c r="Z12" s="211">
        <v>377</v>
      </c>
      <c r="AA12" s="211">
        <v>165</v>
      </c>
      <c r="AB12" s="351">
        <v>9777</v>
      </c>
      <c r="AC12" s="351">
        <v>1476</v>
      </c>
    </row>
    <row r="13" spans="1:29" ht="15" customHeight="1">
      <c r="A13" s="9" t="s">
        <v>89</v>
      </c>
      <c r="B13" s="217" t="s">
        <v>6</v>
      </c>
      <c r="C13" s="211">
        <v>55858</v>
      </c>
      <c r="D13" s="211">
        <v>36228</v>
      </c>
      <c r="E13" s="211">
        <v>55567</v>
      </c>
      <c r="F13" s="211">
        <v>47321</v>
      </c>
      <c r="G13" s="211">
        <v>-1083</v>
      </c>
      <c r="H13" s="211">
        <v>69249</v>
      </c>
      <c r="I13" s="211">
        <v>60451</v>
      </c>
      <c r="J13" s="211">
        <v>15922</v>
      </c>
      <c r="K13" s="211">
        <v>48432</v>
      </c>
      <c r="L13" s="211">
        <v>30201</v>
      </c>
      <c r="M13" s="211">
        <v>63780</v>
      </c>
      <c r="N13" s="211">
        <v>73136</v>
      </c>
      <c r="O13" s="211">
        <v>6303</v>
      </c>
      <c r="P13" s="211">
        <v>58612</v>
      </c>
      <c r="Q13" s="211">
        <v>28321</v>
      </c>
      <c r="R13" s="211">
        <v>57273</v>
      </c>
      <c r="S13" s="211">
        <v>71031</v>
      </c>
      <c r="T13" s="211">
        <v>57741</v>
      </c>
      <c r="U13" s="211">
        <v>45044</v>
      </c>
      <c r="V13" s="211">
        <v>94138</v>
      </c>
      <c r="W13" s="211">
        <v>59384</v>
      </c>
      <c r="X13" s="211">
        <v>-29153</v>
      </c>
      <c r="Y13" s="211">
        <v>35423</v>
      </c>
      <c r="Z13" s="211">
        <v>61094</v>
      </c>
      <c r="AA13" s="211">
        <v>126953</v>
      </c>
      <c r="AB13" s="351">
        <v>16931</v>
      </c>
      <c r="AC13" s="351">
        <v>141659</v>
      </c>
    </row>
    <row r="14" spans="1:29" ht="15" customHeight="1">
      <c r="A14" s="9" t="s">
        <v>90</v>
      </c>
      <c r="B14" s="217" t="s">
        <v>7</v>
      </c>
      <c r="C14" s="211">
        <v>17177</v>
      </c>
      <c r="D14" s="211">
        <v>10770</v>
      </c>
      <c r="E14" s="211">
        <v>3962</v>
      </c>
      <c r="F14" s="211">
        <v>15593</v>
      </c>
      <c r="G14" s="211">
        <v>3927</v>
      </c>
      <c r="H14" s="211">
        <v>16900</v>
      </c>
      <c r="I14" s="211">
        <v>29449</v>
      </c>
      <c r="J14" s="211">
        <v>-12796</v>
      </c>
      <c r="K14" s="211">
        <v>32855</v>
      </c>
      <c r="L14" s="211">
        <v>61896</v>
      </c>
      <c r="M14" s="211">
        <v>42341</v>
      </c>
      <c r="N14" s="211">
        <v>48383</v>
      </c>
      <c r="O14" s="211">
        <v>26486</v>
      </c>
      <c r="P14" s="211">
        <v>27056</v>
      </c>
      <c r="Q14" s="211">
        <v>128102</v>
      </c>
      <c r="R14" s="211">
        <v>76068</v>
      </c>
      <c r="S14" s="211">
        <v>26791</v>
      </c>
      <c r="T14" s="211">
        <v>37575</v>
      </c>
      <c r="U14" s="211">
        <v>55240</v>
      </c>
      <c r="V14" s="211">
        <v>-24688</v>
      </c>
      <c r="W14" s="211">
        <v>1475</v>
      </c>
      <c r="X14" s="211">
        <v>-34671</v>
      </c>
      <c r="Y14" s="211">
        <v>-8284</v>
      </c>
      <c r="Z14" s="211">
        <v>18429</v>
      </c>
      <c r="AA14" s="211">
        <v>5177</v>
      </c>
      <c r="AB14" s="351">
        <v>-542</v>
      </c>
      <c r="AC14" s="351">
        <v>-5518</v>
      </c>
    </row>
    <row r="15" spans="1:29" ht="27" customHeight="1">
      <c r="A15" s="311" t="s">
        <v>669</v>
      </c>
      <c r="B15" s="313" t="s">
        <v>680</v>
      </c>
      <c r="C15" s="211"/>
      <c r="D15" s="211"/>
      <c r="E15" s="211"/>
      <c r="F15" s="211"/>
      <c r="G15" s="211"/>
      <c r="H15" s="211"/>
      <c r="I15" s="211"/>
      <c r="J15" s="211"/>
      <c r="K15" s="211"/>
      <c r="L15" s="211"/>
      <c r="M15" s="211"/>
      <c r="N15" s="211"/>
      <c r="O15" s="211"/>
      <c r="P15" s="211"/>
      <c r="Q15" s="211"/>
      <c r="R15" s="211"/>
      <c r="S15" s="211">
        <v>794</v>
      </c>
      <c r="T15" s="211">
        <v>717</v>
      </c>
      <c r="U15" s="211">
        <v>482</v>
      </c>
      <c r="V15" s="211">
        <v>-1656</v>
      </c>
      <c r="W15" s="211">
        <v>-16175</v>
      </c>
      <c r="X15" s="211">
        <v>-22736</v>
      </c>
      <c r="Y15" s="211">
        <v>-43768</v>
      </c>
      <c r="Z15" s="211">
        <v>-86556</v>
      </c>
      <c r="AA15" s="211">
        <v>-183976</v>
      </c>
      <c r="AB15" s="351">
        <v>-79367</v>
      </c>
      <c r="AC15" s="351">
        <v>-32953</v>
      </c>
    </row>
    <row r="16" spans="1:29" ht="14.85" customHeight="1">
      <c r="A16" s="9" t="s">
        <v>105</v>
      </c>
      <c r="B16" s="217" t="s">
        <v>51</v>
      </c>
      <c r="C16" s="211">
        <v>3757</v>
      </c>
      <c r="D16" s="211">
        <v>0</v>
      </c>
      <c r="E16" s="211">
        <v>0</v>
      </c>
      <c r="F16" s="211">
        <v>0</v>
      </c>
      <c r="G16" s="211">
        <v>-65</v>
      </c>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351">
        <v>0</v>
      </c>
      <c r="AC16" s="351"/>
    </row>
    <row r="17" spans="1:29" ht="15" customHeight="1">
      <c r="A17" s="9" t="s">
        <v>91</v>
      </c>
      <c r="B17" s="217" t="s">
        <v>8</v>
      </c>
      <c r="C17" s="211">
        <v>42340</v>
      </c>
      <c r="D17" s="211">
        <v>32204</v>
      </c>
      <c r="E17" s="211">
        <v>23671</v>
      </c>
      <c r="F17" s="211">
        <v>52372</v>
      </c>
      <c r="G17" s="211">
        <v>77448</v>
      </c>
      <c r="H17" s="211">
        <v>76421</v>
      </c>
      <c r="I17" s="211">
        <v>25814</v>
      </c>
      <c r="J17" s="211">
        <v>34159</v>
      </c>
      <c r="K17" s="211">
        <v>32270</v>
      </c>
      <c r="L17" s="211">
        <v>50602</v>
      </c>
      <c r="M17" s="211">
        <v>100791</v>
      </c>
      <c r="N17" s="211">
        <v>69832</v>
      </c>
      <c r="O17" s="211">
        <v>40816</v>
      </c>
      <c r="P17" s="211">
        <v>25724</v>
      </c>
      <c r="Q17" s="211">
        <v>40773</v>
      </c>
      <c r="R17" s="211">
        <v>68666</v>
      </c>
      <c r="S17" s="211">
        <v>30399</v>
      </c>
      <c r="T17" s="211">
        <v>53387</v>
      </c>
      <c r="U17" s="211">
        <v>25842</v>
      </c>
      <c r="V17" s="211">
        <v>106700</v>
      </c>
      <c r="W17" s="211">
        <v>38058</v>
      </c>
      <c r="X17" s="211">
        <v>47911</v>
      </c>
      <c r="Y17" s="211">
        <v>62342</v>
      </c>
      <c r="Z17" s="211">
        <v>69395</v>
      </c>
      <c r="AA17" s="211">
        <v>27467</v>
      </c>
      <c r="AB17" s="351">
        <v>45606</v>
      </c>
      <c r="AC17" s="351">
        <v>54928</v>
      </c>
    </row>
    <row r="18" spans="1:29" ht="15" customHeight="1">
      <c r="A18" s="9" t="s">
        <v>144</v>
      </c>
      <c r="B18" s="217" t="s">
        <v>145</v>
      </c>
      <c r="C18" s="211"/>
      <c r="D18" s="211"/>
      <c r="E18" s="211"/>
      <c r="F18" s="211"/>
      <c r="G18" s="211">
        <v>0</v>
      </c>
      <c r="H18" s="211">
        <v>0</v>
      </c>
      <c r="I18" s="211">
        <v>0</v>
      </c>
      <c r="J18" s="211">
        <v>419295</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351"/>
      <c r="AC18" s="351"/>
    </row>
    <row r="19" spans="1:29" ht="15" customHeight="1">
      <c r="A19" s="9" t="s">
        <v>653</v>
      </c>
      <c r="B19" s="217" t="s">
        <v>652</v>
      </c>
      <c r="C19" s="211">
        <v>-145512</v>
      </c>
      <c r="D19" s="211">
        <v>-100366</v>
      </c>
      <c r="E19" s="211">
        <v>-231653</v>
      </c>
      <c r="F19" s="211">
        <v>-212942</v>
      </c>
      <c r="G19" s="211">
        <v>-203364</v>
      </c>
      <c r="H19" s="211">
        <v>-257876</v>
      </c>
      <c r="I19" s="211">
        <v>-253665</v>
      </c>
      <c r="J19" s="211">
        <v>-370163</v>
      </c>
      <c r="K19" s="211">
        <v>-262688</v>
      </c>
      <c r="L19" s="211">
        <v>-356558</v>
      </c>
      <c r="M19" s="211">
        <v>-336556</v>
      </c>
      <c r="N19" s="211">
        <v>-263551</v>
      </c>
      <c r="O19" s="211">
        <v>-466300</v>
      </c>
      <c r="P19" s="211">
        <v>-480919</v>
      </c>
      <c r="Q19" s="211">
        <v>-358898</v>
      </c>
      <c r="R19" s="211">
        <v>-456695</v>
      </c>
      <c r="S19" s="211">
        <v>-363079</v>
      </c>
      <c r="T19" s="211">
        <v>-263847</v>
      </c>
      <c r="U19" s="211">
        <v>-223561</v>
      </c>
      <c r="V19" s="211">
        <v>-273701</v>
      </c>
      <c r="W19" s="211">
        <v>-119281</v>
      </c>
      <c r="X19" s="211">
        <v>-110252</v>
      </c>
      <c r="Y19" s="211">
        <v>-341288</v>
      </c>
      <c r="Z19" s="211">
        <v>-323864</v>
      </c>
      <c r="AA19" s="211">
        <v>-232631</v>
      </c>
      <c r="AB19" s="351">
        <v>-357601</v>
      </c>
      <c r="AC19" s="351">
        <v>-303902</v>
      </c>
    </row>
    <row r="20" spans="1:29" ht="26.25" customHeight="1">
      <c r="A20" s="311" t="s">
        <v>670</v>
      </c>
      <c r="B20" s="312" t="s">
        <v>671</v>
      </c>
      <c r="C20" s="211"/>
      <c r="D20" s="211"/>
      <c r="E20" s="211"/>
      <c r="F20" s="211"/>
      <c r="G20" s="211"/>
      <c r="H20" s="211"/>
      <c r="I20" s="211"/>
      <c r="J20" s="211"/>
      <c r="K20" s="211"/>
      <c r="L20" s="211"/>
      <c r="M20" s="211"/>
      <c r="N20" s="211"/>
      <c r="O20" s="211"/>
      <c r="P20" s="211"/>
      <c r="Q20" s="211"/>
      <c r="R20" s="211"/>
      <c r="S20" s="211">
        <v>-206691</v>
      </c>
      <c r="T20" s="211">
        <v>-529834</v>
      </c>
      <c r="U20" s="211">
        <v>-108144</v>
      </c>
      <c r="V20" s="211">
        <v>-586306</v>
      </c>
      <c r="W20" s="211">
        <v>-96461</v>
      </c>
      <c r="X20" s="211">
        <v>-850918</v>
      </c>
      <c r="Y20" s="211">
        <v>-122903</v>
      </c>
      <c r="Z20" s="211">
        <v>-668806</v>
      </c>
      <c r="AA20" s="211">
        <v>-420602</v>
      </c>
      <c r="AB20" s="351">
        <v>-728877</v>
      </c>
      <c r="AC20" s="351">
        <v>-430171</v>
      </c>
    </row>
    <row r="21" spans="1:29" ht="15" customHeight="1">
      <c r="A21" s="9" t="s">
        <v>291</v>
      </c>
      <c r="B21" s="217" t="s">
        <v>9</v>
      </c>
      <c r="C21" s="211">
        <v>-865972</v>
      </c>
      <c r="D21" s="211">
        <v>-828582</v>
      </c>
      <c r="E21" s="211">
        <v>-807694</v>
      </c>
      <c r="F21" s="211">
        <v>-870166</v>
      </c>
      <c r="G21" s="211">
        <v>-971151</v>
      </c>
      <c r="H21" s="211">
        <v>-915827</v>
      </c>
      <c r="I21" s="211">
        <v>-916628</v>
      </c>
      <c r="J21" s="211">
        <v>-965363</v>
      </c>
      <c r="K21" s="211">
        <v>-1236233</v>
      </c>
      <c r="L21" s="211">
        <v>-1016451</v>
      </c>
      <c r="M21" s="211">
        <v>-982177</v>
      </c>
      <c r="N21" s="211">
        <v>-1231429</v>
      </c>
      <c r="O21" s="211">
        <v>-1265327</v>
      </c>
      <c r="P21" s="211">
        <v>-963782</v>
      </c>
      <c r="Q21" s="211">
        <v>-929893</v>
      </c>
      <c r="R21" s="211">
        <v>-1328984</v>
      </c>
      <c r="S21" s="211">
        <v>-1052500</v>
      </c>
      <c r="T21" s="211">
        <v>-909559</v>
      </c>
      <c r="U21" s="211">
        <v>-925583</v>
      </c>
      <c r="V21" s="211">
        <v>-1100617</v>
      </c>
      <c r="W21" s="211">
        <v>-1189295</v>
      </c>
      <c r="X21" s="211">
        <v>-1342797</v>
      </c>
      <c r="Y21" s="211">
        <v>-1179317</v>
      </c>
      <c r="Z21" s="211">
        <v>-986297</v>
      </c>
      <c r="AA21" s="211">
        <v>-1250794</v>
      </c>
      <c r="AB21" s="351">
        <v>-1062575</v>
      </c>
      <c r="AC21" s="351">
        <v>-1188242</v>
      </c>
    </row>
    <row r="22" spans="1:29" s="14" customFormat="1" ht="15" customHeight="1">
      <c r="A22" s="12" t="s">
        <v>133</v>
      </c>
      <c r="B22" s="219" t="s">
        <v>134</v>
      </c>
      <c r="C22" s="213">
        <v>-763710</v>
      </c>
      <c r="D22" s="213">
        <v>-734087</v>
      </c>
      <c r="E22" s="213">
        <v>-686366</v>
      </c>
      <c r="F22" s="213">
        <v>-755269</v>
      </c>
      <c r="G22" s="213">
        <v>-862454</v>
      </c>
      <c r="H22" s="213">
        <v>-751413</v>
      </c>
      <c r="I22" s="213">
        <v>-800454</v>
      </c>
      <c r="J22" s="213">
        <v>-828437</v>
      </c>
      <c r="K22" s="213">
        <v>-1056859</v>
      </c>
      <c r="L22" s="213">
        <v>-813201</v>
      </c>
      <c r="M22" s="213">
        <v>-789211</v>
      </c>
      <c r="N22" s="213">
        <v>-766961</v>
      </c>
      <c r="O22" s="213">
        <v>-1021684</v>
      </c>
      <c r="P22" s="213">
        <v>-667015</v>
      </c>
      <c r="Q22" s="213">
        <v>-729211</v>
      </c>
      <c r="R22" s="213">
        <v>-844631</v>
      </c>
      <c r="S22" s="213">
        <v>-871867</v>
      </c>
      <c r="T22" s="213">
        <v>-730985</v>
      </c>
      <c r="U22" s="213">
        <v>-735577</v>
      </c>
      <c r="V22" s="213">
        <v>-833701</v>
      </c>
      <c r="W22" s="213">
        <v>-1015985</v>
      </c>
      <c r="X22" s="213">
        <v>-1173293</v>
      </c>
      <c r="Y22" s="213">
        <v>-989148</v>
      </c>
      <c r="Z22" s="213">
        <v>-799056</v>
      </c>
      <c r="AA22" s="213">
        <v>-1089651</v>
      </c>
      <c r="AB22" s="353">
        <v>-888786</v>
      </c>
      <c r="AC22" s="353">
        <v>-939070</v>
      </c>
    </row>
    <row r="23" spans="1:29" s="14" customFormat="1" ht="27" customHeight="1">
      <c r="A23" s="12" t="s">
        <v>151</v>
      </c>
      <c r="B23" s="219" t="s">
        <v>10</v>
      </c>
      <c r="C23" s="213">
        <v>-74269</v>
      </c>
      <c r="D23" s="213">
        <v>-77840</v>
      </c>
      <c r="E23" s="213">
        <v>-82167</v>
      </c>
      <c r="F23" s="213">
        <v>-84657</v>
      </c>
      <c r="G23" s="213">
        <v>-82536</v>
      </c>
      <c r="H23" s="213">
        <v>-79866</v>
      </c>
      <c r="I23" s="213">
        <v>-82093</v>
      </c>
      <c r="J23" s="213">
        <v>-88975</v>
      </c>
      <c r="K23" s="213">
        <v>-99583</v>
      </c>
      <c r="L23" s="213">
        <v>-102806</v>
      </c>
      <c r="M23" s="213">
        <v>-103264</v>
      </c>
      <c r="N23" s="213">
        <v>-119571</v>
      </c>
      <c r="O23" s="213">
        <v>-99142</v>
      </c>
      <c r="P23" s="213">
        <v>-95630</v>
      </c>
      <c r="Q23" s="213">
        <v>-98185</v>
      </c>
      <c r="R23" s="213">
        <v>-112306</v>
      </c>
      <c r="S23" s="213">
        <v>-100660</v>
      </c>
      <c r="T23" s="213">
        <v>-98287</v>
      </c>
      <c r="U23" s="213">
        <v>-100046</v>
      </c>
      <c r="V23" s="213">
        <v>-112406</v>
      </c>
      <c r="W23" s="213">
        <v>-94256</v>
      </c>
      <c r="X23" s="213">
        <v>-92872</v>
      </c>
      <c r="Y23" s="213">
        <v>-92219</v>
      </c>
      <c r="Z23" s="213">
        <v>-102298</v>
      </c>
      <c r="AA23" s="213">
        <v>-97001</v>
      </c>
      <c r="AB23" s="353">
        <v>-102406</v>
      </c>
      <c r="AC23" s="353">
        <v>-104609</v>
      </c>
    </row>
    <row r="24" spans="1:29" s="14" customFormat="1" ht="19.899999999999999" customHeight="1">
      <c r="A24" s="12" t="s">
        <v>152</v>
      </c>
      <c r="B24" s="219" t="s">
        <v>153</v>
      </c>
      <c r="C24" s="213"/>
      <c r="D24" s="213"/>
      <c r="E24" s="213"/>
      <c r="F24" s="213"/>
      <c r="G24" s="213">
        <v>0</v>
      </c>
      <c r="H24" s="213">
        <v>0</v>
      </c>
      <c r="I24" s="213">
        <v>0</v>
      </c>
      <c r="J24" s="213">
        <v>0</v>
      </c>
      <c r="K24" s="213">
        <v>-52998</v>
      </c>
      <c r="L24" s="213">
        <v>-54412</v>
      </c>
      <c r="M24" s="213">
        <v>-54283</v>
      </c>
      <c r="N24" s="213">
        <v>-41258</v>
      </c>
      <c r="O24" s="213">
        <v>-53160</v>
      </c>
      <c r="P24" s="213">
        <v>-51080</v>
      </c>
      <c r="Q24" s="213">
        <v>-48048</v>
      </c>
      <c r="R24" s="213">
        <v>-36044</v>
      </c>
      <c r="S24" s="213">
        <v>-47267</v>
      </c>
      <c r="T24" s="213">
        <v>-45470</v>
      </c>
      <c r="U24" s="213">
        <v>-44210</v>
      </c>
      <c r="V24" s="213">
        <v>-30624</v>
      </c>
      <c r="W24" s="213">
        <v>-38300</v>
      </c>
      <c r="X24" s="213">
        <v>-38263</v>
      </c>
      <c r="Y24" s="213">
        <v>-37632</v>
      </c>
      <c r="Z24" s="213">
        <v>-27745</v>
      </c>
      <c r="AA24" s="213">
        <v>-37238</v>
      </c>
      <c r="AB24" s="353">
        <v>-39131</v>
      </c>
      <c r="AC24" s="353">
        <v>-39314</v>
      </c>
    </row>
    <row r="25" spans="1:29" s="14" customFormat="1" ht="15" customHeight="1">
      <c r="A25" s="12" t="s">
        <v>57</v>
      </c>
      <c r="B25" s="219" t="s">
        <v>11</v>
      </c>
      <c r="C25" s="213">
        <v>-27993</v>
      </c>
      <c r="D25" s="213">
        <v>-16655</v>
      </c>
      <c r="E25" s="213">
        <v>-39161</v>
      </c>
      <c r="F25" s="213">
        <v>-30240</v>
      </c>
      <c r="G25" s="213">
        <v>-26161</v>
      </c>
      <c r="H25" s="213">
        <v>-84548</v>
      </c>
      <c r="I25" s="213">
        <v>-34081</v>
      </c>
      <c r="J25" s="213">
        <v>-47951</v>
      </c>
      <c r="K25" s="213">
        <v>-26793</v>
      </c>
      <c r="L25" s="213">
        <v>-46032</v>
      </c>
      <c r="M25" s="213">
        <v>-35419</v>
      </c>
      <c r="N25" s="213">
        <v>-303639</v>
      </c>
      <c r="O25" s="213">
        <v>-91341</v>
      </c>
      <c r="P25" s="213">
        <v>-150057</v>
      </c>
      <c r="Q25" s="213">
        <v>-54449</v>
      </c>
      <c r="R25" s="213">
        <v>-336003</v>
      </c>
      <c r="S25" s="213">
        <v>-32706</v>
      </c>
      <c r="T25" s="213">
        <v>-34817</v>
      </c>
      <c r="U25" s="213">
        <v>-45750</v>
      </c>
      <c r="V25" s="213">
        <v>-123886</v>
      </c>
      <c r="W25" s="213">
        <v>-40754</v>
      </c>
      <c r="X25" s="213">
        <v>-38369</v>
      </c>
      <c r="Y25" s="213">
        <v>-60318</v>
      </c>
      <c r="Z25" s="213">
        <v>-57198</v>
      </c>
      <c r="AA25" s="213">
        <v>-26904</v>
      </c>
      <c r="AB25" s="353">
        <v>-32252</v>
      </c>
      <c r="AC25" s="353">
        <v>-105249</v>
      </c>
    </row>
    <row r="26" spans="1:29" ht="30" customHeight="1">
      <c r="A26" s="9" t="s">
        <v>106</v>
      </c>
      <c r="B26" s="217" t="s">
        <v>48</v>
      </c>
      <c r="C26" s="211">
        <v>8655</v>
      </c>
      <c r="D26" s="211">
        <v>15157</v>
      </c>
      <c r="E26" s="211">
        <v>14734</v>
      </c>
      <c r="F26" s="211">
        <v>19718</v>
      </c>
      <c r="G26" s="211">
        <v>10998</v>
      </c>
      <c r="H26" s="211">
        <v>14504</v>
      </c>
      <c r="I26" s="211">
        <v>16752</v>
      </c>
      <c r="J26" s="211">
        <v>20413</v>
      </c>
      <c r="K26" s="211">
        <v>14338</v>
      </c>
      <c r="L26" s="211">
        <v>15945</v>
      </c>
      <c r="M26" s="211">
        <v>18641</v>
      </c>
      <c r="N26" s="211">
        <v>18268</v>
      </c>
      <c r="O26" s="211">
        <v>16699</v>
      </c>
      <c r="P26" s="211">
        <v>20140</v>
      </c>
      <c r="Q26" s="211">
        <v>31620</v>
      </c>
      <c r="R26" s="211">
        <v>17901</v>
      </c>
      <c r="S26" s="211">
        <v>19451</v>
      </c>
      <c r="T26" s="211">
        <v>19825</v>
      </c>
      <c r="U26" s="211">
        <v>18096</v>
      </c>
      <c r="V26" s="211">
        <v>16696</v>
      </c>
      <c r="W26" s="211">
        <v>20288</v>
      </c>
      <c r="X26" s="211">
        <v>15762</v>
      </c>
      <c r="Y26" s="211">
        <v>23959</v>
      </c>
      <c r="Z26" s="211">
        <v>24040</v>
      </c>
      <c r="AA26" s="211">
        <v>25079</v>
      </c>
      <c r="AB26" s="351">
        <v>27113</v>
      </c>
      <c r="AC26" s="351">
        <v>24587</v>
      </c>
    </row>
    <row r="27" spans="1:29" ht="15" customHeight="1">
      <c r="A27" s="15" t="s">
        <v>97</v>
      </c>
      <c r="B27" s="220" t="s">
        <v>98</v>
      </c>
      <c r="C27" s="214">
        <v>-106392</v>
      </c>
      <c r="D27" s="214">
        <v>-108320</v>
      </c>
      <c r="E27" s="214">
        <v>-109373</v>
      </c>
      <c r="F27" s="214">
        <v>-113471</v>
      </c>
      <c r="G27" s="214">
        <v>-113444</v>
      </c>
      <c r="H27" s="214">
        <v>-119546</v>
      </c>
      <c r="I27" s="214">
        <v>-123515</v>
      </c>
      <c r="J27" s="214">
        <v>-143255</v>
      </c>
      <c r="K27" s="214">
        <v>-153693</v>
      </c>
      <c r="L27" s="214">
        <v>-151603</v>
      </c>
      <c r="M27" s="214">
        <v>-146433</v>
      </c>
      <c r="N27" s="214">
        <v>-147305</v>
      </c>
      <c r="O27" s="214">
        <v>-148629</v>
      </c>
      <c r="P27" s="214">
        <v>-152499</v>
      </c>
      <c r="Q27" s="214">
        <v>-147835</v>
      </c>
      <c r="R27" s="214">
        <v>-153040</v>
      </c>
      <c r="S27" s="214">
        <v>-152960</v>
      </c>
      <c r="T27" s="214">
        <v>-147545</v>
      </c>
      <c r="U27" s="214">
        <v>-149589</v>
      </c>
      <c r="V27" s="214">
        <v>-164344</v>
      </c>
      <c r="W27" s="214">
        <v>-176840</v>
      </c>
      <c r="X27" s="211">
        <v>-190746</v>
      </c>
      <c r="Y27" s="211">
        <v>-202781</v>
      </c>
      <c r="Z27" s="211">
        <v>-210788</v>
      </c>
      <c r="AA27" s="211">
        <v>-195516</v>
      </c>
      <c r="AB27" s="351">
        <v>-192013</v>
      </c>
      <c r="AC27" s="351">
        <v>-199932</v>
      </c>
    </row>
    <row r="28" spans="1:29" ht="15" customHeight="1">
      <c r="A28" s="10" t="s">
        <v>92</v>
      </c>
      <c r="B28" s="218" t="s">
        <v>12</v>
      </c>
      <c r="C28" s="212">
        <v>739445</v>
      </c>
      <c r="D28" s="212">
        <v>930799</v>
      </c>
      <c r="E28" s="212">
        <v>817797</v>
      </c>
      <c r="F28" s="212">
        <v>833439</v>
      </c>
      <c r="G28" s="212">
        <v>708391</v>
      </c>
      <c r="H28" s="212">
        <v>908115</v>
      </c>
      <c r="I28" s="212">
        <v>777880</v>
      </c>
      <c r="J28" s="212">
        <v>1029898</v>
      </c>
      <c r="K28" s="212">
        <v>604190</v>
      </c>
      <c r="L28" s="212">
        <v>876914</v>
      </c>
      <c r="M28" s="212">
        <v>1006936</v>
      </c>
      <c r="N28" s="212">
        <v>756556</v>
      </c>
      <c r="O28" s="212">
        <v>384954</v>
      </c>
      <c r="P28" s="212">
        <v>504920</v>
      </c>
      <c r="Q28" s="212">
        <v>729427</v>
      </c>
      <c r="R28" s="212">
        <v>261596</v>
      </c>
      <c r="S28" s="212">
        <v>361526</v>
      </c>
      <c r="T28" s="212">
        <v>430883</v>
      </c>
      <c r="U28" s="212">
        <v>817485</v>
      </c>
      <c r="V28" s="212">
        <v>447930</v>
      </c>
      <c r="W28" s="212">
        <v>1426064</v>
      </c>
      <c r="X28" s="212">
        <v>1046630</v>
      </c>
      <c r="Y28" s="212">
        <v>531231</v>
      </c>
      <c r="Z28" s="212">
        <v>1349022</v>
      </c>
      <c r="AA28" s="212">
        <v>1656008</v>
      </c>
      <c r="AB28" s="352">
        <v>1556200</v>
      </c>
      <c r="AC28" s="352">
        <v>2124425</v>
      </c>
    </row>
    <row r="29" spans="1:29" ht="15" customHeight="1">
      <c r="A29" s="16" t="s">
        <v>93</v>
      </c>
      <c r="B29" s="221" t="s">
        <v>13</v>
      </c>
      <c r="C29" s="214">
        <v>-212812</v>
      </c>
      <c r="D29" s="214">
        <v>-199737</v>
      </c>
      <c r="E29" s="214">
        <v>-188610</v>
      </c>
      <c r="F29" s="214">
        <v>-215548</v>
      </c>
      <c r="G29" s="214">
        <v>-180987</v>
      </c>
      <c r="H29" s="214">
        <v>-176520</v>
      </c>
      <c r="I29" s="214">
        <v>-201320</v>
      </c>
      <c r="J29" s="214">
        <v>-168312</v>
      </c>
      <c r="K29" s="214">
        <v>-191634</v>
      </c>
      <c r="L29" s="214">
        <v>-198989</v>
      </c>
      <c r="M29" s="214">
        <v>-227709</v>
      </c>
      <c r="N29" s="214">
        <v>-182156</v>
      </c>
      <c r="O29" s="214">
        <v>-152077</v>
      </c>
      <c r="P29" s="214">
        <v>-157779</v>
      </c>
      <c r="Q29" s="214">
        <v>-189459</v>
      </c>
      <c r="R29" s="214">
        <v>-144408</v>
      </c>
      <c r="S29" s="214">
        <v>-168668</v>
      </c>
      <c r="T29" s="214">
        <v>-185362</v>
      </c>
      <c r="U29" s="214">
        <v>-212657</v>
      </c>
      <c r="V29" s="214">
        <v>-238735</v>
      </c>
      <c r="W29" s="214">
        <v>-396798</v>
      </c>
      <c r="X29" s="214">
        <v>-335631</v>
      </c>
      <c r="Y29" s="214">
        <v>-209505</v>
      </c>
      <c r="Z29" s="214">
        <v>-402238</v>
      </c>
      <c r="AA29" s="214">
        <v>-439199</v>
      </c>
      <c r="AB29" s="354">
        <v>-409548</v>
      </c>
      <c r="AC29" s="354">
        <v>-546900</v>
      </c>
    </row>
    <row r="30" spans="1:29" ht="15" customHeight="1">
      <c r="A30" s="6" t="s">
        <v>94</v>
      </c>
      <c r="B30" s="215" t="s">
        <v>49</v>
      </c>
      <c r="C30" s="210">
        <v>526633</v>
      </c>
      <c r="D30" s="210">
        <v>731062</v>
      </c>
      <c r="E30" s="210">
        <v>629187</v>
      </c>
      <c r="F30" s="210">
        <v>617891</v>
      </c>
      <c r="G30" s="210">
        <v>527404</v>
      </c>
      <c r="H30" s="210">
        <v>731595</v>
      </c>
      <c r="I30" s="210">
        <v>576560</v>
      </c>
      <c r="J30" s="210">
        <v>861586</v>
      </c>
      <c r="K30" s="210">
        <v>412556</v>
      </c>
      <c r="L30" s="210">
        <v>677925</v>
      </c>
      <c r="M30" s="210">
        <v>779227</v>
      </c>
      <c r="N30" s="210">
        <v>574400</v>
      </c>
      <c r="O30" s="210">
        <v>232877</v>
      </c>
      <c r="P30" s="210">
        <v>347141</v>
      </c>
      <c r="Q30" s="210">
        <v>539968</v>
      </c>
      <c r="R30" s="210">
        <v>117188</v>
      </c>
      <c r="S30" s="210">
        <v>192858</v>
      </c>
      <c r="T30" s="210">
        <v>245521</v>
      </c>
      <c r="U30" s="210">
        <v>604828</v>
      </c>
      <c r="V30" s="210">
        <v>209195</v>
      </c>
      <c r="W30" s="210">
        <v>1029266</v>
      </c>
      <c r="X30" s="210">
        <v>710999</v>
      </c>
      <c r="Y30" s="210">
        <v>321726</v>
      </c>
      <c r="Z30" s="210">
        <v>946784</v>
      </c>
      <c r="AA30" s="210">
        <v>1216809</v>
      </c>
      <c r="AB30" s="350">
        <v>1146652</v>
      </c>
      <c r="AC30" s="350">
        <v>1577525</v>
      </c>
    </row>
    <row r="31" spans="1:29" ht="15" customHeight="1">
      <c r="A31" s="15" t="s">
        <v>95</v>
      </c>
      <c r="B31" s="220" t="s">
        <v>50</v>
      </c>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354"/>
      <c r="AC31" s="354"/>
    </row>
    <row r="32" spans="1:29" ht="15" customHeight="1">
      <c r="A32" s="9" t="s">
        <v>651</v>
      </c>
      <c r="B32" s="9" t="s">
        <v>650</v>
      </c>
      <c r="C32" s="211">
        <v>452461</v>
      </c>
      <c r="D32" s="211">
        <v>647914</v>
      </c>
      <c r="E32" s="211">
        <v>556427</v>
      </c>
      <c r="F32" s="211">
        <v>542511</v>
      </c>
      <c r="G32" s="211">
        <v>433933</v>
      </c>
      <c r="H32" s="211">
        <v>643810</v>
      </c>
      <c r="I32" s="211">
        <v>497466</v>
      </c>
      <c r="J32" s="211">
        <v>788145</v>
      </c>
      <c r="K32" s="211">
        <v>339007</v>
      </c>
      <c r="L32" s="211">
        <v>596465</v>
      </c>
      <c r="M32" s="211">
        <v>695841</v>
      </c>
      <c r="N32" s="211">
        <v>507034</v>
      </c>
      <c r="O32" s="211">
        <v>170934</v>
      </c>
      <c r="P32" s="211">
        <v>304853</v>
      </c>
      <c r="Q32" s="211">
        <v>479834</v>
      </c>
      <c r="R32" s="211">
        <v>81546</v>
      </c>
      <c r="S32" s="211">
        <v>151753</v>
      </c>
      <c r="T32" s="211">
        <v>222543</v>
      </c>
      <c r="U32" s="211">
        <v>543826</v>
      </c>
      <c r="V32" s="211">
        <v>193558</v>
      </c>
      <c r="W32" s="211">
        <v>959532</v>
      </c>
      <c r="X32" s="211">
        <v>656858</v>
      </c>
      <c r="Y32" s="211">
        <v>279383</v>
      </c>
      <c r="Z32" s="211">
        <v>903325</v>
      </c>
      <c r="AA32" s="211">
        <v>1191990</v>
      </c>
      <c r="AB32" s="355">
        <v>1130226</v>
      </c>
      <c r="AC32" s="355">
        <v>1528770</v>
      </c>
    </row>
    <row r="33" spans="1:29" ht="15" customHeight="1">
      <c r="A33" s="17" t="s">
        <v>96</v>
      </c>
      <c r="B33" s="222" t="s">
        <v>14</v>
      </c>
      <c r="C33" s="373">
        <v>74172</v>
      </c>
      <c r="D33" s="373">
        <v>83148</v>
      </c>
      <c r="E33" s="373">
        <v>72760</v>
      </c>
      <c r="F33" s="373">
        <v>75380</v>
      </c>
      <c r="G33" s="373">
        <v>93471</v>
      </c>
      <c r="H33" s="373">
        <v>87785</v>
      </c>
      <c r="I33" s="373">
        <v>79094</v>
      </c>
      <c r="J33" s="373">
        <v>73441</v>
      </c>
      <c r="K33" s="373">
        <v>73549</v>
      </c>
      <c r="L33" s="373">
        <v>81460</v>
      </c>
      <c r="M33" s="373">
        <v>83386</v>
      </c>
      <c r="N33" s="373">
        <v>67366</v>
      </c>
      <c r="O33" s="373">
        <v>61943</v>
      </c>
      <c r="P33" s="373">
        <v>42288</v>
      </c>
      <c r="Q33" s="373">
        <v>60134</v>
      </c>
      <c r="R33" s="373">
        <v>35642</v>
      </c>
      <c r="S33" s="373">
        <v>41105</v>
      </c>
      <c r="T33" s="373">
        <v>22978</v>
      </c>
      <c r="U33" s="373">
        <v>61002</v>
      </c>
      <c r="V33" s="373">
        <v>15637</v>
      </c>
      <c r="W33" s="373">
        <v>69734</v>
      </c>
      <c r="X33" s="373">
        <v>54141</v>
      </c>
      <c r="Y33" s="373">
        <v>42343</v>
      </c>
      <c r="Z33" s="373">
        <v>43459</v>
      </c>
      <c r="AA33" s="373">
        <v>24819</v>
      </c>
      <c r="AB33" s="374">
        <v>16426</v>
      </c>
      <c r="AC33" s="374">
        <v>48755</v>
      </c>
    </row>
    <row r="34" spans="1:29" s="27" customFormat="1" ht="17.25" customHeight="1"/>
    <row r="35" spans="1:29">
      <c r="L35" s="5"/>
      <c r="M35" s="5"/>
      <c r="N35" s="5"/>
      <c r="O35" s="5"/>
      <c r="P35" s="5"/>
      <c r="Q35" s="5"/>
      <c r="R35" s="5"/>
      <c r="S35" s="5"/>
      <c r="T35" s="5"/>
      <c r="U35" s="5"/>
      <c r="V35" s="5"/>
      <c r="W35" s="5"/>
      <c r="X35" s="5"/>
      <c r="Y35" s="5"/>
      <c r="Z35" s="5"/>
      <c r="AA35" s="5"/>
    </row>
    <row r="36" spans="1:29">
      <c r="L36" s="5"/>
      <c r="M36" s="5"/>
      <c r="N36" s="5"/>
      <c r="O36" s="5"/>
      <c r="P36" s="5"/>
      <c r="Q36" s="5"/>
      <c r="R36" s="5"/>
      <c r="S36" s="5"/>
      <c r="T36" s="5"/>
      <c r="U36" s="5"/>
      <c r="V36" s="5"/>
      <c r="W36" s="5"/>
      <c r="X36" s="5"/>
      <c r="Y36" s="5"/>
      <c r="Z36" s="5"/>
      <c r="AA36" s="5"/>
    </row>
    <row r="37" spans="1:29">
      <c r="L37" s="5"/>
      <c r="M37" s="5"/>
      <c r="N37" s="5"/>
      <c r="O37" s="5"/>
      <c r="P37" s="5"/>
      <c r="Q37" s="5"/>
      <c r="R37" s="5"/>
      <c r="S37" s="5"/>
      <c r="T37" s="5"/>
      <c r="U37" s="5"/>
      <c r="V37" s="5"/>
      <c r="W37" s="5"/>
      <c r="X37" s="5"/>
      <c r="Y37" s="5"/>
      <c r="Z37" s="5"/>
      <c r="AA37" s="5"/>
    </row>
    <row r="38" spans="1:29">
      <c r="L38" s="5"/>
      <c r="M38" s="5"/>
      <c r="N38" s="5"/>
      <c r="O38" s="5"/>
      <c r="P38" s="5"/>
      <c r="Q38" s="5"/>
      <c r="R38" s="5"/>
      <c r="S38" s="5"/>
      <c r="T38" s="5"/>
      <c r="U38" s="5"/>
      <c r="V38" s="5"/>
      <c r="W38" s="5"/>
      <c r="X38" s="5"/>
      <c r="Y38" s="5"/>
      <c r="Z38" s="5"/>
      <c r="AA38" s="5"/>
    </row>
    <row r="39" spans="1:29">
      <c r="L39" s="5"/>
      <c r="M39" s="5"/>
      <c r="N39" s="5"/>
      <c r="O39" s="5"/>
      <c r="P39" s="5"/>
      <c r="Q39" s="5"/>
      <c r="R39" s="5"/>
      <c r="S39" s="5"/>
      <c r="T39" s="5"/>
      <c r="U39" s="5"/>
      <c r="V39" s="5"/>
      <c r="W39" s="5"/>
      <c r="X39" s="5"/>
      <c r="Y39" s="5"/>
      <c r="Z39" s="5"/>
      <c r="AA39" s="5"/>
    </row>
    <row r="40" spans="1:29">
      <c r="L40" s="5"/>
      <c r="M40" s="5"/>
      <c r="N40" s="5"/>
      <c r="O40" s="5"/>
      <c r="P40" s="5"/>
      <c r="Q40" s="5"/>
      <c r="R40" s="5"/>
      <c r="S40" s="5"/>
      <c r="T40" s="5"/>
      <c r="U40" s="5"/>
      <c r="V40" s="5"/>
      <c r="W40" s="5"/>
      <c r="X40" s="5"/>
      <c r="Y40" s="5"/>
      <c r="Z40" s="5"/>
      <c r="AA40" s="5"/>
    </row>
    <row r="41" spans="1:29">
      <c r="L41" s="5"/>
      <c r="M41" s="5"/>
      <c r="N41" s="5"/>
      <c r="O41" s="5"/>
      <c r="P41" s="5"/>
      <c r="Q41" s="5"/>
      <c r="R41" s="5"/>
      <c r="S41" s="5"/>
      <c r="T41" s="5"/>
      <c r="U41" s="5"/>
      <c r="V41" s="5"/>
      <c r="W41" s="5"/>
      <c r="X41" s="5"/>
      <c r="Y41" s="5"/>
      <c r="Z41" s="5"/>
      <c r="AA41" s="5"/>
    </row>
    <row r="42" spans="1:29">
      <c r="L42" s="5"/>
      <c r="M42" s="5"/>
      <c r="N42" s="5"/>
      <c r="O42" s="5"/>
      <c r="P42" s="5"/>
      <c r="Q42" s="5"/>
      <c r="R42" s="5"/>
      <c r="S42" s="5"/>
      <c r="T42" s="5"/>
      <c r="U42" s="5"/>
      <c r="V42" s="5"/>
      <c r="W42" s="5"/>
      <c r="X42" s="5"/>
      <c r="Y42" s="5"/>
      <c r="Z42" s="5"/>
      <c r="AA42" s="5"/>
    </row>
    <row r="43" spans="1:29">
      <c r="L43" s="5"/>
      <c r="M43" s="5"/>
      <c r="N43" s="5"/>
      <c r="O43" s="5"/>
      <c r="P43" s="5"/>
      <c r="Q43" s="5"/>
      <c r="R43" s="5"/>
      <c r="S43" s="5"/>
      <c r="T43" s="5"/>
      <c r="U43" s="5"/>
      <c r="V43" s="5"/>
      <c r="W43" s="5"/>
      <c r="X43" s="5"/>
      <c r="Y43" s="5"/>
      <c r="Z43" s="5"/>
      <c r="AA43" s="5"/>
    </row>
    <row r="44" spans="1:29">
      <c r="L44" s="5"/>
      <c r="M44" s="5"/>
      <c r="N44" s="5"/>
      <c r="O44" s="5"/>
      <c r="P44" s="5"/>
      <c r="Q44" s="5"/>
      <c r="R44" s="5"/>
      <c r="S44" s="5"/>
      <c r="T44" s="5"/>
      <c r="U44" s="5"/>
      <c r="V44" s="5"/>
      <c r="W44" s="5"/>
      <c r="X44" s="5"/>
      <c r="Y44" s="5"/>
      <c r="Z44" s="5"/>
      <c r="AA44" s="5"/>
    </row>
    <row r="45" spans="1:29">
      <c r="L45" s="5"/>
      <c r="M45" s="5"/>
      <c r="N45" s="5"/>
      <c r="O45" s="5"/>
      <c r="P45" s="5"/>
      <c r="Q45" s="5"/>
      <c r="R45" s="5"/>
      <c r="S45" s="5"/>
      <c r="T45" s="5"/>
      <c r="U45" s="5"/>
      <c r="V45" s="5"/>
      <c r="W45" s="5"/>
      <c r="X45" s="5"/>
      <c r="Y45" s="5"/>
      <c r="Z45" s="5"/>
      <c r="AA45" s="5"/>
    </row>
    <row r="46" spans="1:29">
      <c r="L46" s="5"/>
      <c r="M46" s="5"/>
      <c r="N46" s="5"/>
      <c r="O46" s="5"/>
      <c r="P46" s="5"/>
      <c r="Q46" s="5"/>
      <c r="R46" s="5"/>
      <c r="S46" s="5"/>
      <c r="T46" s="5"/>
      <c r="U46" s="5"/>
      <c r="V46" s="5"/>
      <c r="W46" s="5"/>
      <c r="X46" s="5"/>
      <c r="Y46" s="5"/>
      <c r="Z46" s="5"/>
      <c r="AA46" s="5"/>
    </row>
    <row r="47" spans="1:29">
      <c r="L47" s="5"/>
      <c r="M47" s="5"/>
      <c r="N47" s="5"/>
      <c r="O47" s="5"/>
      <c r="P47" s="5"/>
      <c r="Q47" s="5"/>
      <c r="R47" s="5"/>
      <c r="S47" s="5"/>
      <c r="T47" s="5"/>
      <c r="U47" s="5"/>
      <c r="V47" s="5"/>
      <c r="W47" s="5"/>
      <c r="X47" s="5"/>
      <c r="Y47" s="5"/>
      <c r="Z47" s="5"/>
      <c r="AA47" s="5"/>
    </row>
    <row r="48" spans="1:29">
      <c r="R48" s="290"/>
      <c r="S48" s="290"/>
      <c r="T48" s="290"/>
      <c r="U48" s="290"/>
      <c r="V48" s="290"/>
      <c r="W48" s="290"/>
      <c r="X48" s="290"/>
      <c r="Y48" s="290"/>
      <c r="Z48" s="290"/>
      <c r="AA48" s="290"/>
    </row>
    <row r="49" spans="18:27">
      <c r="R49" s="290"/>
      <c r="S49" s="290"/>
      <c r="T49" s="290"/>
      <c r="U49" s="290"/>
      <c r="V49" s="290"/>
      <c r="W49" s="290"/>
      <c r="X49" s="290"/>
      <c r="Y49" s="290"/>
      <c r="Z49" s="290"/>
      <c r="AA49" s="290"/>
    </row>
    <row r="50" spans="18:27">
      <c r="R50" s="290"/>
      <c r="S50" s="290"/>
      <c r="T50" s="290"/>
      <c r="U50" s="290"/>
      <c r="V50" s="290"/>
      <c r="W50" s="290"/>
      <c r="X50" s="290"/>
      <c r="Y50" s="290"/>
      <c r="Z50" s="290"/>
      <c r="AA50" s="290"/>
    </row>
  </sheetData>
  <customSheetViews>
    <customSheetView guid="{899D69CD-4B7E-42BC-9944-5BD922EB798C}" scale="90">
      <pane xSplit="2" ySplit="1" topLeftCell="W2" activePane="bottomRight" state="frozen"/>
      <selection pane="bottomRight" activeCell="AC7" sqref="AC7"/>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9AF4A83C-CF57-4B40-8A74-6A0EA6C2FE5C}" hiddenColumns="1">
      <selection activeCell="Z12" sqref="Z12"/>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25FAB884-5E17-4008-8139-33D910C7DEFE}" topLeftCell="R1">
      <selection activeCell="AB14" sqref="AB14"/>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22F3E99A-96C8-445F-81B2-67262F695A36}" scale="90">
      <pane xSplit="2" ySplit="1" topLeftCell="V6" activePane="bottomRight" state="frozen"/>
      <selection pane="bottomRight" activeCell="AB26" sqref="AB26"/>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58"/>
  <sheetViews>
    <sheetView zoomScale="130" zoomScaleNormal="130" workbookViewId="0">
      <pane xSplit="6" ySplit="3" topLeftCell="AF4" activePane="bottomRight" state="frozen"/>
      <selection pane="topRight" activeCell="G1" sqref="G1"/>
      <selection pane="bottomLeft" activeCell="A4" sqref="A4"/>
      <selection pane="bottomRight" activeCell="AI16" sqref="AI16"/>
    </sheetView>
  </sheetViews>
  <sheetFormatPr defaultColWidth="9.42578125" defaultRowHeight="16.5"/>
  <cols>
    <col min="1" max="1" width="1.5703125" style="104" customWidth="1"/>
    <col min="2" max="2" width="4.42578125" style="104" customWidth="1"/>
    <col min="3" max="4" width="31" style="104" customWidth="1"/>
    <col min="5" max="5" width="8.5703125" style="104" customWidth="1"/>
    <col min="6" max="6" width="7.5703125" style="104" customWidth="1"/>
    <col min="7" max="7" width="10.5703125" style="112" customWidth="1"/>
    <col min="8" max="10" width="10.5703125" style="104" customWidth="1"/>
    <col min="11" max="11" width="10.5703125" style="112" customWidth="1"/>
    <col min="12" max="14" width="10.5703125" style="104" customWidth="1"/>
    <col min="15" max="21" width="8" style="104" customWidth="1"/>
    <col min="22" max="33" width="9.7109375" style="112" customWidth="1"/>
    <col min="34" max="16384" width="9.42578125" style="104"/>
  </cols>
  <sheetData>
    <row r="1" spans="3:33" ht="12" customHeight="1">
      <c r="C1" s="107"/>
      <c r="D1" s="107"/>
      <c r="E1" s="107"/>
      <c r="F1" s="107"/>
      <c r="G1" s="111"/>
      <c r="H1" s="111"/>
      <c r="I1" s="111"/>
      <c r="J1" s="111"/>
      <c r="K1" s="111"/>
      <c r="L1" s="111"/>
      <c r="M1" s="111"/>
      <c r="N1" s="111"/>
      <c r="O1" s="111"/>
      <c r="P1" s="111"/>
      <c r="Q1" s="111"/>
      <c r="R1" s="111"/>
      <c r="S1" s="111"/>
      <c r="T1" s="111"/>
      <c r="U1" s="111"/>
    </row>
    <row r="2" spans="3:33" ht="26.25" customHeight="1">
      <c r="C2" s="102" t="s">
        <v>618</v>
      </c>
      <c r="D2" s="102" t="s">
        <v>426</v>
      </c>
      <c r="E2" s="102"/>
      <c r="F2" s="102"/>
      <c r="G2" s="103"/>
      <c r="H2" s="102"/>
      <c r="I2" s="102"/>
      <c r="J2" s="102"/>
      <c r="K2" s="103"/>
      <c r="L2" s="102"/>
      <c r="M2" s="102"/>
      <c r="N2" s="102"/>
      <c r="O2" s="102"/>
      <c r="P2" s="102"/>
      <c r="Q2" s="102"/>
      <c r="R2" s="102"/>
      <c r="S2" s="102"/>
      <c r="T2" s="102"/>
      <c r="U2" s="102"/>
      <c r="V2" s="103"/>
      <c r="W2" s="103"/>
      <c r="X2" s="103"/>
      <c r="Y2" s="103"/>
      <c r="Z2" s="103"/>
      <c r="AA2" s="103"/>
      <c r="AB2" s="103"/>
      <c r="AC2" s="103"/>
      <c r="AD2" s="103"/>
      <c r="AE2" s="103"/>
      <c r="AF2" s="103"/>
      <c r="AG2" s="103"/>
    </row>
    <row r="3" spans="3:33" ht="15.75" customHeight="1" thickBot="1">
      <c r="C3" s="105" t="s">
        <v>417</v>
      </c>
      <c r="D3" s="105" t="s">
        <v>427</v>
      </c>
      <c r="E3" s="105"/>
      <c r="F3" s="105"/>
      <c r="G3" s="145" t="s">
        <v>448</v>
      </c>
      <c r="H3" s="145" t="s">
        <v>157</v>
      </c>
      <c r="I3" s="145" t="s">
        <v>158</v>
      </c>
      <c r="J3" s="145" t="s">
        <v>437</v>
      </c>
      <c r="K3" s="145" t="s">
        <v>416</v>
      </c>
      <c r="L3" s="145" t="s">
        <v>161</v>
      </c>
      <c r="M3" s="145" t="s">
        <v>162</v>
      </c>
      <c r="N3" s="145" t="s">
        <v>436</v>
      </c>
      <c r="O3" s="145" t="s">
        <v>415</v>
      </c>
      <c r="P3" s="106" t="s">
        <v>535</v>
      </c>
      <c r="Q3" s="106" t="s">
        <v>562</v>
      </c>
      <c r="R3" s="106" t="s">
        <v>590</v>
      </c>
      <c r="S3" s="267">
        <v>43921</v>
      </c>
      <c r="T3" s="267">
        <v>44012</v>
      </c>
      <c r="U3" s="267">
        <v>44104</v>
      </c>
      <c r="V3" s="359">
        <v>44196</v>
      </c>
      <c r="W3" s="359">
        <v>44286</v>
      </c>
      <c r="X3" s="359">
        <v>44377</v>
      </c>
      <c r="Y3" s="359">
        <v>44469</v>
      </c>
      <c r="Z3" s="359">
        <v>44561</v>
      </c>
      <c r="AA3" s="359">
        <v>44651</v>
      </c>
      <c r="AB3" s="359">
        <v>44742</v>
      </c>
      <c r="AC3" s="359">
        <v>44834</v>
      </c>
      <c r="AD3" s="359">
        <v>44926</v>
      </c>
      <c r="AE3" s="359">
        <v>45016</v>
      </c>
      <c r="AF3" s="359">
        <v>45107</v>
      </c>
      <c r="AG3" s="359">
        <v>45199</v>
      </c>
    </row>
    <row r="4" spans="3:33" ht="12" customHeight="1">
      <c r="C4" s="107" t="s">
        <v>521</v>
      </c>
      <c r="D4" s="107" t="s">
        <v>522</v>
      </c>
      <c r="E4" s="108" t="s">
        <v>442</v>
      </c>
      <c r="F4" s="108" t="s">
        <v>444</v>
      </c>
      <c r="G4" s="113">
        <v>3212</v>
      </c>
      <c r="H4" s="113">
        <v>3253</v>
      </c>
      <c r="I4" s="113">
        <v>3314</v>
      </c>
      <c r="J4" s="113">
        <v>3388</v>
      </c>
      <c r="K4" s="113">
        <v>3452</v>
      </c>
      <c r="L4" s="113">
        <v>3526</v>
      </c>
      <c r="M4" s="113">
        <v>3601</v>
      </c>
      <c r="N4" s="113">
        <v>4019</v>
      </c>
      <c r="O4" s="113">
        <v>4126</v>
      </c>
      <c r="P4" s="113">
        <v>4229</v>
      </c>
      <c r="Q4" s="113">
        <v>4293</v>
      </c>
      <c r="R4" s="113">
        <v>4424</v>
      </c>
      <c r="S4" s="113">
        <v>3988</v>
      </c>
      <c r="T4" s="113">
        <v>4056</v>
      </c>
      <c r="U4" s="113">
        <v>6719</v>
      </c>
      <c r="V4" s="360">
        <v>5448</v>
      </c>
      <c r="W4" s="360">
        <v>5451</v>
      </c>
      <c r="X4" s="360">
        <v>5456</v>
      </c>
      <c r="Y4" s="360">
        <v>5593</v>
      </c>
      <c r="Z4" s="360">
        <v>5749</v>
      </c>
      <c r="AA4" s="360">
        <v>5882</v>
      </c>
      <c r="AB4" s="360">
        <v>6028</v>
      </c>
      <c r="AC4" s="360">
        <v>6149</v>
      </c>
      <c r="AD4" s="360">
        <v>6273</v>
      </c>
      <c r="AE4" s="360">
        <v>6411</v>
      </c>
      <c r="AF4" s="360">
        <v>6434</v>
      </c>
      <c r="AG4" s="360">
        <v>6501</v>
      </c>
    </row>
    <row r="5" spans="3:33" ht="12" customHeight="1">
      <c r="C5" s="164" t="s">
        <v>519</v>
      </c>
      <c r="D5" s="107" t="s">
        <v>520</v>
      </c>
      <c r="E5" s="108" t="s">
        <v>443</v>
      </c>
      <c r="F5" s="108" t="s">
        <v>444</v>
      </c>
      <c r="G5" s="113">
        <v>2002</v>
      </c>
      <c r="H5" s="113">
        <v>2007</v>
      </c>
      <c r="I5" s="113">
        <v>2017</v>
      </c>
      <c r="J5" s="113">
        <v>2056</v>
      </c>
      <c r="K5" s="113">
        <v>2111</v>
      </c>
      <c r="L5" s="113">
        <v>2136</v>
      </c>
      <c r="M5" s="113">
        <v>2175</v>
      </c>
      <c r="N5" s="113">
        <v>2345</v>
      </c>
      <c r="O5" s="113">
        <v>2401</v>
      </c>
      <c r="P5" s="113">
        <v>2408</v>
      </c>
      <c r="Q5" s="113">
        <v>2459</v>
      </c>
      <c r="R5" s="113">
        <v>2510</v>
      </c>
      <c r="S5" s="113">
        <v>2607</v>
      </c>
      <c r="T5" s="113">
        <v>2635</v>
      </c>
      <c r="U5" s="113">
        <v>2880</v>
      </c>
      <c r="V5" s="360">
        <v>2934</v>
      </c>
      <c r="W5" s="360">
        <v>2996</v>
      </c>
      <c r="X5" s="360">
        <v>3031</v>
      </c>
      <c r="Y5" s="360">
        <v>3119</v>
      </c>
      <c r="Z5" s="360">
        <v>3235</v>
      </c>
      <c r="AA5" s="360">
        <v>3395</v>
      </c>
      <c r="AB5" s="360">
        <v>3452</v>
      </c>
      <c r="AC5" s="360">
        <v>3548</v>
      </c>
      <c r="AD5" s="360">
        <v>3633</v>
      </c>
      <c r="AE5" s="360">
        <v>4134</v>
      </c>
      <c r="AF5" s="360">
        <v>4132</v>
      </c>
      <c r="AG5" s="360">
        <v>4206</v>
      </c>
    </row>
    <row r="6" spans="3:33" ht="12" customHeight="1">
      <c r="C6" s="107" t="s">
        <v>525</v>
      </c>
      <c r="D6" s="107" t="s">
        <v>526</v>
      </c>
      <c r="E6" s="108" t="s">
        <v>443</v>
      </c>
      <c r="F6" s="108" t="s">
        <v>444</v>
      </c>
      <c r="G6" s="113">
        <v>909</v>
      </c>
      <c r="H6" s="113">
        <v>963</v>
      </c>
      <c r="I6" s="113">
        <v>1015</v>
      </c>
      <c r="J6" s="113">
        <v>1094</v>
      </c>
      <c r="K6" s="113">
        <v>1139</v>
      </c>
      <c r="L6" s="113">
        <v>1183</v>
      </c>
      <c r="M6" s="113">
        <v>1244</v>
      </c>
      <c r="N6" s="113">
        <v>1337</v>
      </c>
      <c r="O6" s="113">
        <v>1400</v>
      </c>
      <c r="P6" s="113">
        <v>1461</v>
      </c>
      <c r="Q6" s="113">
        <v>1527</v>
      </c>
      <c r="R6" s="113">
        <v>1577</v>
      </c>
      <c r="S6" s="113">
        <v>1647</v>
      </c>
      <c r="T6" s="113">
        <v>1703</v>
      </c>
      <c r="U6" s="113">
        <v>1895</v>
      </c>
      <c r="V6" s="360">
        <v>1967</v>
      </c>
      <c r="W6" s="360">
        <v>2021</v>
      </c>
      <c r="X6" s="360">
        <v>2113</v>
      </c>
      <c r="Y6" s="360">
        <v>2226</v>
      </c>
      <c r="Z6" s="360">
        <v>2359</v>
      </c>
      <c r="AA6" s="360">
        <v>2502</v>
      </c>
      <c r="AB6" s="360">
        <v>2489</v>
      </c>
      <c r="AC6" s="360">
        <v>2614</v>
      </c>
      <c r="AD6" s="360">
        <v>2728</v>
      </c>
      <c r="AE6" s="360">
        <v>2870</v>
      </c>
      <c r="AF6" s="360">
        <v>2949</v>
      </c>
      <c r="AG6" s="360">
        <v>3070</v>
      </c>
    </row>
    <row r="7" spans="3:33" ht="10.5" customHeight="1">
      <c r="C7" s="134" t="s">
        <v>418</v>
      </c>
      <c r="D7" s="134" t="s">
        <v>428</v>
      </c>
      <c r="E7" s="135" t="s">
        <v>443</v>
      </c>
      <c r="F7" s="135" t="s">
        <v>444</v>
      </c>
      <c r="G7" s="142">
        <v>3470</v>
      </c>
      <c r="H7" s="142">
        <v>3471</v>
      </c>
      <c r="I7" s="142">
        <v>3538</v>
      </c>
      <c r="J7" s="142">
        <v>3624</v>
      </c>
      <c r="K7" s="142">
        <v>3630</v>
      </c>
      <c r="L7" s="142">
        <v>3694</v>
      </c>
      <c r="M7" s="142">
        <v>3761</v>
      </c>
      <c r="N7" s="142">
        <v>3981</v>
      </c>
      <c r="O7" s="142">
        <v>4082</v>
      </c>
      <c r="P7" s="192">
        <v>4054</v>
      </c>
      <c r="Q7" s="192">
        <v>4136</v>
      </c>
      <c r="R7" s="192">
        <v>4163</v>
      </c>
      <c r="S7" s="192">
        <v>4214</v>
      </c>
      <c r="T7" s="192">
        <v>4231</v>
      </c>
      <c r="U7" s="192">
        <v>4248</v>
      </c>
      <c r="V7" s="361">
        <v>4268</v>
      </c>
      <c r="W7" s="361">
        <v>4305</v>
      </c>
      <c r="X7" s="361">
        <v>4348</v>
      </c>
      <c r="Y7" s="361">
        <v>4368</v>
      </c>
      <c r="Z7" s="361">
        <v>4382</v>
      </c>
      <c r="AA7" s="361">
        <v>4481</v>
      </c>
      <c r="AB7" s="361">
        <v>4555</v>
      </c>
      <c r="AC7" s="361">
        <v>4607</v>
      </c>
      <c r="AD7" s="361">
        <v>4637</v>
      </c>
      <c r="AE7" s="361">
        <v>4681</v>
      </c>
      <c r="AF7" s="361">
        <v>4718</v>
      </c>
      <c r="AG7" s="361">
        <v>4776</v>
      </c>
    </row>
    <row r="8" spans="3:33" ht="10.5" customHeight="1">
      <c r="C8" s="109" t="s">
        <v>419</v>
      </c>
      <c r="D8" s="109" t="s">
        <v>429</v>
      </c>
      <c r="E8" s="110" t="s">
        <v>442</v>
      </c>
      <c r="F8" s="110" t="s">
        <v>444</v>
      </c>
      <c r="G8" s="115">
        <v>1225</v>
      </c>
      <c r="H8" s="115">
        <v>1233</v>
      </c>
      <c r="I8" s="115">
        <v>1257</v>
      </c>
      <c r="J8" s="115">
        <v>1271</v>
      </c>
      <c r="K8" s="115">
        <v>1272</v>
      </c>
      <c r="L8" s="115">
        <v>1273</v>
      </c>
      <c r="M8" s="115">
        <v>1279</v>
      </c>
      <c r="N8" s="115">
        <v>1325</v>
      </c>
      <c r="O8" s="115">
        <v>1331</v>
      </c>
      <c r="P8" s="143">
        <v>1302</v>
      </c>
      <c r="Q8" s="143">
        <v>1289</v>
      </c>
      <c r="R8" s="143">
        <v>1270</v>
      </c>
      <c r="S8" s="143">
        <v>1243</v>
      </c>
      <c r="T8" s="143">
        <v>1237</v>
      </c>
      <c r="U8" s="143">
        <v>1230</v>
      </c>
      <c r="V8" s="362">
        <v>1189</v>
      </c>
      <c r="W8" s="362">
        <v>1160</v>
      </c>
      <c r="X8" s="362">
        <v>1136</v>
      </c>
      <c r="Y8" s="362">
        <v>1093</v>
      </c>
      <c r="Z8" s="362">
        <v>1058</v>
      </c>
      <c r="AA8" s="362">
        <v>1017</v>
      </c>
      <c r="AB8" s="362">
        <v>981</v>
      </c>
      <c r="AC8" s="362">
        <v>956</v>
      </c>
      <c r="AD8" s="362">
        <v>935</v>
      </c>
      <c r="AE8" s="362">
        <v>913</v>
      </c>
      <c r="AF8" s="362">
        <v>885</v>
      </c>
      <c r="AG8" s="362">
        <v>876</v>
      </c>
    </row>
    <row r="9" spans="3:33" ht="12" customHeight="1">
      <c r="C9" s="107" t="s">
        <v>420</v>
      </c>
      <c r="D9" s="107" t="s">
        <v>430</v>
      </c>
      <c r="E9" s="108" t="s">
        <v>442</v>
      </c>
      <c r="F9" s="108" t="s">
        <v>444</v>
      </c>
      <c r="G9" s="113">
        <v>6387</v>
      </c>
      <c r="H9" s="113">
        <v>6402</v>
      </c>
      <c r="I9" s="113">
        <v>6353</v>
      </c>
      <c r="J9" s="113">
        <v>6454</v>
      </c>
      <c r="K9" s="113">
        <v>6487</v>
      </c>
      <c r="L9" s="113">
        <v>6532</v>
      </c>
      <c r="M9" s="113">
        <v>6539</v>
      </c>
      <c r="N9" s="113">
        <v>6956</v>
      </c>
      <c r="O9" s="113">
        <v>6995</v>
      </c>
      <c r="P9" s="113">
        <v>7049</v>
      </c>
      <c r="Q9" s="113">
        <v>7151</v>
      </c>
      <c r="R9" s="113">
        <v>7247</v>
      </c>
      <c r="S9" s="113">
        <v>7215</v>
      </c>
      <c r="T9" s="113">
        <v>7164</v>
      </c>
      <c r="U9" s="113">
        <v>7185</v>
      </c>
      <c r="V9" s="360">
        <v>7083</v>
      </c>
      <c r="W9" s="360">
        <v>7017</v>
      </c>
      <c r="X9" s="360">
        <v>6972</v>
      </c>
      <c r="Y9" s="360">
        <v>7035</v>
      </c>
      <c r="Z9" s="360">
        <v>7157</v>
      </c>
      <c r="AA9" s="360">
        <v>7203</v>
      </c>
      <c r="AB9" s="360">
        <v>7271</v>
      </c>
      <c r="AC9" s="360">
        <v>7309</v>
      </c>
      <c r="AD9" s="360">
        <v>7371</v>
      </c>
      <c r="AE9" s="360">
        <v>7462</v>
      </c>
      <c r="AF9" s="360">
        <v>7478</v>
      </c>
      <c r="AG9" s="360">
        <v>7530</v>
      </c>
    </row>
    <row r="10" spans="3:33" ht="12" customHeight="1">
      <c r="C10" s="136" t="s">
        <v>445</v>
      </c>
      <c r="D10" s="136" t="s">
        <v>446</v>
      </c>
      <c r="E10" s="137" t="s">
        <v>442</v>
      </c>
      <c r="F10" s="137" t="s">
        <v>444</v>
      </c>
      <c r="G10" s="143">
        <v>3935</v>
      </c>
      <c r="H10" s="143">
        <v>3977</v>
      </c>
      <c r="I10" s="143">
        <v>3916</v>
      </c>
      <c r="J10" s="143">
        <v>3954</v>
      </c>
      <c r="K10" s="143">
        <v>3993</v>
      </c>
      <c r="L10" s="143">
        <v>4050</v>
      </c>
      <c r="M10" s="143">
        <v>4103</v>
      </c>
      <c r="N10" s="143">
        <v>4459</v>
      </c>
      <c r="O10" s="143">
        <v>4490</v>
      </c>
      <c r="P10" s="143">
        <v>4535</v>
      </c>
      <c r="Q10" s="143">
        <v>4598</v>
      </c>
      <c r="R10" s="143">
        <v>4643</v>
      </c>
      <c r="S10" s="143">
        <v>4720</v>
      </c>
      <c r="T10" s="143">
        <v>4765</v>
      </c>
      <c r="U10" s="143">
        <v>4844</v>
      </c>
      <c r="V10" s="362">
        <v>4850</v>
      </c>
      <c r="W10" s="362">
        <v>4885</v>
      </c>
      <c r="X10" s="362">
        <v>4972</v>
      </c>
      <c r="Y10" s="362">
        <v>5050</v>
      </c>
      <c r="Z10" s="362">
        <v>5125</v>
      </c>
      <c r="AA10" s="362">
        <v>5283</v>
      </c>
      <c r="AB10" s="362">
        <v>5387</v>
      </c>
      <c r="AC10" s="362">
        <v>5493</v>
      </c>
      <c r="AD10" s="362">
        <v>5571.27</v>
      </c>
      <c r="AE10" s="362">
        <v>5647</v>
      </c>
      <c r="AF10" s="362">
        <v>5709</v>
      </c>
      <c r="AG10" s="362">
        <v>5809</v>
      </c>
    </row>
    <row r="11" spans="3:33" ht="12" customHeight="1">
      <c r="C11" s="107" t="s">
        <v>421</v>
      </c>
      <c r="D11" s="107" t="s">
        <v>431</v>
      </c>
      <c r="E11" s="108" t="s">
        <v>422</v>
      </c>
      <c r="F11" s="108" t="s">
        <v>432</v>
      </c>
      <c r="G11" s="113">
        <v>792</v>
      </c>
      <c r="H11" s="113">
        <v>759</v>
      </c>
      <c r="I11" s="113">
        <v>752</v>
      </c>
      <c r="J11" s="113">
        <v>735</v>
      </c>
      <c r="K11" s="113">
        <v>720</v>
      </c>
      <c r="L11" s="113">
        <v>693</v>
      </c>
      <c r="M11" s="113">
        <v>673</v>
      </c>
      <c r="N11" s="113">
        <v>764</v>
      </c>
      <c r="O11" s="113">
        <v>723</v>
      </c>
      <c r="P11" s="113">
        <v>682</v>
      </c>
      <c r="Q11" s="113">
        <v>675</v>
      </c>
      <c r="R11" s="113">
        <v>655</v>
      </c>
      <c r="S11" s="113">
        <v>629</v>
      </c>
      <c r="T11" s="113">
        <v>584</v>
      </c>
      <c r="U11" s="113">
        <v>566</v>
      </c>
      <c r="V11" s="360">
        <v>550</v>
      </c>
      <c r="W11" s="360">
        <v>495</v>
      </c>
      <c r="X11" s="360">
        <v>470</v>
      </c>
      <c r="Y11" s="360">
        <v>457</v>
      </c>
      <c r="Z11" s="360">
        <v>437</v>
      </c>
      <c r="AA11" s="360">
        <v>417</v>
      </c>
      <c r="AB11" s="360">
        <v>406</v>
      </c>
      <c r="AC11" s="360">
        <v>397</v>
      </c>
      <c r="AD11" s="360">
        <v>385</v>
      </c>
      <c r="AE11" s="360">
        <v>382</v>
      </c>
      <c r="AF11" s="360">
        <v>378</v>
      </c>
      <c r="AG11" s="360">
        <v>375</v>
      </c>
    </row>
    <row r="12" spans="3:33" ht="12" customHeight="1">
      <c r="C12" s="107" t="s">
        <v>423</v>
      </c>
      <c r="D12" s="107" t="s">
        <v>433</v>
      </c>
      <c r="E12" s="108" t="s">
        <v>422</v>
      </c>
      <c r="F12" s="108" t="s">
        <v>432</v>
      </c>
      <c r="G12" s="113">
        <v>260</v>
      </c>
      <c r="H12" s="113">
        <v>265</v>
      </c>
      <c r="I12" s="113">
        <v>262</v>
      </c>
      <c r="J12" s="113">
        <v>262</v>
      </c>
      <c r="K12" s="113">
        <v>276</v>
      </c>
      <c r="L12" s="113">
        <v>281</v>
      </c>
      <c r="M12" s="113">
        <v>289</v>
      </c>
      <c r="N12" s="113">
        <v>293</v>
      </c>
      <c r="O12" s="113">
        <v>297</v>
      </c>
      <c r="P12" s="113">
        <v>306</v>
      </c>
      <c r="Q12" s="113">
        <v>310</v>
      </c>
      <c r="R12" s="113">
        <v>317</v>
      </c>
      <c r="S12" s="113">
        <v>327</v>
      </c>
      <c r="T12" s="113">
        <v>369</v>
      </c>
      <c r="U12" s="113">
        <v>376</v>
      </c>
      <c r="V12" s="360">
        <v>380</v>
      </c>
      <c r="W12" s="360">
        <v>413</v>
      </c>
      <c r="X12" s="360">
        <v>420</v>
      </c>
      <c r="Y12" s="360">
        <v>428</v>
      </c>
      <c r="Z12" s="360">
        <v>435</v>
      </c>
      <c r="AA12" s="360">
        <v>435</v>
      </c>
      <c r="AB12" s="360">
        <v>431</v>
      </c>
      <c r="AC12" s="360">
        <v>428</v>
      </c>
      <c r="AD12" s="360">
        <v>433</v>
      </c>
      <c r="AE12" s="360">
        <v>427</v>
      </c>
      <c r="AF12" s="360">
        <v>425</v>
      </c>
      <c r="AG12" s="360">
        <v>424</v>
      </c>
    </row>
    <row r="13" spans="3:33" ht="12" customHeight="1">
      <c r="C13" s="107" t="s">
        <v>601</v>
      </c>
      <c r="D13" s="107" t="s">
        <v>602</v>
      </c>
      <c r="E13" s="108" t="s">
        <v>422</v>
      </c>
      <c r="F13" s="108" t="s">
        <v>432</v>
      </c>
      <c r="G13" s="288"/>
      <c r="H13" s="288"/>
      <c r="I13" s="288"/>
      <c r="J13" s="288"/>
      <c r="K13" s="288"/>
      <c r="L13" s="288"/>
      <c r="M13" s="288"/>
      <c r="N13" s="288"/>
      <c r="O13" s="288"/>
      <c r="P13" s="288"/>
      <c r="Q13" s="288"/>
      <c r="R13" s="113">
        <v>10</v>
      </c>
      <c r="S13" s="113">
        <v>11</v>
      </c>
      <c r="T13" s="113">
        <v>11</v>
      </c>
      <c r="U13" s="113">
        <v>12</v>
      </c>
      <c r="V13" s="360">
        <v>12</v>
      </c>
      <c r="W13" s="360">
        <v>12</v>
      </c>
      <c r="X13" s="360">
        <v>12</v>
      </c>
      <c r="Y13" s="360">
        <v>12</v>
      </c>
      <c r="Z13" s="360">
        <v>13</v>
      </c>
      <c r="AA13" s="360">
        <v>14</v>
      </c>
      <c r="AB13" s="360">
        <v>13</v>
      </c>
      <c r="AC13" s="360">
        <v>16</v>
      </c>
      <c r="AD13" s="360">
        <v>16</v>
      </c>
      <c r="AE13" s="360">
        <v>17</v>
      </c>
      <c r="AF13" s="360">
        <v>17</v>
      </c>
      <c r="AG13" s="360">
        <v>17</v>
      </c>
    </row>
    <row r="14" spans="3:33" ht="12" customHeight="1">
      <c r="C14" s="136" t="s">
        <v>438</v>
      </c>
      <c r="D14" s="136" t="s">
        <v>447</v>
      </c>
      <c r="E14" s="137" t="s">
        <v>439</v>
      </c>
      <c r="F14" s="137" t="s">
        <v>440</v>
      </c>
      <c r="G14" s="143">
        <v>1753</v>
      </c>
      <c r="H14" s="143">
        <v>1741</v>
      </c>
      <c r="I14" s="143">
        <v>1726</v>
      </c>
      <c r="J14" s="143">
        <v>1732</v>
      </c>
      <c r="K14" s="143">
        <v>1744</v>
      </c>
      <c r="L14" s="143">
        <v>1739</v>
      </c>
      <c r="M14" s="143">
        <v>1725</v>
      </c>
      <c r="N14" s="143">
        <v>1762</v>
      </c>
      <c r="O14" s="143">
        <v>1746</v>
      </c>
      <c r="P14" s="143">
        <v>1726</v>
      </c>
      <c r="Q14" s="143">
        <v>1716</v>
      </c>
      <c r="R14" s="143">
        <v>1700</v>
      </c>
      <c r="S14" s="143">
        <v>1697</v>
      </c>
      <c r="T14" s="143">
        <v>1682</v>
      </c>
      <c r="U14" s="143">
        <v>1674</v>
      </c>
      <c r="V14" s="362">
        <v>1661</v>
      </c>
      <c r="W14" s="362">
        <v>1638</v>
      </c>
      <c r="X14" s="362">
        <v>1595</v>
      </c>
      <c r="Y14" s="362">
        <v>1555</v>
      </c>
      <c r="Z14" s="362">
        <v>1524</v>
      </c>
      <c r="AA14" s="362">
        <v>1496</v>
      </c>
      <c r="AB14" s="362">
        <v>1479</v>
      </c>
      <c r="AC14" s="362">
        <v>1452</v>
      </c>
      <c r="AD14" s="362">
        <v>1424</v>
      </c>
      <c r="AE14" s="362">
        <v>1415</v>
      </c>
      <c r="AF14" s="362">
        <v>1404</v>
      </c>
      <c r="AG14" s="362">
        <v>1398</v>
      </c>
    </row>
    <row r="15" spans="3:33" ht="12" customHeight="1">
      <c r="C15" s="138" t="s">
        <v>424</v>
      </c>
      <c r="D15" s="139" t="s">
        <v>434</v>
      </c>
      <c r="E15" s="140" t="s">
        <v>425</v>
      </c>
      <c r="F15" s="141" t="s">
        <v>435</v>
      </c>
      <c r="G15" s="144">
        <v>14699</v>
      </c>
      <c r="H15" s="144">
        <v>14558</v>
      </c>
      <c r="I15" s="144">
        <v>14473</v>
      </c>
      <c r="J15" s="144">
        <v>14383</v>
      </c>
      <c r="K15" s="144">
        <v>14330</v>
      </c>
      <c r="L15" s="144">
        <v>14286</v>
      </c>
      <c r="M15" s="144">
        <v>14030</v>
      </c>
      <c r="N15" s="144">
        <v>15347</v>
      </c>
      <c r="O15" s="144">
        <v>14642</v>
      </c>
      <c r="P15" s="143">
        <v>14058</v>
      </c>
      <c r="Q15" s="143">
        <v>13630</v>
      </c>
      <c r="R15" s="143">
        <v>13642</v>
      </c>
      <c r="S15" s="143">
        <v>13383</v>
      </c>
      <c r="T15" s="143">
        <v>13201</v>
      </c>
      <c r="U15" s="143">
        <v>12788</v>
      </c>
      <c r="V15" s="363">
        <v>12616</v>
      </c>
      <c r="W15" s="363">
        <v>12063</v>
      </c>
      <c r="X15" s="363">
        <v>11636</v>
      </c>
      <c r="Y15" s="363">
        <v>11440</v>
      </c>
      <c r="Z15" s="363">
        <v>11323</v>
      </c>
      <c r="AA15" s="363">
        <v>11309</v>
      </c>
      <c r="AB15" s="363">
        <v>11349</v>
      </c>
      <c r="AC15" s="363">
        <v>11325</v>
      </c>
      <c r="AD15" s="363">
        <v>11309</v>
      </c>
      <c r="AE15" s="363">
        <v>11311</v>
      </c>
      <c r="AF15" s="363">
        <v>11397</v>
      </c>
      <c r="AG15" s="363">
        <v>11424</v>
      </c>
    </row>
    <row r="16" spans="3:33" ht="15.6" customHeight="1" thickBot="1">
      <c r="C16" s="105" t="s">
        <v>500</v>
      </c>
      <c r="D16" s="105" t="s">
        <v>501</v>
      </c>
      <c r="E16" s="105"/>
      <c r="F16" s="105"/>
      <c r="G16" s="145" t="s">
        <v>448</v>
      </c>
      <c r="H16" s="145" t="s">
        <v>157</v>
      </c>
      <c r="I16" s="145" t="s">
        <v>158</v>
      </c>
      <c r="J16" s="145" t="s">
        <v>437</v>
      </c>
      <c r="K16" s="145" t="s">
        <v>416</v>
      </c>
      <c r="L16" s="145" t="s">
        <v>161</v>
      </c>
      <c r="M16" s="145" t="s">
        <v>162</v>
      </c>
      <c r="N16" s="145" t="s">
        <v>436</v>
      </c>
      <c r="O16" s="145" t="s">
        <v>415</v>
      </c>
      <c r="P16" s="145" t="s">
        <v>535</v>
      </c>
      <c r="Q16" s="145" t="s">
        <v>562</v>
      </c>
      <c r="R16" s="145" t="s">
        <v>562</v>
      </c>
      <c r="S16" s="268">
        <v>43921</v>
      </c>
      <c r="T16" s="268">
        <v>44012</v>
      </c>
      <c r="U16" s="268">
        <v>44012</v>
      </c>
      <c r="V16" s="359">
        <v>44196</v>
      </c>
      <c r="W16" s="359">
        <v>44286</v>
      </c>
      <c r="X16" s="359">
        <v>44377</v>
      </c>
      <c r="Y16" s="359">
        <v>44469</v>
      </c>
      <c r="Z16" s="359">
        <v>44561</v>
      </c>
      <c r="AA16" s="359">
        <v>44651</v>
      </c>
      <c r="AB16" s="359">
        <v>44742</v>
      </c>
      <c r="AC16" s="359">
        <v>44834</v>
      </c>
      <c r="AD16" s="359">
        <v>44926</v>
      </c>
      <c r="AE16" s="359">
        <f>AE3</f>
        <v>45016</v>
      </c>
      <c r="AF16" s="359">
        <f>AF3</f>
        <v>45107</v>
      </c>
      <c r="AG16" s="359">
        <v>45199</v>
      </c>
    </row>
    <row r="17" spans="1:33" ht="14.85" customHeight="1">
      <c r="C17" s="364" t="s">
        <v>604</v>
      </c>
      <c r="D17" s="364" t="s">
        <v>605</v>
      </c>
      <c r="E17" s="108" t="s">
        <v>502</v>
      </c>
      <c r="F17" s="108" t="s">
        <v>503</v>
      </c>
      <c r="G17" s="113">
        <v>14019968</v>
      </c>
      <c r="H17" s="113">
        <v>14869743</v>
      </c>
      <c r="I17" s="113">
        <v>15566830</v>
      </c>
      <c r="J17" s="113">
        <v>15996843</v>
      </c>
      <c r="K17" s="113">
        <v>16431222</v>
      </c>
      <c r="L17" s="113">
        <v>16329736</v>
      </c>
      <c r="M17" s="113">
        <v>16199060</v>
      </c>
      <c r="N17" s="113">
        <v>15057490</v>
      </c>
      <c r="O17" s="113">
        <v>15380567</v>
      </c>
      <c r="P17" s="113">
        <v>15840643</v>
      </c>
      <c r="Q17" s="113">
        <v>16319225</v>
      </c>
      <c r="R17" s="113">
        <v>16919956</v>
      </c>
      <c r="S17" s="113">
        <v>12020262</v>
      </c>
      <c r="T17" s="113">
        <v>13064578</v>
      </c>
      <c r="U17" s="113">
        <v>14535650</v>
      </c>
      <c r="V17" s="113">
        <v>16168685</v>
      </c>
      <c r="W17" s="113">
        <v>17933020</v>
      </c>
      <c r="X17" s="113">
        <v>18850280</v>
      </c>
      <c r="Y17" s="113">
        <v>19349507</v>
      </c>
      <c r="Z17" s="113">
        <v>17560741</v>
      </c>
      <c r="AA17" s="113">
        <v>14131864</v>
      </c>
      <c r="AB17" s="113">
        <v>12654768</v>
      </c>
      <c r="AC17" s="113">
        <v>12384914</v>
      </c>
      <c r="AD17" s="113">
        <v>12259289</v>
      </c>
      <c r="AE17" s="113">
        <v>13660020</v>
      </c>
      <c r="AF17" s="113">
        <v>15482703</v>
      </c>
      <c r="AG17" s="113">
        <v>16751248</v>
      </c>
    </row>
    <row r="18" spans="1:33" ht="12" customHeight="1">
      <c r="C18" s="365"/>
      <c r="D18" s="365"/>
      <c r="E18" s="365"/>
      <c r="F18" s="365"/>
      <c r="G18" s="146"/>
      <c r="H18" s="146"/>
      <c r="I18" s="146"/>
      <c r="J18" s="146"/>
      <c r="K18" s="146"/>
      <c r="L18" s="146"/>
      <c r="M18" s="146"/>
      <c r="N18" s="146"/>
      <c r="O18" s="146"/>
      <c r="P18" s="146"/>
      <c r="Q18" s="146"/>
      <c r="R18" s="146"/>
      <c r="S18" s="146"/>
      <c r="T18" s="146"/>
      <c r="U18" s="146"/>
      <c r="V18" s="104"/>
      <c r="W18" s="104"/>
      <c r="X18" s="104"/>
      <c r="Y18" s="104"/>
      <c r="Z18" s="104"/>
      <c r="AA18" s="104"/>
      <c r="AB18" s="104"/>
      <c r="AC18" s="104"/>
      <c r="AD18" s="104"/>
      <c r="AE18" s="104"/>
      <c r="AF18" s="104"/>
      <c r="AG18" s="104"/>
    </row>
    <row r="19" spans="1:33" ht="54" customHeight="1">
      <c r="A19" s="366"/>
      <c r="B19" s="367" t="s">
        <v>518</v>
      </c>
      <c r="C19" s="368" t="s">
        <v>615</v>
      </c>
      <c r="D19" s="369" t="s">
        <v>617</v>
      </c>
      <c r="G19" s="104"/>
      <c r="K19" s="104"/>
      <c r="V19" s="104"/>
      <c r="W19" s="104"/>
      <c r="X19" s="104"/>
      <c r="Y19" s="104"/>
      <c r="Z19" s="104"/>
      <c r="AA19" s="104"/>
      <c r="AB19" s="104"/>
      <c r="AC19" s="104"/>
      <c r="AD19" s="104"/>
      <c r="AE19" s="104"/>
      <c r="AF19" s="104"/>
      <c r="AG19" s="104"/>
    </row>
    <row r="20" spans="1:33" ht="77.45" customHeight="1">
      <c r="A20" s="366"/>
      <c r="B20" s="367" t="s">
        <v>517</v>
      </c>
      <c r="C20" s="368" t="s">
        <v>755</v>
      </c>
      <c r="D20" s="369" t="s">
        <v>756</v>
      </c>
      <c r="G20" s="104"/>
      <c r="K20" s="104"/>
      <c r="V20" s="104"/>
      <c r="W20" s="104"/>
      <c r="X20" s="104"/>
      <c r="Y20" s="104"/>
      <c r="Z20" s="104"/>
      <c r="AA20" s="104"/>
      <c r="AB20" s="104"/>
      <c r="AC20" s="104"/>
      <c r="AD20" s="104"/>
      <c r="AE20" s="104"/>
      <c r="AF20" s="104"/>
      <c r="AG20" s="104"/>
    </row>
    <row r="21" spans="1:33" ht="21.6" customHeight="1">
      <c r="B21" s="367" t="s">
        <v>406</v>
      </c>
      <c r="C21" s="368" t="s">
        <v>603</v>
      </c>
      <c r="D21" s="369" t="s">
        <v>616</v>
      </c>
      <c r="G21" s="104"/>
      <c r="K21" s="104"/>
      <c r="V21" s="104"/>
      <c r="W21" s="104"/>
      <c r="X21" s="104"/>
      <c r="Y21" s="104"/>
      <c r="Z21" s="104"/>
      <c r="AA21" s="104"/>
      <c r="AB21" s="104"/>
      <c r="AC21" s="104"/>
      <c r="AD21" s="104"/>
      <c r="AE21" s="104"/>
      <c r="AF21" s="104"/>
      <c r="AG21" s="104"/>
    </row>
    <row r="22" spans="1:33" ht="21" customHeight="1">
      <c r="B22" s="367" t="s">
        <v>407</v>
      </c>
      <c r="C22" s="368" t="s">
        <v>523</v>
      </c>
      <c r="D22" s="369" t="s">
        <v>524</v>
      </c>
      <c r="G22" s="104"/>
      <c r="H22" s="370"/>
      <c r="K22" s="370"/>
      <c r="L22" s="370"/>
      <c r="N22" s="370"/>
      <c r="O22" s="370"/>
      <c r="P22" s="370"/>
      <c r="Q22" s="370"/>
      <c r="R22" s="370"/>
      <c r="S22" s="370"/>
      <c r="T22" s="370"/>
      <c r="U22" s="370"/>
      <c r="V22" s="104"/>
      <c r="W22" s="104"/>
      <c r="X22" s="104"/>
      <c r="Y22" s="104"/>
      <c r="Z22" s="104"/>
      <c r="AA22" s="104"/>
      <c r="AB22" s="104"/>
      <c r="AC22" s="104"/>
      <c r="AD22" s="104"/>
      <c r="AE22" s="104"/>
      <c r="AF22" s="104"/>
      <c r="AG22" s="104"/>
    </row>
    <row r="23" spans="1:33" ht="12" customHeight="1">
      <c r="C23" s="365"/>
      <c r="D23" s="365"/>
      <c r="E23" s="371"/>
      <c r="F23" s="371"/>
      <c r="G23" s="113"/>
      <c r="H23" s="113"/>
      <c r="I23" s="113"/>
      <c r="J23" s="113"/>
      <c r="K23" s="113"/>
      <c r="L23" s="113"/>
      <c r="M23" s="113"/>
      <c r="N23" s="113"/>
      <c r="O23" s="113"/>
      <c r="P23" s="113"/>
      <c r="Q23" s="113"/>
      <c r="R23" s="113"/>
      <c r="S23" s="113"/>
      <c r="T23" s="113"/>
      <c r="U23" s="113"/>
      <c r="V23" s="104"/>
      <c r="W23" s="104"/>
      <c r="X23" s="104"/>
      <c r="Y23" s="104"/>
      <c r="Z23" s="104"/>
      <c r="AA23" s="104"/>
      <c r="AB23" s="104"/>
      <c r="AC23" s="104"/>
      <c r="AD23" s="104"/>
      <c r="AE23" s="104"/>
      <c r="AF23" s="104"/>
      <c r="AG23" s="104"/>
    </row>
    <row r="24" spans="1:33">
      <c r="G24" s="104"/>
      <c r="K24" s="104"/>
      <c r="V24" s="104"/>
      <c r="W24" s="104"/>
      <c r="X24" s="104"/>
      <c r="Y24" s="104"/>
      <c r="Z24" s="104"/>
      <c r="AA24" s="104"/>
      <c r="AB24" s="104"/>
      <c r="AC24" s="104"/>
      <c r="AD24" s="104"/>
      <c r="AE24" s="104"/>
      <c r="AF24" s="104"/>
      <c r="AG24" s="104"/>
    </row>
    <row r="25" spans="1:33">
      <c r="G25" s="104"/>
      <c r="K25" s="104"/>
      <c r="V25" s="104"/>
      <c r="W25" s="104"/>
      <c r="X25" s="104"/>
      <c r="Y25" s="104"/>
      <c r="Z25" s="104"/>
      <c r="AA25" s="104"/>
      <c r="AB25" s="104"/>
      <c r="AC25" s="104"/>
      <c r="AD25" s="104"/>
      <c r="AE25" s="104"/>
      <c r="AF25" s="104"/>
      <c r="AG25" s="104"/>
    </row>
    <row r="26" spans="1:33">
      <c r="G26" s="104"/>
      <c r="K26" s="104"/>
      <c r="V26" s="104"/>
      <c r="W26" s="104"/>
      <c r="X26" s="104"/>
      <c r="Y26" s="104"/>
      <c r="Z26" s="104"/>
      <c r="AA26" s="104"/>
      <c r="AB26" s="104"/>
      <c r="AC26" s="104"/>
      <c r="AD26" s="104"/>
      <c r="AE26" s="104"/>
      <c r="AF26" s="104"/>
      <c r="AG26" s="104"/>
    </row>
    <row r="27" spans="1:33">
      <c r="G27" s="104"/>
      <c r="K27" s="104"/>
      <c r="V27" s="104"/>
      <c r="W27" s="104"/>
      <c r="X27" s="104"/>
      <c r="Y27" s="104"/>
      <c r="Z27" s="104"/>
      <c r="AA27" s="104"/>
      <c r="AB27" s="104"/>
      <c r="AC27" s="104"/>
      <c r="AD27" s="104"/>
      <c r="AE27" s="104"/>
      <c r="AF27" s="104"/>
      <c r="AG27" s="104"/>
    </row>
    <row r="28" spans="1:33">
      <c r="G28" s="104"/>
      <c r="K28" s="104"/>
      <c r="V28" s="104"/>
      <c r="W28" s="104"/>
      <c r="X28" s="104"/>
      <c r="Y28" s="104"/>
      <c r="Z28" s="104"/>
      <c r="AA28" s="104"/>
      <c r="AB28" s="104"/>
      <c r="AC28" s="104"/>
      <c r="AD28" s="104"/>
      <c r="AE28" s="104"/>
      <c r="AF28" s="104"/>
      <c r="AG28" s="104"/>
    </row>
    <row r="29" spans="1:33">
      <c r="G29" s="104"/>
      <c r="K29" s="104"/>
      <c r="V29" s="104"/>
      <c r="W29" s="104"/>
      <c r="X29" s="104"/>
      <c r="Y29" s="104"/>
      <c r="Z29" s="104"/>
      <c r="AA29" s="104"/>
      <c r="AB29" s="104"/>
      <c r="AC29" s="104"/>
      <c r="AD29" s="104"/>
      <c r="AE29" s="104"/>
      <c r="AF29" s="104"/>
      <c r="AG29" s="104"/>
    </row>
    <row r="30" spans="1:33">
      <c r="G30" s="104"/>
      <c r="K30" s="104"/>
      <c r="V30" s="104"/>
      <c r="W30" s="104"/>
      <c r="X30" s="104"/>
      <c r="Y30" s="104"/>
      <c r="Z30" s="104"/>
      <c r="AA30" s="104"/>
      <c r="AB30" s="104"/>
      <c r="AC30" s="104"/>
      <c r="AD30" s="104"/>
      <c r="AE30" s="104"/>
      <c r="AF30" s="104"/>
      <c r="AG30" s="104"/>
    </row>
    <row r="31" spans="1:33">
      <c r="G31" s="104"/>
      <c r="K31" s="104"/>
      <c r="V31" s="104"/>
      <c r="W31" s="104"/>
      <c r="X31" s="104"/>
      <c r="Y31" s="104"/>
      <c r="Z31" s="104"/>
      <c r="AA31" s="104"/>
      <c r="AB31" s="104"/>
      <c r="AC31" s="104"/>
      <c r="AD31" s="104"/>
      <c r="AE31" s="104"/>
      <c r="AF31" s="104"/>
      <c r="AG31" s="104"/>
    </row>
    <row r="32" spans="1:33">
      <c r="G32" s="104"/>
      <c r="K32" s="104"/>
      <c r="V32" s="104"/>
      <c r="W32" s="104"/>
      <c r="X32" s="104"/>
      <c r="Y32" s="104"/>
      <c r="Z32" s="104"/>
      <c r="AA32" s="104"/>
      <c r="AB32" s="104"/>
      <c r="AC32" s="104"/>
      <c r="AD32" s="104"/>
      <c r="AE32" s="104"/>
      <c r="AF32" s="104"/>
      <c r="AG32" s="104"/>
    </row>
    <row r="33" s="104" customFormat="1"/>
    <row r="34" s="104" customFormat="1"/>
    <row r="35" s="104" customFormat="1"/>
    <row r="36" s="104" customFormat="1"/>
    <row r="37" s="104" customFormat="1"/>
    <row r="38" s="104" customFormat="1"/>
    <row r="39" s="104" customFormat="1"/>
    <row r="40" s="104" customFormat="1"/>
    <row r="41" s="104" customFormat="1"/>
    <row r="42" s="104" customFormat="1"/>
    <row r="43" s="104" customFormat="1"/>
    <row r="44" s="104" customFormat="1"/>
    <row r="45" s="104" customFormat="1"/>
    <row r="46" s="104" customFormat="1"/>
    <row r="47" s="104" customFormat="1"/>
    <row r="48" s="104" customFormat="1"/>
    <row r="49" s="104" customFormat="1"/>
    <row r="50" s="104" customFormat="1"/>
    <row r="51" s="104" customFormat="1"/>
    <row r="52" s="104" customFormat="1"/>
    <row r="53" s="104" customFormat="1"/>
    <row r="54" s="104" customFormat="1"/>
    <row r="55" s="104" customFormat="1"/>
    <row r="56" s="104" customFormat="1"/>
    <row r="57" s="104" customFormat="1"/>
    <row r="58" s="104" customFormat="1"/>
    <row r="59" s="104" customFormat="1"/>
    <row r="60" s="104" customFormat="1"/>
    <row r="61" s="104" customFormat="1"/>
    <row r="62" s="104" customFormat="1"/>
    <row r="63" s="104" customFormat="1"/>
    <row r="64" s="104" customFormat="1"/>
    <row r="65" s="104" customFormat="1"/>
    <row r="66" s="104" customFormat="1"/>
    <row r="67" s="104" customFormat="1"/>
    <row r="68" s="104" customFormat="1"/>
    <row r="69" s="104" customFormat="1"/>
    <row r="70" s="104" customFormat="1"/>
    <row r="71" s="104" customFormat="1"/>
    <row r="72" s="104" customFormat="1"/>
    <row r="73" s="104" customFormat="1"/>
    <row r="74" s="104" customFormat="1"/>
    <row r="75" s="104" customFormat="1"/>
    <row r="76" s="104" customFormat="1"/>
    <row r="77" s="104" customFormat="1"/>
    <row r="78" s="104" customFormat="1"/>
    <row r="79" s="104" customFormat="1"/>
    <row r="80" s="104" customFormat="1"/>
    <row r="81" s="104" customFormat="1"/>
    <row r="82" s="104" customFormat="1"/>
    <row r="83" s="104" customFormat="1"/>
    <row r="84" s="104" customFormat="1"/>
    <row r="85" s="104" customFormat="1"/>
    <row r="86" s="104" customFormat="1"/>
    <row r="87" s="104" customFormat="1"/>
    <row r="88" s="104" customFormat="1"/>
    <row r="89" s="104" customFormat="1"/>
    <row r="90" s="104" customFormat="1"/>
    <row r="91" s="104" customFormat="1"/>
    <row r="92" s="104" customFormat="1"/>
    <row r="93" s="104" customFormat="1"/>
    <row r="94" s="104" customFormat="1"/>
    <row r="95" s="104" customFormat="1"/>
    <row r="96" s="104" customFormat="1"/>
    <row r="97" s="104" customFormat="1"/>
    <row r="98" s="104" customFormat="1"/>
    <row r="99" s="104" customFormat="1"/>
    <row r="100" s="104" customFormat="1"/>
    <row r="101" s="104" customFormat="1"/>
    <row r="102" s="104" customFormat="1"/>
    <row r="103" s="104" customFormat="1"/>
    <row r="104" s="104" customFormat="1"/>
    <row r="105" s="104" customFormat="1"/>
    <row r="106" s="104" customFormat="1"/>
    <row r="107" s="104" customFormat="1"/>
    <row r="108" s="104" customFormat="1"/>
    <row r="109" s="104" customFormat="1"/>
    <row r="110" s="104" customFormat="1"/>
    <row r="111" s="104" customFormat="1"/>
    <row r="11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sheetData>
  <customSheetViews>
    <customSheetView guid="{899D69CD-4B7E-42BC-9944-5BD922EB798C}" fitToPage="1">
      <selection activeCell="P14" sqref="P14"/>
      <pageMargins left="0.7" right="0.7" top="0.75" bottom="0.75" header="0.3" footer="0.3"/>
      <pageSetup paperSize="9" scale="37" fitToHeight="0" orientation="landscape" r:id="rId1"/>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2"/>
    </customSheetView>
    <customSheetView guid="{687A4863-1825-4D63-B732-E76682E6DE4F}" fitToPage="1" state="hidden">
      <selection activeCell="K28" sqref="K28"/>
      <pageMargins left="0.7" right="0.7" top="0.75" bottom="0.75" header="0.3" footer="0.3"/>
      <pageSetup paperSize="9" scale="37" fitToHeight="0" orientation="landscape" r:id="rId3"/>
    </customSheetView>
    <customSheetView guid="{12F8D032-8143-430B-8DFF-852E8796C402}" showGridLines="0" fitToPage="1" topLeftCell="B10">
      <selection activeCell="K20" sqref="K20"/>
      <pageMargins left="0.7" right="0.7" top="0.75" bottom="0.75" header="0.3" footer="0.3"/>
      <pageSetup paperSize="9" scale="37" fitToHeight="0" orientation="landscape" r:id="rId4"/>
    </customSheetView>
    <customSheetView guid="{8DA78CF1-615A-4626-9893-6751995631A4}" showGridLines="0" fitToPage="1" topLeftCell="P1">
      <selection activeCell="G25" sqref="G25"/>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25FAB884-5E17-4008-8139-33D910C7DEFE}" fitToPage="1">
      <selection activeCell="P14" sqref="P14"/>
      <pageMargins left="0.7" right="0.7" top="0.75" bottom="0.75" header="0.3" footer="0.3"/>
      <pageSetup paperSize="9" scale="37" fitToHeight="0" orientation="landscape" r:id="rId7"/>
    </customSheetView>
    <customSheetView guid="{22F3E99A-96C8-445F-81B2-67262F695A36}" fitToPage="1">
      <selection activeCell="I25" sqref="I25"/>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899D69CD-4B7E-42BC-9944-5BD922EB798C}" state="hidden">
      <selection activeCell="D31" sqref="D31"/>
      <pageMargins left="0.7" right="0.7" top="0.75" bottom="0.75" header="0.3" footer="0.3"/>
      <pageSetup paperSize="9" orientation="portrait" r:id="rId1"/>
    </customSheetView>
    <customSheetView guid="{9AF4A83C-CF57-4B40-8A74-6A0EA6C2FE5C}">
      <selection activeCell="D31" sqref="D31"/>
      <pageMargins left="0.7" right="0.7" top="0.75" bottom="0.75" header="0.3" footer="0.3"/>
      <pageSetup paperSize="9" orientation="portrait" horizontalDpi="1200" verticalDpi="1200" r:id="rId2"/>
    </customSheetView>
    <customSheetView guid="{687A4863-1825-4D63-B732-E76682E6DE4F}" state="hidden">
      <selection activeCell="D31" sqref="D31"/>
      <pageMargins left="0.7" right="0.7" top="0.75" bottom="0.75" header="0.3" footer="0.3"/>
      <pageSetup paperSize="9" orientation="portrait" r:id="rId3"/>
    </customSheetView>
    <customSheetView guid="{12F8D032-8143-430B-8DFF-852E8796C402}"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pageSetup paperSize="9" orientation="portrait" r:id="rId4"/>
    </customSheetView>
    <customSheetView guid="{22F3E99A-96C8-445F-81B2-67262F695A36}" state="hidden">
      <selection activeCell="D31" sqref="D3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87"/>
  <sheetViews>
    <sheetView topLeftCell="C1" zoomScale="90" zoomScaleNormal="90" zoomScaleSheetLayoutView="90" workbookViewId="0">
      <pane xSplit="2" ySplit="1" topLeftCell="AE2" activePane="bottomRight" state="frozen"/>
      <selection activeCell="C1" sqref="C1"/>
      <selection pane="topRight" activeCell="D1" sqref="D1"/>
      <selection pane="bottomLeft" activeCell="C2" sqref="C2"/>
      <selection pane="bottomRight" activeCell="AI8" sqref="AI8"/>
    </sheetView>
  </sheetViews>
  <sheetFormatPr defaultColWidth="9.5703125" defaultRowHeight="14.25"/>
  <cols>
    <col min="1" max="1" width="5.42578125" style="5" customWidth="1"/>
    <col min="2" max="3" width="55.42578125" style="5" customWidth="1"/>
    <col min="4" max="4" width="52.42578125" style="5" customWidth="1"/>
    <col min="5" max="32" width="13.42578125" style="5" customWidth="1"/>
    <col min="33" max="16384" width="9.5703125" style="5"/>
  </cols>
  <sheetData>
    <row r="1" spans="2:32" ht="32.25" customHeight="1" thickBot="1">
      <c r="B1" s="3" t="s">
        <v>314</v>
      </c>
      <c r="C1" s="3" t="s">
        <v>314</v>
      </c>
      <c r="D1" s="3" t="s">
        <v>293</v>
      </c>
      <c r="E1" s="171" t="s">
        <v>156</v>
      </c>
      <c r="F1" s="171" t="s">
        <v>157</v>
      </c>
      <c r="G1" s="171" t="s">
        <v>158</v>
      </c>
      <c r="H1" s="171" t="s">
        <v>159</v>
      </c>
      <c r="I1" s="172">
        <v>43101</v>
      </c>
      <c r="J1" s="171" t="s">
        <v>160</v>
      </c>
      <c r="K1" s="171" t="s">
        <v>161</v>
      </c>
      <c r="L1" s="171" t="s">
        <v>162</v>
      </c>
      <c r="M1" s="172">
        <v>43465</v>
      </c>
      <c r="N1" s="172">
        <v>43555</v>
      </c>
      <c r="O1" s="172">
        <v>43646</v>
      </c>
      <c r="P1" s="172">
        <v>43738</v>
      </c>
      <c r="Q1" s="172">
        <v>43830</v>
      </c>
      <c r="R1" s="172">
        <v>43921</v>
      </c>
      <c r="S1" s="172">
        <v>44012</v>
      </c>
      <c r="T1" s="172">
        <v>44104</v>
      </c>
      <c r="U1" s="172">
        <v>44196</v>
      </c>
      <c r="V1" s="172">
        <v>44286</v>
      </c>
      <c r="W1" s="172">
        <v>44377</v>
      </c>
      <c r="X1" s="172">
        <v>44469</v>
      </c>
      <c r="Y1" s="172">
        <v>44561</v>
      </c>
      <c r="Z1" s="172">
        <v>44651</v>
      </c>
      <c r="AA1" s="172">
        <v>44742</v>
      </c>
      <c r="AB1" s="172">
        <v>44834</v>
      </c>
      <c r="AC1" s="172">
        <v>44926</v>
      </c>
      <c r="AD1" s="172">
        <v>45016</v>
      </c>
      <c r="AE1" s="172">
        <v>45107</v>
      </c>
      <c r="AF1" s="172">
        <v>45199</v>
      </c>
    </row>
    <row r="2" spans="2:32" ht="15" customHeight="1">
      <c r="B2" s="20" t="s">
        <v>58</v>
      </c>
      <c r="C2" s="20" t="s">
        <v>58</v>
      </c>
      <c r="D2" s="20" t="s">
        <v>15</v>
      </c>
    </row>
    <row r="3" spans="2:32" ht="15" customHeight="1">
      <c r="B3" s="7" t="s">
        <v>104</v>
      </c>
      <c r="C3" s="7" t="s">
        <v>104</v>
      </c>
      <c r="D3" s="7" t="s">
        <v>45</v>
      </c>
      <c r="E3" s="8">
        <v>4150507</v>
      </c>
      <c r="F3" s="8">
        <v>4112997</v>
      </c>
      <c r="G3" s="8">
        <v>5117186</v>
      </c>
      <c r="H3" s="8">
        <v>4146222</v>
      </c>
      <c r="I3" s="8">
        <v>4146222</v>
      </c>
      <c r="J3" s="8">
        <v>5202843</v>
      </c>
      <c r="K3" s="8">
        <v>4681443</v>
      </c>
      <c r="L3" s="8">
        <v>6835281</v>
      </c>
      <c r="M3" s="8">
        <v>8907552</v>
      </c>
      <c r="N3" s="8">
        <v>7201578</v>
      </c>
      <c r="O3" s="8">
        <v>6041063</v>
      </c>
      <c r="P3" s="8">
        <v>7689819</v>
      </c>
      <c r="Q3" s="8">
        <v>7973014</v>
      </c>
      <c r="R3" s="8">
        <v>7106086</v>
      </c>
      <c r="S3" s="8">
        <v>4211854</v>
      </c>
      <c r="T3" s="8">
        <v>2907749</v>
      </c>
      <c r="U3" s="8">
        <v>5489303</v>
      </c>
      <c r="V3" s="8">
        <v>10914631</v>
      </c>
      <c r="W3" s="8">
        <v>3165563</v>
      </c>
      <c r="X3" s="8">
        <v>2774695</v>
      </c>
      <c r="Y3" s="8">
        <v>8438275</v>
      </c>
      <c r="Z3" s="8">
        <v>7446378</v>
      </c>
      <c r="AA3" s="8">
        <v>6234817</v>
      </c>
      <c r="AB3" s="8">
        <v>11514275</v>
      </c>
      <c r="AC3" s="8">
        <v>10170022</v>
      </c>
      <c r="AD3" s="8">
        <v>11118554</v>
      </c>
      <c r="AE3" s="8">
        <v>10376739</v>
      </c>
      <c r="AF3" s="8">
        <v>10214806</v>
      </c>
    </row>
    <row r="4" spans="2:32" ht="15" customHeight="1">
      <c r="B4" s="7" t="s">
        <v>59</v>
      </c>
      <c r="C4" s="7" t="s">
        <v>59</v>
      </c>
      <c r="D4" s="7" t="s">
        <v>16</v>
      </c>
      <c r="E4" s="8">
        <v>2618114</v>
      </c>
      <c r="F4" s="8">
        <v>1870753</v>
      </c>
      <c r="G4" s="8">
        <v>2179043</v>
      </c>
      <c r="H4" s="8">
        <v>2136474</v>
      </c>
      <c r="I4" s="8">
        <v>2136474</v>
      </c>
      <c r="J4" s="8">
        <v>1810599</v>
      </c>
      <c r="K4" s="8">
        <v>1704535</v>
      </c>
      <c r="L4" s="8">
        <v>1743975</v>
      </c>
      <c r="M4" s="8">
        <v>2936214</v>
      </c>
      <c r="N4" s="8">
        <v>1700577</v>
      </c>
      <c r="O4" s="8">
        <v>2310836</v>
      </c>
      <c r="P4" s="8">
        <v>2766181</v>
      </c>
      <c r="Q4" s="8">
        <v>3716582</v>
      </c>
      <c r="R4" s="8">
        <v>5552427</v>
      </c>
      <c r="S4" s="8">
        <v>3987575</v>
      </c>
      <c r="T4" s="8">
        <v>2971312</v>
      </c>
      <c r="U4" s="8">
        <v>2926522</v>
      </c>
      <c r="V4" s="8">
        <v>3570869</v>
      </c>
      <c r="W4" s="8">
        <v>2935494</v>
      </c>
      <c r="X4" s="8">
        <v>3139913</v>
      </c>
      <c r="Y4" s="8">
        <v>2690252</v>
      </c>
      <c r="Z4" s="8">
        <v>5603977</v>
      </c>
      <c r="AA4" s="8">
        <v>5208983</v>
      </c>
      <c r="AB4" s="8">
        <v>8005479</v>
      </c>
      <c r="AC4" s="8">
        <v>9577499</v>
      </c>
      <c r="AD4" s="8">
        <v>10316900</v>
      </c>
      <c r="AE4" s="8">
        <v>9729626</v>
      </c>
      <c r="AF4" s="8">
        <v>10149496</v>
      </c>
    </row>
    <row r="5" spans="2:32" ht="17.100000000000001" customHeight="1">
      <c r="B5" s="7" t="s">
        <v>60</v>
      </c>
      <c r="C5" s="7" t="s">
        <v>60</v>
      </c>
      <c r="D5" s="7" t="s">
        <v>17</v>
      </c>
      <c r="E5" s="8">
        <v>2598913</v>
      </c>
      <c r="F5" s="8">
        <v>1928351</v>
      </c>
      <c r="G5" s="8">
        <v>2241690</v>
      </c>
      <c r="H5" s="8">
        <v>1647823</v>
      </c>
      <c r="I5" s="8">
        <v>1647823</v>
      </c>
      <c r="J5" s="8">
        <v>1415122</v>
      </c>
      <c r="K5" s="8">
        <v>1717630</v>
      </c>
      <c r="L5" s="8">
        <v>1295044</v>
      </c>
      <c r="M5" s="8">
        <v>1260084</v>
      </c>
      <c r="N5" s="8">
        <v>1483868</v>
      </c>
      <c r="O5" s="8">
        <v>1615563</v>
      </c>
      <c r="P5" s="8">
        <v>2799735</v>
      </c>
      <c r="Q5" s="8">
        <v>2102481</v>
      </c>
      <c r="R5" s="8">
        <v>3924398</v>
      </c>
      <c r="S5" s="8">
        <v>2750930</v>
      </c>
      <c r="T5" s="8">
        <v>4730315</v>
      </c>
      <c r="U5" s="8">
        <v>3190423</v>
      </c>
      <c r="V5" s="8">
        <v>3128426</v>
      </c>
      <c r="W5" s="8">
        <v>2874705</v>
      </c>
      <c r="X5" s="8">
        <v>3180399</v>
      </c>
      <c r="Y5" s="8">
        <v>4183294</v>
      </c>
      <c r="Z5" s="8">
        <v>6582190</v>
      </c>
      <c r="AA5" s="8">
        <v>9532302</v>
      </c>
      <c r="AB5" s="8">
        <v>10750649</v>
      </c>
      <c r="AC5" s="8">
        <v>7432793</v>
      </c>
      <c r="AD5" s="8">
        <v>7884851</v>
      </c>
      <c r="AE5" s="8">
        <v>9327644</v>
      </c>
      <c r="AF5" s="8">
        <v>9682439</v>
      </c>
    </row>
    <row r="6" spans="2:32" ht="15" customHeight="1">
      <c r="B6" s="7" t="s">
        <v>125</v>
      </c>
      <c r="C6" s="7" t="s">
        <v>125</v>
      </c>
      <c r="D6" s="7" t="s">
        <v>312</v>
      </c>
      <c r="E6" s="8">
        <v>104018178</v>
      </c>
      <c r="F6" s="8">
        <v>105053727</v>
      </c>
      <c r="G6" s="8">
        <v>106475429</v>
      </c>
      <c r="H6" s="8">
        <v>107839897</v>
      </c>
      <c r="I6" s="8">
        <v>107556726</v>
      </c>
      <c r="J6" s="8">
        <v>109077791</v>
      </c>
      <c r="K6" s="8">
        <v>114176972</v>
      </c>
      <c r="L6" s="8">
        <v>116590007</v>
      </c>
      <c r="M6" s="8">
        <v>137460378</v>
      </c>
      <c r="N6" s="8">
        <v>138667143</v>
      </c>
      <c r="O6" s="8">
        <v>140725703</v>
      </c>
      <c r="P6" s="8">
        <v>143825386</v>
      </c>
      <c r="Q6" s="8">
        <v>143402629</v>
      </c>
      <c r="R6" s="8">
        <v>147672910</v>
      </c>
      <c r="S6" s="8">
        <v>142622135</v>
      </c>
      <c r="T6" s="8">
        <v>142051438</v>
      </c>
      <c r="U6" s="8">
        <f>U7+U8+U9+U10</f>
        <v>141436291</v>
      </c>
      <c r="V6" s="8">
        <v>142268413</v>
      </c>
      <c r="W6" s="8">
        <v>140822024</v>
      </c>
      <c r="X6" s="8">
        <v>144087376</v>
      </c>
      <c r="Y6" s="8">
        <v>146391345</v>
      </c>
      <c r="Z6" s="8">
        <v>149702254</v>
      </c>
      <c r="AA6" s="8">
        <v>152635266</v>
      </c>
      <c r="AB6" s="8">
        <v>153538643</v>
      </c>
      <c r="AC6" s="8">
        <v>152508692</v>
      </c>
      <c r="AD6" s="8">
        <v>154743582</v>
      </c>
      <c r="AE6" s="8">
        <v>156867276</v>
      </c>
      <c r="AF6" s="8">
        <v>158139731</v>
      </c>
    </row>
    <row r="7" spans="2:32" ht="15" customHeight="1">
      <c r="B7" s="7" t="s">
        <v>121</v>
      </c>
      <c r="C7" s="7" t="s">
        <v>121</v>
      </c>
      <c r="D7" s="7" t="s">
        <v>123</v>
      </c>
      <c r="E7" s="8">
        <v>0</v>
      </c>
      <c r="F7" s="8">
        <v>0</v>
      </c>
      <c r="G7" s="8">
        <v>0</v>
      </c>
      <c r="H7" s="8">
        <v>0</v>
      </c>
      <c r="I7" s="8">
        <v>105961354</v>
      </c>
      <c r="J7" s="8">
        <v>107577229</v>
      </c>
      <c r="K7" s="8">
        <v>112688503</v>
      </c>
      <c r="L7" s="8">
        <v>115127536</v>
      </c>
      <c r="M7" s="8">
        <v>135643297</v>
      </c>
      <c r="N7" s="8">
        <v>136932592</v>
      </c>
      <c r="O7" s="8">
        <v>139051895</v>
      </c>
      <c r="P7" s="8">
        <v>141615368</v>
      </c>
      <c r="Q7" s="8">
        <v>141282371</v>
      </c>
      <c r="R7" s="8">
        <v>145625317</v>
      </c>
      <c r="S7" s="8">
        <v>140436976</v>
      </c>
      <c r="T7" s="8">
        <v>139855112</v>
      </c>
      <c r="U7" s="8">
        <v>129357246</v>
      </c>
      <c r="V7" s="8">
        <v>128907765</v>
      </c>
      <c r="W7" s="8">
        <v>127978833</v>
      </c>
      <c r="X7" s="8">
        <v>131167579</v>
      </c>
      <c r="Y7" s="8">
        <v>133378724</v>
      </c>
      <c r="Z7" s="8">
        <v>136557896</v>
      </c>
      <c r="AA7" s="8">
        <v>138934740</v>
      </c>
      <c r="AB7" s="8">
        <v>139204303</v>
      </c>
      <c r="AC7" s="8">
        <v>137888696</v>
      </c>
      <c r="AD7" s="8">
        <v>139387600</v>
      </c>
      <c r="AE7" s="8">
        <v>141812759</v>
      </c>
      <c r="AF7" s="8">
        <v>142214984</v>
      </c>
    </row>
    <row r="8" spans="2:32" ht="24.6" customHeight="1">
      <c r="B8" s="7" t="s">
        <v>139</v>
      </c>
      <c r="C8" s="7" t="s">
        <v>139</v>
      </c>
      <c r="D8" s="7" t="s">
        <v>140</v>
      </c>
      <c r="E8" s="8">
        <v>0</v>
      </c>
      <c r="F8" s="8">
        <v>0</v>
      </c>
      <c r="G8" s="8">
        <v>0</v>
      </c>
      <c r="H8" s="8">
        <v>0</v>
      </c>
      <c r="I8" s="8">
        <v>0</v>
      </c>
      <c r="J8" s="8">
        <v>0</v>
      </c>
      <c r="K8" s="8">
        <v>0</v>
      </c>
      <c r="L8" s="8"/>
      <c r="M8" s="8">
        <v>366751</v>
      </c>
      <c r="N8" s="8">
        <v>392279</v>
      </c>
      <c r="O8" s="8">
        <v>419535</v>
      </c>
      <c r="P8" s="8">
        <v>984048</v>
      </c>
      <c r="Q8" s="8">
        <v>923811</v>
      </c>
      <c r="R8" s="8">
        <v>946418</v>
      </c>
      <c r="S8" s="8">
        <v>1135482</v>
      </c>
      <c r="T8" s="8">
        <v>1140320</v>
      </c>
      <c r="U8" s="8">
        <v>1556791</v>
      </c>
      <c r="V8" s="8">
        <v>2703415</v>
      </c>
      <c r="W8" s="8">
        <v>1980668</v>
      </c>
      <c r="X8" s="8">
        <v>1768501</v>
      </c>
      <c r="Y8" s="8">
        <v>1729848</v>
      </c>
      <c r="Z8" s="8">
        <v>1782741</v>
      </c>
      <c r="AA8" s="8">
        <v>2134840</v>
      </c>
      <c r="AB8" s="8">
        <v>2594431</v>
      </c>
      <c r="AC8" s="8">
        <v>2628660</v>
      </c>
      <c r="AD8" s="8">
        <v>3127609</v>
      </c>
      <c r="AE8" s="8">
        <v>2650562</v>
      </c>
      <c r="AF8" s="8">
        <v>2970656</v>
      </c>
    </row>
    <row r="9" spans="2:32" ht="15" customHeight="1">
      <c r="B9" s="7" t="s">
        <v>122</v>
      </c>
      <c r="C9" s="7" t="s">
        <v>122</v>
      </c>
      <c r="D9" s="7" t="s">
        <v>124</v>
      </c>
      <c r="E9" s="8">
        <v>0</v>
      </c>
      <c r="F9" s="8">
        <v>0</v>
      </c>
      <c r="G9" s="8">
        <v>0</v>
      </c>
      <c r="H9" s="8">
        <v>0</v>
      </c>
      <c r="I9" s="8">
        <v>1595372</v>
      </c>
      <c r="J9" s="8">
        <v>1500562</v>
      </c>
      <c r="K9" s="8">
        <v>1488469</v>
      </c>
      <c r="L9" s="8">
        <v>1462471</v>
      </c>
      <c r="M9" s="8">
        <v>1450330</v>
      </c>
      <c r="N9" s="8">
        <v>1342272</v>
      </c>
      <c r="O9" s="8">
        <v>1254273</v>
      </c>
      <c r="P9" s="8">
        <v>1225970</v>
      </c>
      <c r="Q9" s="8">
        <v>1196447</v>
      </c>
      <c r="R9" s="8">
        <v>1101175</v>
      </c>
      <c r="S9" s="8">
        <v>1049677</v>
      </c>
      <c r="T9" s="8">
        <v>1056006</v>
      </c>
      <c r="U9" s="8">
        <v>892226</v>
      </c>
      <c r="V9" s="8">
        <v>846487</v>
      </c>
      <c r="W9" s="8">
        <v>779038</v>
      </c>
      <c r="X9" s="8">
        <v>684840</v>
      </c>
      <c r="Y9" s="8">
        <v>553830</v>
      </c>
      <c r="Z9" s="8">
        <v>456836</v>
      </c>
      <c r="AA9" s="8">
        <v>382811</v>
      </c>
      <c r="AB9" s="8">
        <v>312994</v>
      </c>
      <c r="AC9" s="8">
        <v>239694</v>
      </c>
      <c r="AD9" s="8">
        <v>179526</v>
      </c>
      <c r="AE9" s="8">
        <v>104455</v>
      </c>
      <c r="AF9" s="8">
        <v>91203</v>
      </c>
    </row>
    <row r="10" spans="2:32" ht="15" customHeight="1">
      <c r="B10" s="7" t="s">
        <v>676</v>
      </c>
      <c r="C10" s="7"/>
      <c r="D10" s="7" t="s">
        <v>677</v>
      </c>
      <c r="E10" s="8">
        <v>0</v>
      </c>
      <c r="F10" s="8">
        <v>0</v>
      </c>
      <c r="G10" s="8">
        <v>0</v>
      </c>
      <c r="H10" s="8">
        <v>0</v>
      </c>
      <c r="I10" s="8">
        <v>0</v>
      </c>
      <c r="J10" s="8">
        <v>0</v>
      </c>
      <c r="K10" s="8">
        <v>0</v>
      </c>
      <c r="L10" s="8">
        <v>0</v>
      </c>
      <c r="M10" s="8">
        <v>0</v>
      </c>
      <c r="N10" s="8">
        <v>0</v>
      </c>
      <c r="O10" s="8">
        <v>0</v>
      </c>
      <c r="P10" s="8">
        <v>0</v>
      </c>
      <c r="Q10" s="8">
        <v>0</v>
      </c>
      <c r="R10" s="8">
        <v>0</v>
      </c>
      <c r="S10" s="8">
        <v>0</v>
      </c>
      <c r="T10" s="8">
        <v>0</v>
      </c>
      <c r="U10" s="8">
        <v>9630028</v>
      </c>
      <c r="V10" s="8">
        <v>9810746</v>
      </c>
      <c r="W10" s="8">
        <v>10083485</v>
      </c>
      <c r="X10" s="8">
        <v>10466456</v>
      </c>
      <c r="Y10" s="8">
        <v>10728943</v>
      </c>
      <c r="Z10" s="8">
        <v>10904781</v>
      </c>
      <c r="AA10" s="8">
        <v>11182875</v>
      </c>
      <c r="AB10" s="8">
        <v>11426915</v>
      </c>
      <c r="AC10" s="8">
        <v>11751642</v>
      </c>
      <c r="AD10" s="8">
        <v>12048847</v>
      </c>
      <c r="AE10" s="8">
        <v>12299500</v>
      </c>
      <c r="AF10" s="8">
        <v>12862888</v>
      </c>
    </row>
    <row r="11" spans="2:32" ht="15" customHeight="1">
      <c r="B11" s="7" t="s">
        <v>99</v>
      </c>
      <c r="C11" s="7" t="s">
        <v>99</v>
      </c>
      <c r="D11" s="7" t="s">
        <v>100</v>
      </c>
      <c r="E11" s="8">
        <v>769937</v>
      </c>
      <c r="F11" s="8">
        <v>2441564</v>
      </c>
      <c r="G11" s="8">
        <v>1525925</v>
      </c>
      <c r="H11" s="8">
        <v>5631488</v>
      </c>
      <c r="I11" s="8">
        <v>5631488</v>
      </c>
      <c r="J11" s="8">
        <v>5567891</v>
      </c>
      <c r="K11" s="8">
        <v>7544762</v>
      </c>
      <c r="L11" s="8">
        <v>9887869</v>
      </c>
      <c r="M11" s="8">
        <v>9189763</v>
      </c>
      <c r="N11" s="8">
        <v>12353498</v>
      </c>
      <c r="O11" s="8">
        <v>8046822</v>
      </c>
      <c r="P11" s="8">
        <v>223860</v>
      </c>
      <c r="Q11" s="8">
        <v>1851171</v>
      </c>
      <c r="R11" s="8">
        <v>1160328</v>
      </c>
      <c r="S11" s="8">
        <v>2169867</v>
      </c>
      <c r="T11" s="8">
        <v>125828</v>
      </c>
      <c r="U11" s="8">
        <v>293583</v>
      </c>
      <c r="V11" s="8">
        <v>191774</v>
      </c>
      <c r="W11" s="8">
        <v>587269</v>
      </c>
      <c r="X11" s="8">
        <v>430465</v>
      </c>
      <c r="Y11" s="8">
        <v>453372</v>
      </c>
      <c r="Z11" s="8">
        <v>754142</v>
      </c>
      <c r="AA11" s="8">
        <v>1286283</v>
      </c>
      <c r="AB11" s="8">
        <v>14282007</v>
      </c>
      <c r="AC11" s="8">
        <v>13824606</v>
      </c>
      <c r="AD11" s="8">
        <v>11129345</v>
      </c>
      <c r="AE11" s="8">
        <v>9373287</v>
      </c>
      <c r="AF11" s="8">
        <v>12442068</v>
      </c>
    </row>
    <row r="12" spans="2:32" ht="15" customHeight="1">
      <c r="B12" s="7" t="s">
        <v>103</v>
      </c>
      <c r="C12" s="7" t="s">
        <v>103</v>
      </c>
      <c r="D12" s="7" t="s">
        <v>248</v>
      </c>
      <c r="E12" s="8">
        <v>25090751</v>
      </c>
      <c r="F12" s="8">
        <v>25072507</v>
      </c>
      <c r="G12" s="8">
        <v>25926495</v>
      </c>
      <c r="H12" s="8">
        <v>26905088</v>
      </c>
      <c r="I12" s="8"/>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c r="AB12" s="8">
        <v>0</v>
      </c>
      <c r="AC12" s="8">
        <v>0</v>
      </c>
      <c r="AD12" s="8">
        <v>0</v>
      </c>
      <c r="AE12" s="8">
        <v>0</v>
      </c>
      <c r="AF12" s="8">
        <v>0</v>
      </c>
    </row>
    <row r="13" spans="2:32" ht="15" customHeight="1">
      <c r="B13" s="7" t="s">
        <v>126</v>
      </c>
      <c r="C13" s="7" t="s">
        <v>126</v>
      </c>
      <c r="D13" s="7" t="s">
        <v>127</v>
      </c>
      <c r="E13" s="8">
        <v>0</v>
      </c>
      <c r="F13" s="8">
        <v>0</v>
      </c>
      <c r="G13" s="8">
        <v>0</v>
      </c>
      <c r="H13" s="8">
        <v>0</v>
      </c>
      <c r="I13" s="8">
        <v>26889994</v>
      </c>
      <c r="J13" s="8">
        <v>27661682</v>
      </c>
      <c r="K13" s="8">
        <v>33527451</v>
      </c>
      <c r="L13" s="8">
        <v>33986072</v>
      </c>
      <c r="M13" s="8">
        <v>37844506</v>
      </c>
      <c r="N13" s="8">
        <v>37976558</v>
      </c>
      <c r="O13" s="8">
        <v>38081452</v>
      </c>
      <c r="P13" s="8">
        <v>37581667</v>
      </c>
      <c r="Q13" s="8">
        <v>41328134</v>
      </c>
      <c r="R13" s="8">
        <v>41193093</v>
      </c>
      <c r="S13" s="8">
        <v>56806942</v>
      </c>
      <c r="T13" s="8">
        <v>61209949</v>
      </c>
      <c r="U13" s="8">
        <f>U14+U15+U17+U18</f>
        <v>66783434</v>
      </c>
      <c r="V13" s="8">
        <v>68758852</v>
      </c>
      <c r="W13" s="8">
        <v>71165386</v>
      </c>
      <c r="X13" s="8">
        <v>70048917</v>
      </c>
      <c r="Y13" s="8">
        <v>71866260</v>
      </c>
      <c r="Z13" s="8">
        <v>66394854</v>
      </c>
      <c r="AA13" s="8">
        <v>62902779</v>
      </c>
      <c r="AB13" s="8">
        <v>49158286</v>
      </c>
      <c r="AC13" s="8">
        <v>55371137</v>
      </c>
      <c r="AD13" s="8">
        <v>54983346</v>
      </c>
      <c r="AE13" s="8">
        <v>60207976</v>
      </c>
      <c r="AF13" s="8">
        <v>69185505</v>
      </c>
    </row>
    <row r="14" spans="2:32" ht="29.85" customHeight="1">
      <c r="B14" s="7" t="s">
        <v>154</v>
      </c>
      <c r="C14" s="7" t="s">
        <v>154</v>
      </c>
      <c r="D14" s="7" t="s">
        <v>249</v>
      </c>
      <c r="E14" s="8">
        <v>0</v>
      </c>
      <c r="F14" s="8">
        <v>0</v>
      </c>
      <c r="G14" s="8">
        <v>0</v>
      </c>
      <c r="H14" s="8">
        <v>0</v>
      </c>
      <c r="I14" s="8">
        <v>25984209</v>
      </c>
      <c r="J14" s="8">
        <v>26750860</v>
      </c>
      <c r="K14" s="8">
        <v>32565132</v>
      </c>
      <c r="L14" s="8">
        <v>33013402</v>
      </c>
      <c r="M14" s="8">
        <v>36886457</v>
      </c>
      <c r="N14" s="8">
        <v>36994963</v>
      </c>
      <c r="O14" s="8">
        <v>37097116</v>
      </c>
      <c r="P14" s="8">
        <v>36585574</v>
      </c>
      <c r="Q14" s="8">
        <v>40248937</v>
      </c>
      <c r="R14" s="8">
        <v>40130536</v>
      </c>
      <c r="S14" s="8">
        <v>55799648</v>
      </c>
      <c r="T14" s="8">
        <v>60192017</v>
      </c>
      <c r="U14" s="8">
        <v>65700052</v>
      </c>
      <c r="V14" s="8">
        <v>67191633</v>
      </c>
      <c r="W14" s="8">
        <v>69713676</v>
      </c>
      <c r="X14" s="8">
        <v>68563302</v>
      </c>
      <c r="Y14" s="8">
        <v>70064796</v>
      </c>
      <c r="Z14" s="8">
        <v>63541779</v>
      </c>
      <c r="AA14" s="8">
        <v>47864390</v>
      </c>
      <c r="AB14" s="8">
        <v>34072379</v>
      </c>
      <c r="AC14" s="8">
        <v>39539535</v>
      </c>
      <c r="AD14" s="8">
        <v>36635470</v>
      </c>
      <c r="AE14" s="8">
        <v>40739488</v>
      </c>
      <c r="AF14" s="8">
        <v>44543297</v>
      </c>
    </row>
    <row r="15" spans="2:32" ht="30" customHeight="1">
      <c r="B15" s="7" t="s">
        <v>137</v>
      </c>
      <c r="C15" s="7" t="s">
        <v>137</v>
      </c>
      <c r="D15" s="7" t="s">
        <v>250</v>
      </c>
      <c r="E15" s="8">
        <v>0</v>
      </c>
      <c r="F15" s="8">
        <v>0</v>
      </c>
      <c r="G15" s="8">
        <v>0</v>
      </c>
      <c r="H15" s="8">
        <v>0</v>
      </c>
      <c r="I15" s="8">
        <v>93165</v>
      </c>
      <c r="J15" s="8">
        <v>99238</v>
      </c>
      <c r="K15" s="8">
        <v>118746</v>
      </c>
      <c r="L15" s="8">
        <v>131330</v>
      </c>
      <c r="M15" s="8">
        <v>136511</v>
      </c>
      <c r="N15" s="8">
        <v>163878</v>
      </c>
      <c r="O15" s="8">
        <v>177035</v>
      </c>
      <c r="P15" s="8">
        <v>187335</v>
      </c>
      <c r="Q15" s="8">
        <v>194285</v>
      </c>
      <c r="R15" s="8">
        <v>181321</v>
      </c>
      <c r="S15" s="8">
        <v>205854</v>
      </c>
      <c r="T15" s="8">
        <v>103695</v>
      </c>
      <c r="U15" s="8">
        <v>110155</v>
      </c>
      <c r="V15" s="8">
        <v>112080</v>
      </c>
      <c r="W15" s="8">
        <v>118325</v>
      </c>
      <c r="X15" s="8">
        <v>118325</v>
      </c>
      <c r="Y15" s="8">
        <v>116977</v>
      </c>
      <c r="Z15" s="8">
        <v>123248</v>
      </c>
      <c r="AA15" s="8">
        <v>117252</v>
      </c>
      <c r="AB15" s="8">
        <v>62445</v>
      </c>
      <c r="AC15" s="8">
        <v>64707</v>
      </c>
      <c r="AD15" s="8">
        <v>68484</v>
      </c>
      <c r="AE15" s="8">
        <v>68902</v>
      </c>
      <c r="AF15" s="8">
        <v>1969</v>
      </c>
    </row>
    <row r="16" spans="2:32" ht="17.850000000000001" customHeight="1">
      <c r="B16" s="321" t="s">
        <v>642</v>
      </c>
      <c r="C16" s="321" t="s">
        <v>703</v>
      </c>
      <c r="D16" s="7" t="s">
        <v>642</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1421272</v>
      </c>
      <c r="Z16" s="8">
        <v>2455419</v>
      </c>
      <c r="AA16" s="8">
        <v>14740412</v>
      </c>
      <c r="AB16" s="8">
        <v>14785144</v>
      </c>
      <c r="AC16" s="8">
        <v>15499348</v>
      </c>
      <c r="AD16" s="8">
        <v>18069580</v>
      </c>
      <c r="AE16" s="8">
        <v>19167299</v>
      </c>
      <c r="AF16" s="8">
        <v>24405298</v>
      </c>
    </row>
    <row r="17" spans="2:32" ht="27" customHeight="1">
      <c r="B17" s="7" t="s">
        <v>155</v>
      </c>
      <c r="C17" s="7" t="s">
        <v>155</v>
      </c>
      <c r="D17" s="7" t="s">
        <v>251</v>
      </c>
      <c r="E17" s="8">
        <v>0</v>
      </c>
      <c r="F17" s="8">
        <v>0</v>
      </c>
      <c r="G17" s="8">
        <v>0</v>
      </c>
      <c r="H17" s="8">
        <v>0</v>
      </c>
      <c r="I17" s="8">
        <v>812620</v>
      </c>
      <c r="J17" s="8">
        <v>811584</v>
      </c>
      <c r="K17" s="8">
        <v>843573</v>
      </c>
      <c r="L17" s="8">
        <v>841340</v>
      </c>
      <c r="M17" s="8">
        <v>821538</v>
      </c>
      <c r="N17" s="8">
        <v>817717</v>
      </c>
      <c r="O17" s="8">
        <v>807301</v>
      </c>
      <c r="P17" s="8">
        <v>808758</v>
      </c>
      <c r="Q17" s="8">
        <v>884912</v>
      </c>
      <c r="R17" s="8">
        <v>881236</v>
      </c>
      <c r="S17" s="8">
        <v>801440</v>
      </c>
      <c r="T17" s="8">
        <v>808264</v>
      </c>
      <c r="U17" s="8">
        <v>857331</v>
      </c>
      <c r="V17" s="8">
        <v>1336707</v>
      </c>
      <c r="W17" s="8">
        <v>1329921</v>
      </c>
      <c r="X17" s="8">
        <v>1363826</v>
      </c>
      <c r="Y17" s="8">
        <v>259788</v>
      </c>
      <c r="Z17" s="8">
        <v>270798</v>
      </c>
      <c r="AA17" s="8">
        <v>177287</v>
      </c>
      <c r="AB17" s="8">
        <v>177460</v>
      </c>
      <c r="AC17" s="8">
        <v>204299</v>
      </c>
      <c r="AD17" s="8">
        <v>204294</v>
      </c>
      <c r="AE17" s="8">
        <v>226728</v>
      </c>
      <c r="AF17" s="8">
        <v>229212</v>
      </c>
    </row>
    <row r="18" spans="2:32" ht="27.6" customHeight="1">
      <c r="B18" s="273" t="s">
        <v>607</v>
      </c>
      <c r="C18" s="273" t="s">
        <v>607</v>
      </c>
      <c r="D18" s="271" t="s">
        <v>606</v>
      </c>
      <c r="E18" s="8"/>
      <c r="F18" s="8"/>
      <c r="G18" s="8"/>
      <c r="H18" s="8"/>
      <c r="I18" s="8"/>
      <c r="J18" s="8"/>
      <c r="K18" s="8"/>
      <c r="L18" s="8"/>
      <c r="M18" s="8"/>
      <c r="N18" s="8"/>
      <c r="O18" s="8"/>
      <c r="P18" s="8"/>
      <c r="Q18" s="8"/>
      <c r="R18" s="8"/>
      <c r="S18" s="8"/>
      <c r="T18" s="8">
        <v>105973</v>
      </c>
      <c r="U18" s="8">
        <v>115896</v>
      </c>
      <c r="V18" s="8">
        <v>118432</v>
      </c>
      <c r="W18" s="8">
        <v>3464</v>
      </c>
      <c r="X18" s="8">
        <v>3464</v>
      </c>
      <c r="Y18" s="8">
        <v>3427</v>
      </c>
      <c r="Z18" s="8">
        <v>3610</v>
      </c>
      <c r="AA18" s="8">
        <v>3438</v>
      </c>
      <c r="AB18" s="8">
        <v>60858</v>
      </c>
      <c r="AC18" s="8">
        <v>63248</v>
      </c>
      <c r="AD18" s="8">
        <v>5518</v>
      </c>
      <c r="AE18" s="8">
        <v>5559</v>
      </c>
      <c r="AF18" s="8">
        <v>5729</v>
      </c>
    </row>
    <row r="19" spans="2:32" ht="17.100000000000001" customHeight="1">
      <c r="B19" s="7" t="s">
        <v>565</v>
      </c>
      <c r="C19" s="7" t="s">
        <v>565</v>
      </c>
      <c r="D19" s="7" t="s">
        <v>566</v>
      </c>
      <c r="E19" s="8">
        <f>E74--E77</f>
        <v>0</v>
      </c>
      <c r="F19" s="8">
        <f>F74--F77</f>
        <v>0</v>
      </c>
      <c r="G19" s="8">
        <f>G74--G77</f>
        <v>0</v>
      </c>
      <c r="H19" s="8">
        <f>H74--H77</f>
        <v>0</v>
      </c>
      <c r="I19" s="8">
        <v>2385727</v>
      </c>
      <c r="J19" s="8">
        <v>2607112</v>
      </c>
      <c r="K19" s="8">
        <v>1638155</v>
      </c>
      <c r="L19" s="8">
        <v>2746983</v>
      </c>
      <c r="M19" s="8">
        <v>1708744</v>
      </c>
      <c r="N19" s="8">
        <v>1601898</v>
      </c>
      <c r="O19" s="8">
        <v>1216615</v>
      </c>
      <c r="P19" s="8">
        <v>1167517</v>
      </c>
      <c r="Q19" s="8">
        <v>1089558</v>
      </c>
      <c r="R19" s="8">
        <v>1152234</v>
      </c>
      <c r="S19" s="8">
        <v>1129955</v>
      </c>
      <c r="T19" s="8">
        <v>828689</v>
      </c>
      <c r="U19" s="8">
        <v>657664</v>
      </c>
      <c r="V19" s="8">
        <v>643558</v>
      </c>
      <c r="W19" s="8">
        <v>542154</v>
      </c>
      <c r="X19" s="8">
        <v>544553</v>
      </c>
      <c r="Y19" s="8">
        <v>534437</v>
      </c>
      <c r="Z19" s="8">
        <v>624650</v>
      </c>
      <c r="AA19" s="8">
        <v>555000</v>
      </c>
      <c r="AB19" s="8">
        <v>8043599</v>
      </c>
      <c r="AC19" s="8">
        <v>2318219</v>
      </c>
      <c r="AD19" s="8">
        <v>341528</v>
      </c>
      <c r="AE19" s="8">
        <v>0</v>
      </c>
      <c r="AF19" s="8">
        <v>92812</v>
      </c>
    </row>
    <row r="20" spans="2:32" ht="15" customHeight="1">
      <c r="B20" s="7" t="s">
        <v>135</v>
      </c>
      <c r="C20" s="7" t="s">
        <v>135</v>
      </c>
      <c r="D20" s="7" t="s">
        <v>136</v>
      </c>
      <c r="E20" s="8">
        <v>880163</v>
      </c>
      <c r="F20" s="8">
        <v>853327</v>
      </c>
      <c r="G20" s="8">
        <v>868482</v>
      </c>
      <c r="H20" s="8">
        <v>889372</v>
      </c>
      <c r="I20" s="8">
        <v>889372</v>
      </c>
      <c r="J20" s="8">
        <v>901864</v>
      </c>
      <c r="K20" s="8">
        <v>855457</v>
      </c>
      <c r="L20" s="8">
        <v>871776</v>
      </c>
      <c r="M20" s="8">
        <v>891952</v>
      </c>
      <c r="N20" s="8">
        <v>906884</v>
      </c>
      <c r="O20" s="8">
        <v>865227</v>
      </c>
      <c r="P20" s="8">
        <v>885208</v>
      </c>
      <c r="Q20" s="8">
        <v>903113</v>
      </c>
      <c r="R20" s="8">
        <v>920752</v>
      </c>
      <c r="S20" s="8">
        <v>947922</v>
      </c>
      <c r="T20" s="8">
        <v>978234</v>
      </c>
      <c r="U20" s="8">
        <v>998397</v>
      </c>
      <c r="V20" s="8">
        <v>1015499</v>
      </c>
      <c r="W20" s="8">
        <v>917143</v>
      </c>
      <c r="X20" s="8">
        <v>934292</v>
      </c>
      <c r="Y20" s="8">
        <v>932740</v>
      </c>
      <c r="Z20" s="8">
        <v>950441</v>
      </c>
      <c r="AA20" s="8">
        <v>871903</v>
      </c>
      <c r="AB20" s="8">
        <v>897323</v>
      </c>
      <c r="AC20" s="8">
        <v>921495</v>
      </c>
      <c r="AD20" s="8">
        <v>957621</v>
      </c>
      <c r="AE20" s="8">
        <v>910184</v>
      </c>
      <c r="AF20" s="8">
        <v>941025</v>
      </c>
    </row>
    <row r="21" spans="2:32" ht="15" customHeight="1">
      <c r="B21" s="7" t="s">
        <v>61</v>
      </c>
      <c r="C21" s="7" t="s">
        <v>61</v>
      </c>
      <c r="D21" s="7" t="s">
        <v>19</v>
      </c>
      <c r="E21" s="8">
        <v>452759</v>
      </c>
      <c r="F21" s="8">
        <v>436761</v>
      </c>
      <c r="G21" s="8">
        <v>430607</v>
      </c>
      <c r="H21" s="8">
        <v>490327</v>
      </c>
      <c r="I21" s="8">
        <v>490327</v>
      </c>
      <c r="J21" s="8">
        <v>486567</v>
      </c>
      <c r="K21" s="8">
        <v>495572</v>
      </c>
      <c r="L21" s="8">
        <v>526149</v>
      </c>
      <c r="M21" s="8">
        <v>819409</v>
      </c>
      <c r="N21" s="8">
        <v>773264</v>
      </c>
      <c r="O21" s="8">
        <v>742302</v>
      </c>
      <c r="P21" s="8">
        <v>734570</v>
      </c>
      <c r="Q21" s="8">
        <v>772117</v>
      </c>
      <c r="R21" s="8">
        <v>728938</v>
      </c>
      <c r="S21" s="8">
        <v>696945</v>
      </c>
      <c r="T21" s="8">
        <v>688811</v>
      </c>
      <c r="U21" s="8">
        <v>708356</v>
      </c>
      <c r="V21" s="8">
        <v>669130</v>
      </c>
      <c r="W21" s="8">
        <v>658384</v>
      </c>
      <c r="X21" s="8">
        <v>637320</v>
      </c>
      <c r="Y21" s="8">
        <v>692802</v>
      </c>
      <c r="Z21" s="8">
        <v>666472</v>
      </c>
      <c r="AA21" s="8">
        <v>654248</v>
      </c>
      <c r="AB21" s="8">
        <v>655551</v>
      </c>
      <c r="AC21" s="8">
        <v>740756</v>
      </c>
      <c r="AD21" s="8">
        <v>720935</v>
      </c>
      <c r="AE21" s="8">
        <v>756482</v>
      </c>
      <c r="AF21" s="8">
        <v>776915</v>
      </c>
    </row>
    <row r="22" spans="2:32" ht="15" customHeight="1">
      <c r="B22" s="7" t="s">
        <v>62</v>
      </c>
      <c r="C22" s="7" t="s">
        <v>62</v>
      </c>
      <c r="D22" s="7" t="s">
        <v>44</v>
      </c>
      <c r="E22" s="8">
        <v>1688516</v>
      </c>
      <c r="F22" s="8">
        <v>1688516</v>
      </c>
      <c r="G22" s="8">
        <v>1712056</v>
      </c>
      <c r="H22" s="8">
        <v>1712056</v>
      </c>
      <c r="I22" s="8">
        <v>1712056</v>
      </c>
      <c r="J22" s="8">
        <v>1712056</v>
      </c>
      <c r="K22" s="8">
        <v>1712056</v>
      </c>
      <c r="L22" s="8">
        <v>1712056</v>
      </c>
      <c r="M22" s="8">
        <v>1712056</v>
      </c>
      <c r="N22" s="8">
        <v>1712056</v>
      </c>
      <c r="O22" s="8">
        <v>1712056</v>
      </c>
      <c r="P22" s="8">
        <v>1712056</v>
      </c>
      <c r="Q22" s="8">
        <v>1712056</v>
      </c>
      <c r="R22" s="8">
        <v>1712056</v>
      </c>
      <c r="S22" s="8">
        <v>1712056</v>
      </c>
      <c r="T22" s="8">
        <v>1712056</v>
      </c>
      <c r="U22" s="8">
        <v>1712056</v>
      </c>
      <c r="V22" s="8">
        <v>1712056</v>
      </c>
      <c r="W22" s="8">
        <v>1712056</v>
      </c>
      <c r="X22" s="8">
        <v>1712056</v>
      </c>
      <c r="Y22" s="8">
        <v>1712056</v>
      </c>
      <c r="Z22" s="8">
        <v>1712056</v>
      </c>
      <c r="AA22" s="8">
        <v>1712056</v>
      </c>
      <c r="AB22" s="8">
        <v>1712056</v>
      </c>
      <c r="AC22" s="8">
        <v>1712056</v>
      </c>
      <c r="AD22" s="8">
        <v>1712056</v>
      </c>
      <c r="AE22" s="8">
        <v>1712056</v>
      </c>
      <c r="AF22" s="8">
        <v>1712056</v>
      </c>
    </row>
    <row r="23" spans="2:32" ht="15" customHeight="1">
      <c r="B23" s="7" t="s">
        <v>63</v>
      </c>
      <c r="C23" s="7" t="s">
        <v>63</v>
      </c>
      <c r="D23" s="7" t="s">
        <v>20</v>
      </c>
      <c r="E23" s="8">
        <v>858934</v>
      </c>
      <c r="F23" s="8">
        <v>858046</v>
      </c>
      <c r="G23" s="8">
        <v>857240</v>
      </c>
      <c r="H23" s="8">
        <v>930717</v>
      </c>
      <c r="I23" s="8">
        <v>930717</v>
      </c>
      <c r="J23" s="8">
        <v>898332</v>
      </c>
      <c r="K23" s="8">
        <v>900490</v>
      </c>
      <c r="L23" s="8">
        <v>918828</v>
      </c>
      <c r="M23" s="8">
        <v>986384</v>
      </c>
      <c r="N23" s="8">
        <v>752271</v>
      </c>
      <c r="O23" s="8">
        <v>748294</v>
      </c>
      <c r="P23" s="8">
        <v>744992</v>
      </c>
      <c r="Q23" s="8">
        <v>874078</v>
      </c>
      <c r="R23" s="8">
        <v>838877</v>
      </c>
      <c r="S23" s="8">
        <v>796281</v>
      </c>
      <c r="T23" s="8">
        <v>784112</v>
      </c>
      <c r="U23" s="8">
        <v>803429</v>
      </c>
      <c r="V23" s="8">
        <v>748561</v>
      </c>
      <c r="W23" s="8">
        <v>756603</v>
      </c>
      <c r="X23" s="8">
        <v>719636</v>
      </c>
      <c r="Y23" s="8">
        <v>732909</v>
      </c>
      <c r="Z23" s="8">
        <v>697501</v>
      </c>
      <c r="AA23" s="8">
        <v>656417</v>
      </c>
      <c r="AB23" s="8">
        <v>639154</v>
      </c>
      <c r="AC23" s="8">
        <v>688262</v>
      </c>
      <c r="AD23" s="8">
        <v>662943</v>
      </c>
      <c r="AE23" s="8">
        <v>646506</v>
      </c>
      <c r="AF23" s="8">
        <v>718240</v>
      </c>
    </row>
    <row r="24" spans="2:32" ht="15" customHeight="1">
      <c r="B24" s="7" t="s">
        <v>147</v>
      </c>
      <c r="C24" s="7" t="s">
        <v>147</v>
      </c>
      <c r="D24" s="7" t="s">
        <v>148</v>
      </c>
      <c r="E24" s="8">
        <v>0</v>
      </c>
      <c r="F24" s="8">
        <v>0</v>
      </c>
      <c r="G24" s="8">
        <v>0</v>
      </c>
      <c r="H24" s="8">
        <v>0</v>
      </c>
      <c r="I24" s="8">
        <v>0</v>
      </c>
      <c r="J24" s="8">
        <v>0</v>
      </c>
      <c r="K24" s="8">
        <v>0</v>
      </c>
      <c r="L24" s="8">
        <v>0</v>
      </c>
      <c r="M24" s="8">
        <v>0</v>
      </c>
      <c r="N24" s="8">
        <v>984553</v>
      </c>
      <c r="O24" s="8">
        <v>922098</v>
      </c>
      <c r="P24" s="8">
        <v>894006</v>
      </c>
      <c r="Q24" s="8">
        <v>838792</v>
      </c>
      <c r="R24" s="8">
        <v>796671</v>
      </c>
      <c r="S24" s="8">
        <v>751195</v>
      </c>
      <c r="T24" s="8">
        <v>735823</v>
      </c>
      <c r="U24" s="8">
        <v>710657</v>
      </c>
      <c r="V24" s="8">
        <v>665512</v>
      </c>
      <c r="W24" s="8">
        <v>633445</v>
      </c>
      <c r="X24" s="8">
        <v>579199</v>
      </c>
      <c r="Y24" s="8">
        <v>517102</v>
      </c>
      <c r="Z24" s="8">
        <v>559918</v>
      </c>
      <c r="AA24" s="8">
        <v>535231</v>
      </c>
      <c r="AB24" s="8">
        <v>519746</v>
      </c>
      <c r="AC24" s="8">
        <v>497352</v>
      </c>
      <c r="AD24" s="8">
        <v>494961</v>
      </c>
      <c r="AE24" s="8">
        <v>508489</v>
      </c>
      <c r="AF24" s="8">
        <v>498896</v>
      </c>
    </row>
    <row r="25" spans="2:32" ht="15" customHeight="1">
      <c r="B25" s="7" t="s">
        <v>64</v>
      </c>
      <c r="C25" s="7" t="s">
        <v>64</v>
      </c>
      <c r="D25" s="7" t="s">
        <v>21</v>
      </c>
      <c r="E25" s="8">
        <v>24228</v>
      </c>
      <c r="F25" s="8">
        <v>0</v>
      </c>
      <c r="G25" s="8">
        <v>0</v>
      </c>
      <c r="H25" s="8">
        <v>0</v>
      </c>
      <c r="I25" s="8">
        <v>0</v>
      </c>
      <c r="J25" s="8">
        <v>0</v>
      </c>
      <c r="K25" s="8">
        <v>0</v>
      </c>
      <c r="L25" s="8">
        <v>0</v>
      </c>
      <c r="M25" s="8">
        <v>0</v>
      </c>
      <c r="N25" s="8">
        <v>0</v>
      </c>
      <c r="O25" s="8">
        <v>0</v>
      </c>
      <c r="P25" s="8">
        <v>0</v>
      </c>
      <c r="Q25" s="8">
        <v>0</v>
      </c>
      <c r="R25" s="8">
        <v>0</v>
      </c>
      <c r="S25" s="8">
        <v>0</v>
      </c>
      <c r="T25" s="8">
        <v>0</v>
      </c>
      <c r="U25" s="8">
        <v>0</v>
      </c>
      <c r="V25" s="8">
        <v>24012</v>
      </c>
      <c r="W25" s="8">
        <v>151826</v>
      </c>
      <c r="X25" s="8">
        <v>174717</v>
      </c>
      <c r="Y25" s="8">
        <v>216884</v>
      </c>
      <c r="Z25" s="8">
        <v>221469</v>
      </c>
      <c r="AA25" s="8">
        <v>257476</v>
      </c>
      <c r="AB25" s="8">
        <v>17404</v>
      </c>
      <c r="AC25" s="8">
        <v>0</v>
      </c>
      <c r="AD25" s="8">
        <v>0</v>
      </c>
      <c r="AE25" s="8">
        <v>0</v>
      </c>
      <c r="AF25" s="8">
        <v>0</v>
      </c>
    </row>
    <row r="26" spans="2:32" ht="15" customHeight="1">
      <c r="B26" s="7" t="s">
        <v>65</v>
      </c>
      <c r="C26" s="7" t="s">
        <v>65</v>
      </c>
      <c r="D26" s="7" t="s">
        <v>695</v>
      </c>
      <c r="E26" s="8">
        <v>1383737</v>
      </c>
      <c r="F26" s="8">
        <v>1425284</v>
      </c>
      <c r="G26" s="8">
        <v>1430858</v>
      </c>
      <c r="H26" s="8">
        <v>1414227</v>
      </c>
      <c r="I26" s="8">
        <v>1473247</v>
      </c>
      <c r="J26" s="8">
        <v>1445532</v>
      </c>
      <c r="K26" s="8">
        <v>1534620</v>
      </c>
      <c r="L26" s="8">
        <v>1577736</v>
      </c>
      <c r="M26" s="8">
        <v>1760121</v>
      </c>
      <c r="N26" s="8">
        <v>1750550</v>
      </c>
      <c r="O26" s="8">
        <v>1776340</v>
      </c>
      <c r="P26" s="8">
        <v>1879861</v>
      </c>
      <c r="Q26" s="8">
        <v>1847916</v>
      </c>
      <c r="R26" s="8">
        <v>1866048</v>
      </c>
      <c r="S26" s="8">
        <v>1910219</v>
      </c>
      <c r="T26" s="8">
        <v>1964394</v>
      </c>
      <c r="U26" s="8">
        <v>1996552</v>
      </c>
      <c r="V26" s="8">
        <v>1872826</v>
      </c>
      <c r="W26" s="8">
        <v>1922827</v>
      </c>
      <c r="X26" s="8">
        <v>1995352</v>
      </c>
      <c r="Y26" s="8">
        <v>2383710</v>
      </c>
      <c r="Z26" s="8">
        <v>2373513</v>
      </c>
      <c r="AA26" s="8">
        <v>2030765</v>
      </c>
      <c r="AB26" s="8">
        <v>2275640</v>
      </c>
      <c r="AC26" s="8">
        <v>2098733</v>
      </c>
      <c r="AD26" s="8">
        <v>1856058</v>
      </c>
      <c r="AE26" s="8">
        <v>1855931</v>
      </c>
      <c r="AF26" s="8">
        <v>1759955</v>
      </c>
    </row>
    <row r="27" spans="2:32" ht="15" customHeight="1">
      <c r="B27" s="7" t="s">
        <v>648</v>
      </c>
      <c r="C27" s="7" t="s">
        <v>704</v>
      </c>
      <c r="D27" s="7" t="s">
        <v>649</v>
      </c>
      <c r="E27" s="8">
        <v>637</v>
      </c>
      <c r="F27" s="8">
        <v>608</v>
      </c>
      <c r="G27" s="8">
        <v>733</v>
      </c>
      <c r="H27" s="8">
        <v>103</v>
      </c>
      <c r="I27" s="8">
        <v>103</v>
      </c>
      <c r="J27" s="8">
        <v>15261</v>
      </c>
      <c r="K27" s="8">
        <v>12860</v>
      </c>
      <c r="L27" s="8">
        <v>13985</v>
      </c>
      <c r="M27" s="8">
        <v>12145</v>
      </c>
      <c r="N27" s="8">
        <v>10993</v>
      </c>
      <c r="O27" s="8">
        <v>11044</v>
      </c>
      <c r="P27" s="8">
        <v>11120</v>
      </c>
      <c r="Q27" s="8">
        <v>2679</v>
      </c>
      <c r="R27" s="8">
        <v>7184</v>
      </c>
      <c r="S27" s="8">
        <v>10861</v>
      </c>
      <c r="T27" s="8">
        <v>10923</v>
      </c>
      <c r="U27" s="8">
        <v>11901</v>
      </c>
      <c r="V27" s="8">
        <v>5318</v>
      </c>
      <c r="W27" s="8">
        <v>4674</v>
      </c>
      <c r="X27" s="8">
        <v>4608</v>
      </c>
      <c r="Y27" s="8">
        <v>4817</v>
      </c>
      <c r="Z27" s="8">
        <v>4879</v>
      </c>
      <c r="AA27" s="8">
        <v>4758</v>
      </c>
      <c r="AB27" s="8">
        <v>4875</v>
      </c>
      <c r="AC27" s="8">
        <v>5973</v>
      </c>
      <c r="AD27" s="8">
        <v>5391</v>
      </c>
      <c r="AE27" s="8">
        <v>4839</v>
      </c>
      <c r="AF27" s="8">
        <v>4820</v>
      </c>
    </row>
    <row r="28" spans="2:32" ht="15" customHeight="1">
      <c r="B28" s="7" t="s">
        <v>66</v>
      </c>
      <c r="C28" s="7" t="s">
        <v>66</v>
      </c>
      <c r="D28" s="7" t="s">
        <v>22</v>
      </c>
      <c r="E28" s="8">
        <v>951249</v>
      </c>
      <c r="F28" s="8">
        <v>1007263</v>
      </c>
      <c r="G28" s="8">
        <v>1290943</v>
      </c>
      <c r="H28" s="8">
        <v>1065068</v>
      </c>
      <c r="I28" s="8">
        <v>1065068</v>
      </c>
      <c r="J28" s="8">
        <v>1039282</v>
      </c>
      <c r="K28" s="8">
        <v>1338337</v>
      </c>
      <c r="L28" s="8">
        <v>1189769</v>
      </c>
      <c r="M28" s="8">
        <v>1166995</v>
      </c>
      <c r="N28" s="8">
        <v>1152820</v>
      </c>
      <c r="O28" s="8">
        <v>1085831</v>
      </c>
      <c r="P28" s="8">
        <v>1157007</v>
      </c>
      <c r="Q28" s="8">
        <v>1061846</v>
      </c>
      <c r="R28" s="8">
        <v>1267521</v>
      </c>
      <c r="S28" s="8">
        <v>1104493</v>
      </c>
      <c r="T28" s="8">
        <v>1134331</v>
      </c>
      <c r="U28" s="8">
        <v>1030287</v>
      </c>
      <c r="V28" s="8">
        <v>1320448</v>
      </c>
      <c r="W28" s="8">
        <v>1361046</v>
      </c>
      <c r="X28" s="8">
        <v>1429745</v>
      </c>
      <c r="Y28" s="8">
        <v>1267009</v>
      </c>
      <c r="Z28" s="8">
        <v>1643818</v>
      </c>
      <c r="AA28" s="8">
        <v>1426322</v>
      </c>
      <c r="AB28" s="8">
        <v>1380455</v>
      </c>
      <c r="AC28" s="8">
        <v>1299620</v>
      </c>
      <c r="AD28" s="8">
        <v>1692594</v>
      </c>
      <c r="AE28" s="8">
        <v>1500124</v>
      </c>
      <c r="AF28" s="8">
        <v>1730575</v>
      </c>
    </row>
    <row r="29" spans="2:32" ht="15" customHeight="1">
      <c r="B29" s="21" t="s">
        <v>67</v>
      </c>
      <c r="C29" s="21" t="s">
        <v>67</v>
      </c>
      <c r="D29" s="21" t="s">
        <v>23</v>
      </c>
      <c r="E29" s="22">
        <v>147038306</v>
      </c>
      <c r="F29" s="22">
        <v>150005625</v>
      </c>
      <c r="G29" s="22">
        <v>152027395</v>
      </c>
      <c r="H29" s="22">
        <v>157194589</v>
      </c>
      <c r="I29" s="22">
        <v>156955344</v>
      </c>
      <c r="J29" s="22">
        <v>159841934</v>
      </c>
      <c r="K29" s="22">
        <v>171840340</v>
      </c>
      <c r="L29" s="22">
        <v>179895530</v>
      </c>
      <c r="M29" s="22">
        <v>206656303</v>
      </c>
      <c r="N29" s="22">
        <v>209028511</v>
      </c>
      <c r="O29" s="22">
        <v>205901246</v>
      </c>
      <c r="P29" s="22">
        <v>204072985</v>
      </c>
      <c r="Q29" s="22">
        <f t="shared" ref="Q29:S29" si="0">Q3+Q4+Q5+Q6+Q11+Q13+Q20+Q21+Q22+Q23+Q24+Q26+Q27+Q28+Q19</f>
        <v>209476166</v>
      </c>
      <c r="R29" s="22">
        <f t="shared" si="0"/>
        <v>215899523</v>
      </c>
      <c r="S29" s="22">
        <f t="shared" si="0"/>
        <v>221609230</v>
      </c>
      <c r="T29" s="22">
        <f>T3+T4+T5+T6+T11+T13+T20+T21+T22+T23+T24+T26+T27+T28+T19</f>
        <v>222833964</v>
      </c>
      <c r="U29" s="22">
        <f>U3+U4+U5+U6+U11+U13+U20+U21+U22+U23+U24+U26+U27+U28+U19</f>
        <v>228748855</v>
      </c>
      <c r="V29" s="22">
        <v>237509885</v>
      </c>
      <c r="W29" s="22">
        <v>230210599</v>
      </c>
      <c r="X29" s="22">
        <v>232393243</v>
      </c>
      <c r="Y29" s="22">
        <v>243017264</v>
      </c>
      <c r="Z29" s="22">
        <v>245938512</v>
      </c>
      <c r="AA29" s="22">
        <v>246504606</v>
      </c>
      <c r="AB29" s="22">
        <v>263395142</v>
      </c>
      <c r="AC29" s="22">
        <v>259167215</v>
      </c>
      <c r="AD29" s="22">
        <v>258620665</v>
      </c>
      <c r="AE29" s="22">
        <v>263777159</v>
      </c>
      <c r="AF29" s="22">
        <v>278049339</v>
      </c>
    </row>
    <row r="30" spans="2:32" ht="15" customHeight="1">
      <c r="B30" s="23" t="s">
        <v>68</v>
      </c>
      <c r="C30" s="23" t="s">
        <v>68</v>
      </c>
      <c r="D30" s="23" t="s">
        <v>24</v>
      </c>
      <c r="E30" s="8"/>
      <c r="F30" s="8"/>
      <c r="G30" s="8"/>
      <c r="H30" s="8"/>
      <c r="I30" s="8"/>
      <c r="J30" s="8"/>
      <c r="K30" s="8"/>
      <c r="L30" s="8"/>
      <c r="M30" s="8"/>
      <c r="N30" s="8"/>
      <c r="O30" s="8"/>
      <c r="P30" s="8"/>
      <c r="Q30" s="8"/>
      <c r="R30" s="8"/>
      <c r="S30" s="8"/>
    </row>
    <row r="31" spans="2:32" ht="15" customHeight="1">
      <c r="B31" s="7" t="s">
        <v>69</v>
      </c>
      <c r="C31" s="7" t="s">
        <v>69</v>
      </c>
      <c r="D31" s="7" t="s">
        <v>25</v>
      </c>
      <c r="E31" s="8">
        <v>2635608</v>
      </c>
      <c r="F31" s="8">
        <v>2591607</v>
      </c>
      <c r="G31" s="8">
        <v>2730481</v>
      </c>
      <c r="H31" s="8">
        <v>2783083</v>
      </c>
      <c r="I31" s="8">
        <v>2783083</v>
      </c>
      <c r="J31" s="8">
        <v>3838090</v>
      </c>
      <c r="K31" s="8">
        <v>3252586</v>
      </c>
      <c r="L31" s="8">
        <v>3646033</v>
      </c>
      <c r="M31" s="8">
        <v>2832928</v>
      </c>
      <c r="N31" s="8">
        <v>2999969</v>
      </c>
      <c r="O31" s="8">
        <v>3456334</v>
      </c>
      <c r="P31" s="8">
        <v>3997194</v>
      </c>
      <c r="Q31" s="8">
        <v>5031744</v>
      </c>
      <c r="R31" s="8">
        <v>5392512</v>
      </c>
      <c r="S31" s="8">
        <v>5370650</v>
      </c>
      <c r="T31" s="8">
        <v>5188853</v>
      </c>
      <c r="U31" s="8">
        <v>5373312</v>
      </c>
      <c r="V31" s="8">
        <v>5387105</v>
      </c>
      <c r="W31" s="8">
        <v>4212994</v>
      </c>
      <c r="X31" s="8">
        <v>3671924</v>
      </c>
      <c r="Y31" s="8">
        <v>4400138</v>
      </c>
      <c r="Z31" s="8">
        <v>4543539</v>
      </c>
      <c r="AA31" s="8">
        <v>4865023</v>
      </c>
      <c r="AB31" s="8">
        <v>6391477</v>
      </c>
      <c r="AC31" s="8">
        <v>4031252</v>
      </c>
      <c r="AD31" s="8">
        <v>3850379</v>
      </c>
      <c r="AE31" s="8">
        <v>4419555</v>
      </c>
      <c r="AF31" s="8">
        <v>3788309</v>
      </c>
    </row>
    <row r="32" spans="2:32" ht="17.850000000000001" customHeight="1">
      <c r="B32" s="7" t="s">
        <v>313</v>
      </c>
      <c r="C32" s="7" t="s">
        <v>313</v>
      </c>
      <c r="D32" s="7" t="s">
        <v>26</v>
      </c>
      <c r="E32" s="8">
        <v>3707502</v>
      </c>
      <c r="F32" s="8">
        <v>2870863</v>
      </c>
      <c r="G32" s="8">
        <v>2855030</v>
      </c>
      <c r="H32" s="8">
        <v>2047397</v>
      </c>
      <c r="I32" s="8">
        <v>2047397</v>
      </c>
      <c r="J32" s="8">
        <v>2219765</v>
      </c>
      <c r="K32" s="8">
        <v>2250847</v>
      </c>
      <c r="L32" s="8">
        <v>2415070</v>
      </c>
      <c r="M32" s="8">
        <v>2393883</v>
      </c>
      <c r="N32" s="8">
        <v>2799501</v>
      </c>
      <c r="O32" s="8">
        <v>2679022</v>
      </c>
      <c r="P32" s="8">
        <v>3294662</v>
      </c>
      <c r="Q32" s="8">
        <v>2852440</v>
      </c>
      <c r="R32" s="8">
        <v>5346307</v>
      </c>
      <c r="S32" s="8">
        <v>4509972</v>
      </c>
      <c r="T32" s="8">
        <v>4568547</v>
      </c>
      <c r="U32" s="8">
        <v>4805438</v>
      </c>
      <c r="V32" s="8">
        <v>4276355</v>
      </c>
      <c r="W32" s="8">
        <v>3464562</v>
      </c>
      <c r="X32" s="8">
        <v>4017702</v>
      </c>
      <c r="Y32" s="8">
        <v>5640415</v>
      </c>
      <c r="Z32" s="8">
        <v>8057783</v>
      </c>
      <c r="AA32" s="8">
        <v>10411558</v>
      </c>
      <c r="AB32" s="8">
        <v>11790119</v>
      </c>
      <c r="AC32" s="8">
        <v>9087915</v>
      </c>
      <c r="AD32" s="8">
        <v>8937868</v>
      </c>
      <c r="AE32" s="8">
        <v>8861922</v>
      </c>
      <c r="AF32" s="8">
        <v>10005589</v>
      </c>
    </row>
    <row r="33" spans="2:32" ht="15" customHeight="1">
      <c r="B33" s="7" t="s">
        <v>70</v>
      </c>
      <c r="C33" s="7" t="s">
        <v>70</v>
      </c>
      <c r="D33" s="7" t="s">
        <v>27</v>
      </c>
      <c r="E33" s="8">
        <v>108452441</v>
      </c>
      <c r="F33" s="8">
        <v>109111159</v>
      </c>
      <c r="G33" s="8">
        <v>111022779</v>
      </c>
      <c r="H33" s="8">
        <v>111481135</v>
      </c>
      <c r="I33" s="8">
        <v>111481135</v>
      </c>
      <c r="J33" s="8">
        <v>113576582</v>
      </c>
      <c r="K33" s="8">
        <v>122024315</v>
      </c>
      <c r="L33" s="8">
        <v>124629188</v>
      </c>
      <c r="M33" s="8">
        <v>149616658</v>
      </c>
      <c r="N33" s="8">
        <v>147745854</v>
      </c>
      <c r="O33" s="8">
        <v>149675448</v>
      </c>
      <c r="P33" s="8">
        <v>151026677</v>
      </c>
      <c r="Q33" s="8">
        <v>156480343</v>
      </c>
      <c r="R33" s="8">
        <v>157756779</v>
      </c>
      <c r="S33" s="8">
        <v>165889547</v>
      </c>
      <c r="T33" s="8">
        <v>166726404</v>
      </c>
      <c r="U33" s="8">
        <v>171522255</v>
      </c>
      <c r="V33" s="8">
        <v>179484645</v>
      </c>
      <c r="W33" s="8">
        <v>173180148</v>
      </c>
      <c r="X33" s="8">
        <v>177320494</v>
      </c>
      <c r="Y33" s="8">
        <v>185373443</v>
      </c>
      <c r="Z33" s="8">
        <v>187320166</v>
      </c>
      <c r="AA33" s="8">
        <v>183536302</v>
      </c>
      <c r="AB33" s="8">
        <v>189500975</v>
      </c>
      <c r="AC33" s="8">
        <v>196496806</v>
      </c>
      <c r="AD33" s="8">
        <v>197172162</v>
      </c>
      <c r="AE33" s="8">
        <v>200655621</v>
      </c>
      <c r="AF33" s="8">
        <v>210038315</v>
      </c>
    </row>
    <row r="34" spans="2:32" ht="15" customHeight="1">
      <c r="B34" s="7" t="s">
        <v>101</v>
      </c>
      <c r="C34" s="7" t="s">
        <v>101</v>
      </c>
      <c r="D34" s="7" t="s">
        <v>102</v>
      </c>
      <c r="E34" s="8">
        <v>1609089</v>
      </c>
      <c r="F34" s="8">
        <v>4232640</v>
      </c>
      <c r="G34" s="8">
        <v>3089265</v>
      </c>
      <c r="H34" s="8">
        <v>6940096</v>
      </c>
      <c r="I34" s="8">
        <v>6940096</v>
      </c>
      <c r="J34" s="8">
        <v>7041622</v>
      </c>
      <c r="K34" s="8">
        <v>8654914</v>
      </c>
      <c r="L34" s="8">
        <v>10899542</v>
      </c>
      <c r="M34" s="8">
        <v>9896543</v>
      </c>
      <c r="N34" s="8">
        <v>12276566</v>
      </c>
      <c r="O34" s="8">
        <v>7816340</v>
      </c>
      <c r="P34" s="8">
        <v>1024092</v>
      </c>
      <c r="Q34" s="8">
        <v>990863</v>
      </c>
      <c r="R34" s="8">
        <v>1143063</v>
      </c>
      <c r="S34" s="8">
        <v>1084214</v>
      </c>
      <c r="T34" s="8">
        <v>826814</v>
      </c>
      <c r="U34" s="8">
        <v>653687</v>
      </c>
      <c r="V34" s="8">
        <v>589300</v>
      </c>
      <c r="W34" s="8">
        <v>504734</v>
      </c>
      <c r="X34" s="8">
        <v>512342</v>
      </c>
      <c r="Y34" s="8">
        <v>510277</v>
      </c>
      <c r="Z34" s="8">
        <v>623626</v>
      </c>
      <c r="AA34" s="8">
        <v>879858</v>
      </c>
      <c r="AB34" s="8">
        <v>8097478</v>
      </c>
      <c r="AC34" s="8">
        <v>2324926</v>
      </c>
      <c r="AD34" s="8">
        <v>341315</v>
      </c>
      <c r="AE34" s="8">
        <v>0</v>
      </c>
      <c r="AF34" s="8">
        <v>92843</v>
      </c>
    </row>
    <row r="35" spans="2:32" ht="15" customHeight="1">
      <c r="B35" s="7" t="s">
        <v>71</v>
      </c>
      <c r="C35" s="7" t="s">
        <v>71</v>
      </c>
      <c r="D35" s="7" t="s">
        <v>28</v>
      </c>
      <c r="E35" s="8">
        <v>5384435</v>
      </c>
      <c r="F35" s="8">
        <v>5961983</v>
      </c>
      <c r="G35" s="8">
        <v>5895475</v>
      </c>
      <c r="H35" s="8">
        <v>5895814</v>
      </c>
      <c r="I35" s="8">
        <v>5895814</v>
      </c>
      <c r="J35" s="8">
        <v>5164719</v>
      </c>
      <c r="K35" s="8">
        <v>2665741</v>
      </c>
      <c r="L35" s="8">
        <v>8208916</v>
      </c>
      <c r="M35" s="8">
        <v>9368617</v>
      </c>
      <c r="N35" s="8">
        <v>9297910</v>
      </c>
      <c r="O35" s="8">
        <v>9888731</v>
      </c>
      <c r="P35" s="8">
        <v>11234769</v>
      </c>
      <c r="Q35" s="8">
        <v>10629516</v>
      </c>
      <c r="R35" s="8">
        <v>11812558</v>
      </c>
      <c r="S35" s="8">
        <v>9967063</v>
      </c>
      <c r="T35" s="8">
        <v>10312795</v>
      </c>
      <c r="U35" s="8">
        <v>11241312</v>
      </c>
      <c r="V35" s="8">
        <v>12238115</v>
      </c>
      <c r="W35" s="8">
        <v>13068826</v>
      </c>
      <c r="X35" s="8">
        <v>10924120</v>
      </c>
      <c r="Y35" s="8">
        <v>12805462</v>
      </c>
      <c r="Z35" s="8">
        <v>11165695</v>
      </c>
      <c r="AA35" s="8">
        <v>10355769</v>
      </c>
      <c r="AB35" s="8">
        <v>11474406</v>
      </c>
      <c r="AC35" s="8">
        <v>9330648</v>
      </c>
      <c r="AD35" s="8">
        <v>8858378</v>
      </c>
      <c r="AE35" s="8">
        <v>8483230</v>
      </c>
      <c r="AF35" s="8">
        <v>8823853</v>
      </c>
    </row>
    <row r="36" spans="2:32" ht="15" customHeight="1">
      <c r="B36" s="7" t="s">
        <v>149</v>
      </c>
      <c r="C36" s="7" t="s">
        <v>149</v>
      </c>
      <c r="D36" s="7" t="s">
        <v>150</v>
      </c>
      <c r="E36" s="8">
        <v>0</v>
      </c>
      <c r="F36" s="8">
        <v>0</v>
      </c>
      <c r="G36" s="8">
        <v>0</v>
      </c>
      <c r="H36" s="8">
        <v>0</v>
      </c>
      <c r="I36" s="8">
        <v>0</v>
      </c>
      <c r="J36" s="8">
        <v>0</v>
      </c>
      <c r="K36" s="8">
        <v>0</v>
      </c>
      <c r="L36" s="8">
        <v>0</v>
      </c>
      <c r="M36" s="8">
        <v>0</v>
      </c>
      <c r="N36" s="8">
        <v>829328</v>
      </c>
      <c r="O36" s="8">
        <v>783653</v>
      </c>
      <c r="P36" s="8">
        <v>753151</v>
      </c>
      <c r="Q36" s="8">
        <v>746632</v>
      </c>
      <c r="R36" s="8">
        <v>726541</v>
      </c>
      <c r="S36" s="8">
        <v>664663</v>
      </c>
      <c r="T36" s="8">
        <v>645156</v>
      </c>
      <c r="U36" s="8">
        <v>624690</v>
      </c>
      <c r="V36" s="8">
        <v>585442</v>
      </c>
      <c r="W36" s="8">
        <v>529478</v>
      </c>
      <c r="X36" s="8">
        <v>495337</v>
      </c>
      <c r="Y36" s="8">
        <v>452499</v>
      </c>
      <c r="Z36" s="8">
        <v>500320</v>
      </c>
      <c r="AA36" s="8">
        <v>473240</v>
      </c>
      <c r="AB36" s="8">
        <v>463800</v>
      </c>
      <c r="AC36" s="8">
        <v>419965</v>
      </c>
      <c r="AD36" s="8">
        <v>408493</v>
      </c>
      <c r="AE36" s="8">
        <v>399578</v>
      </c>
      <c r="AF36" s="8">
        <v>390207</v>
      </c>
    </row>
    <row r="37" spans="2:32" ht="15" customHeight="1">
      <c r="B37" s="7" t="s">
        <v>72</v>
      </c>
      <c r="C37" s="7" t="s">
        <v>72</v>
      </c>
      <c r="D37" s="7" t="s">
        <v>29</v>
      </c>
      <c r="E37" s="8">
        <v>931147</v>
      </c>
      <c r="F37" s="8">
        <v>929221</v>
      </c>
      <c r="G37" s="8">
        <v>951054</v>
      </c>
      <c r="H37" s="8">
        <v>1488602</v>
      </c>
      <c r="I37" s="8">
        <v>1488602</v>
      </c>
      <c r="J37" s="8">
        <v>1500901</v>
      </c>
      <c r="K37" s="8">
        <v>6068808</v>
      </c>
      <c r="L37" s="8">
        <v>2641923</v>
      </c>
      <c r="M37" s="8">
        <v>2644341</v>
      </c>
      <c r="N37" s="8">
        <v>2652866</v>
      </c>
      <c r="O37" s="8">
        <v>2627382</v>
      </c>
      <c r="P37" s="8">
        <v>2679254</v>
      </c>
      <c r="Q37" s="8">
        <v>2630271</v>
      </c>
      <c r="R37" s="8">
        <v>2743390</v>
      </c>
      <c r="S37" s="8">
        <v>2703243</v>
      </c>
      <c r="T37" s="8">
        <v>2731657</v>
      </c>
      <c r="U37" s="8">
        <v>2754605</v>
      </c>
      <c r="V37" s="8">
        <v>2774080</v>
      </c>
      <c r="W37" s="8">
        <v>2720923</v>
      </c>
      <c r="X37" s="8">
        <v>2765158</v>
      </c>
      <c r="Y37" s="8">
        <v>2750440</v>
      </c>
      <c r="Z37" s="8">
        <v>2773445</v>
      </c>
      <c r="AA37" s="8">
        <v>2791968</v>
      </c>
      <c r="AB37" s="8">
        <v>2878394</v>
      </c>
      <c r="AC37" s="8">
        <v>2807013</v>
      </c>
      <c r="AD37" s="8">
        <v>2826795</v>
      </c>
      <c r="AE37" s="8">
        <v>2723525</v>
      </c>
      <c r="AF37" s="8">
        <v>2814131</v>
      </c>
    </row>
    <row r="38" spans="2:32" ht="15" customHeight="1">
      <c r="B38" s="7" t="s">
        <v>73</v>
      </c>
      <c r="C38" s="7" t="s">
        <v>30</v>
      </c>
      <c r="D38" s="7" t="s">
        <v>30</v>
      </c>
      <c r="E38" s="8">
        <v>0</v>
      </c>
      <c r="F38" s="8">
        <v>87089</v>
      </c>
      <c r="G38" s="8">
        <v>143726</v>
      </c>
      <c r="H38" s="8">
        <v>192925</v>
      </c>
      <c r="I38" s="8">
        <v>192925</v>
      </c>
      <c r="J38" s="8">
        <v>147693</v>
      </c>
      <c r="K38" s="8">
        <v>114479</v>
      </c>
      <c r="L38" s="8">
        <v>140937</v>
      </c>
      <c r="M38" s="8">
        <v>288300</v>
      </c>
      <c r="N38" s="8">
        <v>244386</v>
      </c>
      <c r="O38" s="8">
        <v>164102</v>
      </c>
      <c r="P38" s="8">
        <v>350464</v>
      </c>
      <c r="Q38" s="8">
        <v>343763</v>
      </c>
      <c r="R38" s="8">
        <v>317142</v>
      </c>
      <c r="S38" s="8">
        <v>60750</v>
      </c>
      <c r="T38" s="8">
        <v>90245</v>
      </c>
      <c r="U38" s="8">
        <v>79049</v>
      </c>
      <c r="V38" s="8">
        <v>0</v>
      </c>
      <c r="W38" s="8">
        <v>0</v>
      </c>
      <c r="X38" s="8">
        <v>0</v>
      </c>
      <c r="Y38" s="8">
        <v>0</v>
      </c>
      <c r="Z38" s="8">
        <v>0</v>
      </c>
      <c r="AA38" s="8">
        <v>0</v>
      </c>
      <c r="AB38" s="8">
        <v>0</v>
      </c>
      <c r="AC38" s="8">
        <v>80751</v>
      </c>
      <c r="AD38" s="8">
        <v>206141</v>
      </c>
      <c r="AE38" s="8">
        <v>523848</v>
      </c>
      <c r="AF38" s="8">
        <v>897628</v>
      </c>
    </row>
    <row r="39" spans="2:32" ht="15" customHeight="1">
      <c r="B39" s="7"/>
      <c r="C39" s="7" t="s">
        <v>667</v>
      </c>
      <c r="D39" s="7" t="s">
        <v>667</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11249</v>
      </c>
      <c r="AA39" s="8">
        <v>176</v>
      </c>
      <c r="AB39" s="8">
        <v>174</v>
      </c>
      <c r="AC39" s="8">
        <v>281</v>
      </c>
      <c r="AD39" s="8">
        <v>283</v>
      </c>
      <c r="AE39" s="8">
        <v>282</v>
      </c>
      <c r="AF39" s="8">
        <v>406</v>
      </c>
    </row>
    <row r="40" spans="2:32" ht="16.350000000000001" customHeight="1">
      <c r="B40" s="7" t="s">
        <v>128</v>
      </c>
      <c r="C40" s="7" t="s">
        <v>128</v>
      </c>
      <c r="D40" s="7" t="s">
        <v>690</v>
      </c>
      <c r="E40" s="8">
        <v>51497</v>
      </c>
      <c r="F40" s="8">
        <v>49198</v>
      </c>
      <c r="G40" s="8">
        <v>49595</v>
      </c>
      <c r="H40" s="8">
        <v>50652</v>
      </c>
      <c r="I40" s="8">
        <v>65686</v>
      </c>
      <c r="J40" s="8">
        <v>68036</v>
      </c>
      <c r="K40" s="8">
        <v>64295</v>
      </c>
      <c r="L40" s="8">
        <v>65656</v>
      </c>
      <c r="M40" s="8">
        <v>81048</v>
      </c>
      <c r="N40" s="8">
        <v>71081</v>
      </c>
      <c r="O40" s="8">
        <v>54716</v>
      </c>
      <c r="P40" s="8">
        <v>56080</v>
      </c>
      <c r="Q40" s="8">
        <v>66109</v>
      </c>
      <c r="R40" s="8">
        <v>62126</v>
      </c>
      <c r="S40" s="8">
        <v>60684</v>
      </c>
      <c r="T40" s="8">
        <v>59563</v>
      </c>
      <c r="U40" s="8">
        <v>64541</v>
      </c>
      <c r="V40" s="8">
        <v>55179</v>
      </c>
      <c r="W40" s="8">
        <v>53612</v>
      </c>
      <c r="X40" s="8">
        <v>58139</v>
      </c>
      <c r="Y40" s="8">
        <v>60811</v>
      </c>
      <c r="Z40" s="8">
        <v>51382</v>
      </c>
      <c r="AA40" s="8">
        <v>56948</v>
      </c>
      <c r="AB40" s="8">
        <v>62316</v>
      </c>
      <c r="AC40" s="8">
        <v>61869</v>
      </c>
      <c r="AD40" s="8">
        <v>63307</v>
      </c>
      <c r="AE40" s="8">
        <v>63720</v>
      </c>
      <c r="AF40" s="8">
        <v>75929</v>
      </c>
    </row>
    <row r="41" spans="2:32" ht="15" customHeight="1">
      <c r="B41" s="7" t="s">
        <v>129</v>
      </c>
      <c r="C41" s="7" t="s">
        <v>129</v>
      </c>
      <c r="D41" s="7" t="s">
        <v>130</v>
      </c>
      <c r="E41" s="8">
        <v>82727</v>
      </c>
      <c r="F41" s="8">
        <v>89589</v>
      </c>
      <c r="G41" s="8">
        <v>111160</v>
      </c>
      <c r="H41" s="8">
        <v>102482</v>
      </c>
      <c r="I41" s="8">
        <v>102482</v>
      </c>
      <c r="J41" s="8">
        <v>108114</v>
      </c>
      <c r="K41" s="8">
        <v>152034</v>
      </c>
      <c r="L41" s="8">
        <v>118947</v>
      </c>
      <c r="M41" s="8">
        <v>132881</v>
      </c>
      <c r="N41" s="8">
        <v>199142</v>
      </c>
      <c r="O41" s="8">
        <v>179256</v>
      </c>
      <c r="P41" s="8">
        <v>169423</v>
      </c>
      <c r="Q41" s="8">
        <v>445615</v>
      </c>
      <c r="R41" s="8">
        <v>484383</v>
      </c>
      <c r="S41" s="8">
        <v>500450</v>
      </c>
      <c r="T41" s="8">
        <v>507401</v>
      </c>
      <c r="U41" s="8">
        <v>389661</v>
      </c>
      <c r="V41" s="8">
        <v>390119</v>
      </c>
      <c r="W41" s="8">
        <v>422764</v>
      </c>
      <c r="X41" s="8">
        <v>451757</v>
      </c>
      <c r="Y41" s="8">
        <v>499913</v>
      </c>
      <c r="Z41" s="8">
        <v>500862</v>
      </c>
      <c r="AA41" s="8">
        <v>614451</v>
      </c>
      <c r="AB41" s="8">
        <v>621702</v>
      </c>
      <c r="AC41" s="8">
        <v>627311</v>
      </c>
      <c r="AD41" s="8">
        <v>649698</v>
      </c>
      <c r="AE41" s="8">
        <v>766569</v>
      </c>
      <c r="AF41" s="8">
        <v>813616</v>
      </c>
    </row>
    <row r="42" spans="2:32" ht="15" customHeight="1">
      <c r="B42" s="7" t="s">
        <v>108</v>
      </c>
      <c r="C42" s="7" t="s">
        <v>108</v>
      </c>
      <c r="D42" s="7" t="s">
        <v>31</v>
      </c>
      <c r="E42" s="8">
        <v>2493215</v>
      </c>
      <c r="F42" s="8">
        <v>2185711</v>
      </c>
      <c r="G42" s="8">
        <v>2530310</v>
      </c>
      <c r="H42" s="8">
        <v>2882676</v>
      </c>
      <c r="I42" s="8">
        <v>2882850</v>
      </c>
      <c r="J42" s="8">
        <v>2431684</v>
      </c>
      <c r="K42" s="8">
        <v>2632224</v>
      </c>
      <c r="L42" s="8">
        <v>2619243</v>
      </c>
      <c r="M42" s="8">
        <v>2806404</v>
      </c>
      <c r="N42" s="8">
        <v>3122394</v>
      </c>
      <c r="O42" s="8">
        <v>3046579</v>
      </c>
      <c r="P42" s="8">
        <v>3069057</v>
      </c>
      <c r="Q42" s="8">
        <v>2279360</v>
      </c>
      <c r="R42" s="8">
        <v>2873209</v>
      </c>
      <c r="S42" s="8">
        <v>2910485</v>
      </c>
      <c r="T42" s="8">
        <v>2720500</v>
      </c>
      <c r="U42" s="8">
        <v>2582315</v>
      </c>
      <c r="V42" s="8">
        <v>2641156</v>
      </c>
      <c r="W42" s="8">
        <v>3120164</v>
      </c>
      <c r="X42" s="8">
        <v>3187891</v>
      </c>
      <c r="Y42" s="8">
        <v>3310290</v>
      </c>
      <c r="Z42" s="8">
        <v>3383192</v>
      </c>
      <c r="AA42" s="8">
        <v>4054594</v>
      </c>
      <c r="AB42" s="8">
        <v>3267759</v>
      </c>
      <c r="AC42" s="8">
        <v>3783140</v>
      </c>
      <c r="AD42" s="8">
        <v>3356839</v>
      </c>
      <c r="AE42" s="8">
        <v>3471166</v>
      </c>
      <c r="AF42" s="8">
        <v>5008768</v>
      </c>
    </row>
    <row r="43" spans="2:32" ht="15" customHeight="1">
      <c r="B43" s="24" t="s">
        <v>74</v>
      </c>
      <c r="C43" s="24" t="s">
        <v>74</v>
      </c>
      <c r="D43" s="24" t="s">
        <v>32</v>
      </c>
      <c r="E43" s="25">
        <v>125347661</v>
      </c>
      <c r="F43" s="25">
        <v>128109060</v>
      </c>
      <c r="G43" s="25">
        <v>129378875</v>
      </c>
      <c r="H43" s="25">
        <v>133864862</v>
      </c>
      <c r="I43" s="25">
        <v>133880070</v>
      </c>
      <c r="J43" s="25">
        <v>136097206</v>
      </c>
      <c r="K43" s="25">
        <v>147880243</v>
      </c>
      <c r="L43" s="25">
        <v>155385455</v>
      </c>
      <c r="M43" s="25">
        <v>180061603</v>
      </c>
      <c r="N43" s="25">
        <v>182238997</v>
      </c>
      <c r="O43" s="25">
        <v>180371563</v>
      </c>
      <c r="P43" s="25">
        <v>177654823</v>
      </c>
      <c r="Q43" s="25">
        <f t="shared" ref="Q43:S43" si="1">SUM(Q31:Q42)</f>
        <v>182496656</v>
      </c>
      <c r="R43" s="25">
        <f t="shared" si="1"/>
        <v>188658010</v>
      </c>
      <c r="S43" s="25">
        <f t="shared" si="1"/>
        <v>193721721</v>
      </c>
      <c r="T43" s="25">
        <f t="shared" ref="T43:U43" si="2">SUM(T31:T42)</f>
        <v>194377935</v>
      </c>
      <c r="U43" s="25">
        <f t="shared" si="2"/>
        <v>200090865</v>
      </c>
      <c r="V43" s="25">
        <v>208421496</v>
      </c>
      <c r="W43" s="25">
        <v>201278205</v>
      </c>
      <c r="X43" s="25">
        <v>203404864</v>
      </c>
      <c r="Y43" s="25">
        <v>215803688</v>
      </c>
      <c r="Z43" s="25">
        <v>218931259</v>
      </c>
      <c r="AA43" s="25">
        <v>218039887</v>
      </c>
      <c r="AB43" s="25">
        <v>234548600</v>
      </c>
      <c r="AC43" s="25">
        <v>229051877</v>
      </c>
      <c r="AD43" s="25">
        <v>226671658</v>
      </c>
      <c r="AE43" s="25">
        <v>230369016</v>
      </c>
      <c r="AF43" s="25">
        <v>242749594</v>
      </c>
    </row>
    <row r="44" spans="2:32" ht="15" customHeight="1">
      <c r="B44" s="23" t="s">
        <v>75</v>
      </c>
      <c r="C44" s="23" t="s">
        <v>75</v>
      </c>
      <c r="D44" s="23" t="s">
        <v>33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row>
    <row r="45" spans="2:32" ht="15" customHeight="1">
      <c r="B45" s="24" t="s">
        <v>143</v>
      </c>
      <c r="C45" s="24" t="s">
        <v>143</v>
      </c>
      <c r="D45" s="24" t="s">
        <v>643</v>
      </c>
      <c r="E45" s="25">
        <v>20357769</v>
      </c>
      <c r="F45" s="25">
        <v>20611167</v>
      </c>
      <c r="G45" s="25">
        <v>21286695</v>
      </c>
      <c r="H45" s="25">
        <v>21893318</v>
      </c>
      <c r="I45" s="25">
        <v>21638865</v>
      </c>
      <c r="J45" s="25">
        <v>22214036</v>
      </c>
      <c r="K45" s="25">
        <v>22549097</v>
      </c>
      <c r="L45" s="25">
        <v>23020221</v>
      </c>
      <c r="M45" s="25">
        <v>25030516</v>
      </c>
      <c r="N45" s="25">
        <v>25379061</v>
      </c>
      <c r="O45" s="25">
        <v>24132374</v>
      </c>
      <c r="P45" s="25">
        <v>24937822</v>
      </c>
      <c r="Q45" s="25">
        <f t="shared" ref="Q45:S45" si="3">SUM(Q46:Q50)</f>
        <v>25431987</v>
      </c>
      <c r="R45" s="25">
        <f t="shared" si="3"/>
        <v>25635076</v>
      </c>
      <c r="S45" s="25">
        <f t="shared" si="3"/>
        <v>26317842</v>
      </c>
      <c r="T45" s="25">
        <f t="shared" ref="T45:U45" si="4">SUM(T46:T50)</f>
        <v>26826490</v>
      </c>
      <c r="U45" s="25">
        <f t="shared" si="4"/>
        <v>26994750</v>
      </c>
      <c r="V45" s="25">
        <v>27384381</v>
      </c>
      <c r="W45" s="25">
        <v>27284247</v>
      </c>
      <c r="X45" s="25">
        <v>27278905</v>
      </c>
      <c r="Y45" s="25">
        <v>25531680</v>
      </c>
      <c r="Z45" s="25">
        <v>25276736</v>
      </c>
      <c r="AA45" s="25">
        <v>26773030</v>
      </c>
      <c r="AB45" s="25">
        <v>27106503</v>
      </c>
      <c r="AC45" s="25">
        <v>28318083</v>
      </c>
      <c r="AD45" s="25">
        <v>30103379</v>
      </c>
      <c r="AE45" s="25">
        <v>31576764</v>
      </c>
      <c r="AF45" s="25">
        <v>33382480</v>
      </c>
    </row>
    <row r="46" spans="2:32" ht="15" customHeight="1">
      <c r="B46" s="7" t="s">
        <v>76</v>
      </c>
      <c r="C46" s="7" t="s">
        <v>76</v>
      </c>
      <c r="D46" s="7" t="s">
        <v>34</v>
      </c>
      <c r="E46" s="8">
        <v>992345</v>
      </c>
      <c r="F46" s="8">
        <v>992345</v>
      </c>
      <c r="G46" s="8">
        <v>993335</v>
      </c>
      <c r="H46" s="8">
        <v>993335</v>
      </c>
      <c r="I46" s="8">
        <v>993335</v>
      </c>
      <c r="J46" s="8">
        <v>993335</v>
      </c>
      <c r="K46" s="8">
        <v>993335</v>
      </c>
      <c r="L46" s="8">
        <v>993335</v>
      </c>
      <c r="M46" s="8">
        <v>1020883</v>
      </c>
      <c r="N46" s="8">
        <v>1020883</v>
      </c>
      <c r="O46" s="8">
        <v>1020883</v>
      </c>
      <c r="P46" s="8">
        <v>1020883</v>
      </c>
      <c r="Q46" s="8">
        <v>1020883</v>
      </c>
      <c r="R46" s="8">
        <v>1020883</v>
      </c>
      <c r="S46" s="8">
        <v>1020883</v>
      </c>
      <c r="T46" s="8">
        <v>1021893</v>
      </c>
      <c r="U46" s="8">
        <v>1021893</v>
      </c>
      <c r="V46" s="8">
        <v>1021893</v>
      </c>
      <c r="W46" s="8">
        <v>1021893</v>
      </c>
      <c r="X46" s="8">
        <v>1021893</v>
      </c>
      <c r="Y46" s="8">
        <v>1021893</v>
      </c>
      <c r="Z46" s="8">
        <v>1021893</v>
      </c>
      <c r="AA46" s="8">
        <v>1021893</v>
      </c>
      <c r="AB46" s="8">
        <v>1021893</v>
      </c>
      <c r="AC46" s="8">
        <v>1021893</v>
      </c>
      <c r="AD46" s="8">
        <v>1021893</v>
      </c>
      <c r="AE46" s="8">
        <v>1021893</v>
      </c>
      <c r="AF46" s="8">
        <v>1021893</v>
      </c>
    </row>
    <row r="47" spans="2:32" ht="15" customHeight="1">
      <c r="B47" s="7" t="s">
        <v>77</v>
      </c>
      <c r="C47" s="7" t="s">
        <v>77</v>
      </c>
      <c r="D47" s="7" t="s">
        <v>35</v>
      </c>
      <c r="E47" s="8">
        <v>15799143</v>
      </c>
      <c r="F47" s="8">
        <v>16916409</v>
      </c>
      <c r="G47" s="8">
        <v>16920093</v>
      </c>
      <c r="H47" s="8">
        <v>16920129</v>
      </c>
      <c r="I47" s="8">
        <v>16920129</v>
      </c>
      <c r="J47" s="8">
        <v>16923096</v>
      </c>
      <c r="K47" s="8">
        <v>17959061</v>
      </c>
      <c r="L47" s="8">
        <v>17962140</v>
      </c>
      <c r="M47" s="8">
        <v>18911741</v>
      </c>
      <c r="N47" s="8">
        <v>18914513</v>
      </c>
      <c r="O47" s="8">
        <v>20123479</v>
      </c>
      <c r="P47" s="8">
        <v>20126366</v>
      </c>
      <c r="Q47" s="8">
        <v>20141925</v>
      </c>
      <c r="R47" s="8">
        <v>20184917</v>
      </c>
      <c r="S47" s="8">
        <v>21296994</v>
      </c>
      <c r="T47" s="8">
        <v>21296994</v>
      </c>
      <c r="U47" s="8">
        <v>21296994</v>
      </c>
      <c r="V47" s="8">
        <v>22352383</v>
      </c>
      <c r="W47" s="8">
        <v>22399073</v>
      </c>
      <c r="X47" s="8">
        <v>22178344</v>
      </c>
      <c r="Y47" s="8">
        <v>22178344</v>
      </c>
      <c r="Z47" s="8">
        <v>22250952</v>
      </c>
      <c r="AA47" s="8">
        <v>23858400</v>
      </c>
      <c r="AB47" s="8">
        <v>23858400</v>
      </c>
      <c r="AC47" s="8">
        <v>23858400</v>
      </c>
      <c r="AD47" s="8">
        <v>23936335</v>
      </c>
      <c r="AE47" s="8">
        <v>27403094</v>
      </c>
      <c r="AF47" s="8">
        <v>27418891</v>
      </c>
    </row>
    <row r="48" spans="2:32" ht="15" customHeight="1">
      <c r="B48" s="7" t="s">
        <v>78</v>
      </c>
      <c r="C48" s="7" t="s">
        <v>78</v>
      </c>
      <c r="D48" s="7" t="s">
        <v>36</v>
      </c>
      <c r="E48" s="8">
        <v>392443</v>
      </c>
      <c r="F48" s="8">
        <v>531471</v>
      </c>
      <c r="G48" s="8">
        <v>645109</v>
      </c>
      <c r="H48" s="8">
        <v>714466</v>
      </c>
      <c r="I48" s="8">
        <v>670419</v>
      </c>
      <c r="J48" s="8">
        <v>807876</v>
      </c>
      <c r="K48" s="8">
        <v>803829</v>
      </c>
      <c r="L48" s="8">
        <v>774943</v>
      </c>
      <c r="M48" s="8">
        <v>1019373</v>
      </c>
      <c r="N48" s="8">
        <v>1025050</v>
      </c>
      <c r="O48" s="8">
        <v>1213076</v>
      </c>
      <c r="P48" s="8">
        <v>1331334</v>
      </c>
      <c r="Q48" s="8">
        <v>1316061</v>
      </c>
      <c r="R48" s="8">
        <v>1346610</v>
      </c>
      <c r="S48" s="8">
        <v>1724523</v>
      </c>
      <c r="T48" s="8">
        <v>1752578</v>
      </c>
      <c r="U48" s="8">
        <v>1839292</v>
      </c>
      <c r="V48" s="8">
        <v>2077170</v>
      </c>
      <c r="W48" s="8">
        <v>1754592</v>
      </c>
      <c r="X48" s="8">
        <v>1426190</v>
      </c>
      <c r="Y48" s="8">
        <v>-1354715</v>
      </c>
      <c r="Z48" s="8">
        <v>-2569191</v>
      </c>
      <c r="AA48" s="8">
        <v>-1493680</v>
      </c>
      <c r="AB48" s="8">
        <v>-1439590</v>
      </c>
      <c r="AC48" s="8">
        <v>-1131335</v>
      </c>
      <c r="AD48" s="8">
        <v>-615951</v>
      </c>
      <c r="AE48" s="8">
        <v>-299360</v>
      </c>
      <c r="AF48" s="8">
        <v>-38211</v>
      </c>
    </row>
    <row r="49" spans="2:32" ht="15" customHeight="1">
      <c r="B49" s="7" t="s">
        <v>79</v>
      </c>
      <c r="C49" s="7" t="s">
        <v>79</v>
      </c>
      <c r="D49" s="7" t="s">
        <v>37</v>
      </c>
      <c r="E49" s="8">
        <v>2721377</v>
      </c>
      <c r="F49" s="8">
        <v>1070567</v>
      </c>
      <c r="G49" s="8">
        <v>1071356</v>
      </c>
      <c r="H49" s="8">
        <v>1066075</v>
      </c>
      <c r="I49" s="8">
        <v>855668</v>
      </c>
      <c r="J49" s="8">
        <v>3055796</v>
      </c>
      <c r="K49" s="8">
        <v>1715129</v>
      </c>
      <c r="L49" s="8">
        <v>1714594</v>
      </c>
      <c r="M49" s="8">
        <v>1715165</v>
      </c>
      <c r="N49" s="8">
        <v>4079608</v>
      </c>
      <c r="O49" s="8">
        <v>839464</v>
      </c>
      <c r="P49" s="8">
        <v>827926</v>
      </c>
      <c r="Q49" s="8">
        <v>814771</v>
      </c>
      <c r="R49" s="8">
        <v>2911732</v>
      </c>
      <c r="S49" s="8">
        <v>1799655</v>
      </c>
      <c r="T49" s="8">
        <v>1799404</v>
      </c>
      <c r="U49" s="8">
        <v>1799404</v>
      </c>
      <c r="V49" s="8">
        <v>1781182</v>
      </c>
      <c r="W49" s="8">
        <v>1734392</v>
      </c>
      <c r="X49" s="8">
        <v>1734352</v>
      </c>
      <c r="Y49" s="8">
        <v>2574474</v>
      </c>
      <c r="Z49" s="8">
        <v>3613550</v>
      </c>
      <c r="AA49" s="8">
        <v>1770027</v>
      </c>
      <c r="AB49" s="8">
        <v>1770027</v>
      </c>
      <c r="AC49" s="8">
        <v>1770027</v>
      </c>
      <c r="AD49" s="8">
        <v>4569112</v>
      </c>
      <c r="AE49" s="8">
        <v>1128921</v>
      </c>
      <c r="AF49" s="8">
        <v>1128921</v>
      </c>
    </row>
    <row r="50" spans="2:32" ht="15" customHeight="1">
      <c r="B50" s="7" t="s">
        <v>80</v>
      </c>
      <c r="C50" s="7" t="s">
        <v>80</v>
      </c>
      <c r="D50" s="7" t="s">
        <v>38</v>
      </c>
      <c r="E50" s="8">
        <v>452461</v>
      </c>
      <c r="F50" s="8">
        <v>1100375</v>
      </c>
      <c r="G50" s="8">
        <v>1656802</v>
      </c>
      <c r="H50" s="8">
        <v>2199313</v>
      </c>
      <c r="I50" s="8">
        <v>2199314</v>
      </c>
      <c r="J50" s="8">
        <v>433933</v>
      </c>
      <c r="K50" s="8">
        <v>1077743</v>
      </c>
      <c r="L50" s="8">
        <v>1575209</v>
      </c>
      <c r="M50" s="8">
        <v>2363354</v>
      </c>
      <c r="N50" s="8">
        <v>339007</v>
      </c>
      <c r="O50" s="8">
        <v>935472</v>
      </c>
      <c r="P50" s="8">
        <v>1631313</v>
      </c>
      <c r="Q50" s="8">
        <v>2138347</v>
      </c>
      <c r="R50" s="8">
        <v>170934</v>
      </c>
      <c r="S50" s="8">
        <v>475787</v>
      </c>
      <c r="T50" s="8">
        <v>955621</v>
      </c>
      <c r="U50" s="8">
        <v>1037167</v>
      </c>
      <c r="V50" s="8">
        <v>151753</v>
      </c>
      <c r="W50" s="8">
        <v>374297</v>
      </c>
      <c r="X50" s="8">
        <v>918126</v>
      </c>
      <c r="Y50" s="8">
        <v>1111684</v>
      </c>
      <c r="Z50" s="8">
        <v>959532</v>
      </c>
      <c r="AA50" s="8">
        <v>1616390</v>
      </c>
      <c r="AB50" s="8">
        <v>1895773</v>
      </c>
      <c r="AC50" s="8">
        <v>2799098</v>
      </c>
      <c r="AD50" s="8">
        <v>1191990</v>
      </c>
      <c r="AE50" s="8">
        <v>2322216</v>
      </c>
      <c r="AF50" s="8">
        <v>3850986</v>
      </c>
    </row>
    <row r="51" spans="2:32" ht="15" customHeight="1">
      <c r="B51" s="24" t="s">
        <v>81</v>
      </c>
      <c r="C51" s="24" t="s">
        <v>81</v>
      </c>
      <c r="D51" s="24" t="s">
        <v>46</v>
      </c>
      <c r="E51" s="26">
        <v>1332876</v>
      </c>
      <c r="F51" s="26">
        <v>1285398</v>
      </c>
      <c r="G51" s="26">
        <v>1361825</v>
      </c>
      <c r="H51" s="26">
        <v>1436409</v>
      </c>
      <c r="I51" s="26">
        <v>1436409</v>
      </c>
      <c r="J51" s="26">
        <v>1530692</v>
      </c>
      <c r="K51" s="26">
        <v>1411000</v>
      </c>
      <c r="L51" s="26">
        <v>1489854</v>
      </c>
      <c r="M51" s="26">
        <v>1564184</v>
      </c>
      <c r="N51" s="26">
        <v>1410453</v>
      </c>
      <c r="O51" s="26">
        <v>1397309</v>
      </c>
      <c r="P51" s="26">
        <v>1480340</v>
      </c>
      <c r="Q51" s="25">
        <v>1547523</v>
      </c>
      <c r="R51" s="25">
        <v>1606437</v>
      </c>
      <c r="S51" s="25">
        <v>1569667</v>
      </c>
      <c r="T51" s="25">
        <v>1629539</v>
      </c>
      <c r="U51" s="25">
        <v>1663240</v>
      </c>
      <c r="V51" s="25">
        <v>1704008</v>
      </c>
      <c r="W51" s="25">
        <v>1648147</v>
      </c>
      <c r="X51" s="25">
        <v>1709474</v>
      </c>
      <c r="Y51" s="25">
        <v>1681896</v>
      </c>
      <c r="Z51" s="25">
        <v>1730517</v>
      </c>
      <c r="AA51" s="25">
        <v>1691689</v>
      </c>
      <c r="AB51" s="25">
        <v>1740039</v>
      </c>
      <c r="AC51" s="25">
        <v>1797255</v>
      </c>
      <c r="AD51" s="25">
        <v>1845628</v>
      </c>
      <c r="AE51" s="25">
        <v>1831379</v>
      </c>
      <c r="AF51" s="25">
        <v>1917265</v>
      </c>
    </row>
    <row r="52" spans="2:32" ht="15" customHeight="1">
      <c r="B52" s="24" t="s">
        <v>82</v>
      </c>
      <c r="C52" s="24" t="s">
        <v>82</v>
      </c>
      <c r="D52" s="24" t="s">
        <v>39</v>
      </c>
      <c r="E52" s="25">
        <v>21690645</v>
      </c>
      <c r="F52" s="25">
        <v>21896565</v>
      </c>
      <c r="G52" s="25">
        <v>22648520</v>
      </c>
      <c r="H52" s="25">
        <v>23329727</v>
      </c>
      <c r="I52" s="25">
        <v>23075274</v>
      </c>
      <c r="J52" s="25">
        <v>23744728</v>
      </c>
      <c r="K52" s="25">
        <v>23960097</v>
      </c>
      <c r="L52" s="25">
        <v>24510075</v>
      </c>
      <c r="M52" s="25">
        <v>26594700</v>
      </c>
      <c r="N52" s="25">
        <v>26789514</v>
      </c>
      <c r="O52" s="25">
        <v>25529683</v>
      </c>
      <c r="P52" s="25">
        <v>26418162</v>
      </c>
      <c r="Q52" s="25">
        <f t="shared" ref="Q52:S52" si="5">Q45+Q51</f>
        <v>26979510</v>
      </c>
      <c r="R52" s="25">
        <f t="shared" si="5"/>
        <v>27241513</v>
      </c>
      <c r="S52" s="25">
        <f t="shared" si="5"/>
        <v>27887509</v>
      </c>
      <c r="T52" s="25">
        <f t="shared" ref="T52:U52" si="6">T45+T51</f>
        <v>28456029</v>
      </c>
      <c r="U52" s="25">
        <f t="shared" si="6"/>
        <v>28657990</v>
      </c>
      <c r="V52" s="25">
        <v>29088389</v>
      </c>
      <c r="W52" s="25">
        <v>28932394</v>
      </c>
      <c r="X52" s="25">
        <v>28988379</v>
      </c>
      <c r="Y52" s="25">
        <v>27213576</v>
      </c>
      <c r="Z52" s="25">
        <v>27007253</v>
      </c>
      <c r="AA52" s="25">
        <v>28464719</v>
      </c>
      <c r="AB52" s="25">
        <v>28846542</v>
      </c>
      <c r="AC52" s="25">
        <v>30115338</v>
      </c>
      <c r="AD52" s="25">
        <v>31949007</v>
      </c>
      <c r="AE52" s="25">
        <v>33408143</v>
      </c>
      <c r="AF52" s="25">
        <v>35299745</v>
      </c>
    </row>
    <row r="53" spans="2:32" s="198" customFormat="1" ht="15" customHeight="1">
      <c r="B53" s="254" t="s">
        <v>252</v>
      </c>
      <c r="C53" s="254" t="s">
        <v>252</v>
      </c>
      <c r="D53" s="254" t="s">
        <v>40</v>
      </c>
      <c r="E53" s="255">
        <v>147038306</v>
      </c>
      <c r="F53" s="255">
        <v>150005625</v>
      </c>
      <c r="G53" s="255">
        <v>152027395</v>
      </c>
      <c r="H53" s="255">
        <v>157194589</v>
      </c>
      <c r="I53" s="255">
        <v>156955344</v>
      </c>
      <c r="J53" s="255">
        <v>159841934</v>
      </c>
      <c r="K53" s="255">
        <v>171840340</v>
      </c>
      <c r="L53" s="255">
        <v>179895530</v>
      </c>
      <c r="M53" s="255">
        <v>206656303</v>
      </c>
      <c r="N53" s="255">
        <v>209028511</v>
      </c>
      <c r="O53" s="255">
        <v>205901246</v>
      </c>
      <c r="P53" s="255">
        <v>204072985</v>
      </c>
      <c r="Q53" s="255">
        <v>209476166</v>
      </c>
      <c r="R53" s="255">
        <v>215899523</v>
      </c>
      <c r="S53" s="255">
        <v>221609230</v>
      </c>
      <c r="T53" s="255">
        <f t="shared" ref="T53:U53" si="7">T43+T52</f>
        <v>222833964</v>
      </c>
      <c r="U53" s="255">
        <f t="shared" si="7"/>
        <v>228748855</v>
      </c>
      <c r="V53" s="255">
        <v>237509885</v>
      </c>
      <c r="W53" s="255">
        <v>230210599</v>
      </c>
      <c r="X53" s="255">
        <v>232393243</v>
      </c>
      <c r="Y53" s="255">
        <v>243017264</v>
      </c>
      <c r="Z53" s="255">
        <v>245938512</v>
      </c>
      <c r="AA53" s="255">
        <v>246504606</v>
      </c>
      <c r="AB53" s="255">
        <v>263395142</v>
      </c>
      <c r="AC53" s="255">
        <v>259167215</v>
      </c>
      <c r="AD53" s="255">
        <v>258620665</v>
      </c>
      <c r="AE53" s="255">
        <v>263777159</v>
      </c>
      <c r="AF53" s="255">
        <v>278049339</v>
      </c>
    </row>
    <row r="54" spans="2:32" s="27" customFormat="1">
      <c r="U54" s="356">
        <f t="shared" ref="U54" si="8">U29-U53</f>
        <v>0</v>
      </c>
      <c r="V54" s="356">
        <v>0</v>
      </c>
      <c r="W54" s="356">
        <v>0</v>
      </c>
      <c r="X54" s="356">
        <v>0</v>
      </c>
      <c r="Y54" s="356">
        <v>0</v>
      </c>
      <c r="Z54" s="356">
        <v>0</v>
      </c>
      <c r="AA54" s="356">
        <v>0</v>
      </c>
      <c r="AB54" s="356">
        <v>0</v>
      </c>
      <c r="AC54" s="356">
        <v>0</v>
      </c>
      <c r="AD54" s="356">
        <v>0</v>
      </c>
      <c r="AE54" s="356">
        <v>0</v>
      </c>
      <c r="AF54" s="356">
        <v>0</v>
      </c>
    </row>
    <row r="55" spans="2:32" s="198" customFormat="1">
      <c r="Q55" s="270"/>
      <c r="R55" s="270"/>
      <c r="S55" s="270"/>
      <c r="T55" s="270"/>
      <c r="U55" s="270"/>
      <c r="V55" s="270"/>
      <c r="W55" s="270"/>
      <c r="X55" s="270"/>
      <c r="Y55" s="270"/>
      <c r="Z55" s="270"/>
      <c r="AA55" s="270"/>
      <c r="AB55" s="270"/>
      <c r="AC55" s="270"/>
      <c r="AD55" s="270"/>
      <c r="AE55" s="270"/>
      <c r="AF55" s="270"/>
    </row>
    <row r="56" spans="2:32">
      <c r="D56" s="198"/>
      <c r="E56" s="198"/>
      <c r="F56" s="198"/>
      <c r="G56" s="198"/>
      <c r="H56" s="198"/>
      <c r="I56" s="198"/>
      <c r="J56" s="198"/>
      <c r="K56" s="198"/>
      <c r="L56" s="198"/>
      <c r="M56" s="198"/>
      <c r="N56" s="198"/>
      <c r="O56" s="198"/>
      <c r="P56" s="198"/>
      <c r="Q56" s="198"/>
      <c r="R56" s="198"/>
      <c r="S56" s="198"/>
      <c r="T56" s="198"/>
      <c r="U56" s="270"/>
      <c r="V56" s="270"/>
      <c r="W56" s="270"/>
      <c r="X56" s="270"/>
      <c r="Y56" s="270"/>
      <c r="Z56" s="198"/>
      <c r="AA56" s="198"/>
      <c r="AB56" s="198"/>
      <c r="AC56" s="198"/>
      <c r="AD56" s="198"/>
      <c r="AE56" s="198"/>
      <c r="AF56" s="198"/>
    </row>
    <row r="57" spans="2:32">
      <c r="D57" s="198"/>
      <c r="E57" s="198"/>
      <c r="F57" s="198"/>
      <c r="G57" s="198"/>
      <c r="H57" s="198"/>
      <c r="I57" s="198"/>
      <c r="J57" s="198"/>
      <c r="K57" s="198"/>
      <c r="L57" s="198"/>
      <c r="M57" s="198"/>
      <c r="N57" s="198"/>
      <c r="O57" s="198"/>
      <c r="P57" s="198"/>
      <c r="Q57" s="198"/>
      <c r="R57" s="198"/>
      <c r="S57" s="198"/>
      <c r="T57" s="198"/>
      <c r="U57" s="270"/>
      <c r="V57" s="270"/>
      <c r="W57" s="270"/>
      <c r="X57" s="270"/>
      <c r="Y57" s="270"/>
      <c r="Z57" s="198"/>
      <c r="AA57" s="198"/>
      <c r="AB57" s="198"/>
      <c r="AC57" s="198"/>
      <c r="AD57" s="198"/>
      <c r="AE57" s="198"/>
      <c r="AF57" s="198"/>
    </row>
    <row r="58" spans="2:32">
      <c r="D58" s="198"/>
      <c r="E58" s="198"/>
      <c r="F58" s="198"/>
      <c r="G58" s="198"/>
      <c r="H58" s="198"/>
      <c r="I58" s="198"/>
      <c r="J58" s="198"/>
      <c r="K58" s="198"/>
      <c r="L58" s="198"/>
      <c r="M58" s="198"/>
      <c r="N58" s="198"/>
      <c r="O58" s="198"/>
      <c r="P58" s="198"/>
      <c r="Q58" s="198"/>
      <c r="R58" s="198"/>
      <c r="S58" s="198"/>
      <c r="T58" s="198"/>
      <c r="U58" s="270"/>
      <c r="V58" s="270"/>
      <c r="W58" s="270"/>
      <c r="X58" s="270"/>
      <c r="Y58" s="270"/>
      <c r="Z58" s="198"/>
      <c r="AA58" s="198"/>
      <c r="AB58" s="198"/>
      <c r="AC58" s="198"/>
      <c r="AD58" s="198"/>
      <c r="AE58" s="198"/>
      <c r="AF58" s="198"/>
    </row>
    <row r="59" spans="2:32">
      <c r="T59" s="287"/>
      <c r="U59" s="287"/>
      <c r="V59" s="287"/>
      <c r="W59" s="287"/>
      <c r="X59" s="287"/>
      <c r="Y59" s="287"/>
      <c r="Z59" s="287"/>
      <c r="AA59" s="287"/>
      <c r="AB59" s="287"/>
      <c r="AC59" s="287"/>
      <c r="AD59" s="287"/>
      <c r="AE59" s="287"/>
      <c r="AF59" s="287"/>
    </row>
    <row r="60" spans="2:32">
      <c r="T60" s="286"/>
      <c r="U60" s="270"/>
      <c r="V60" s="270"/>
      <c r="W60" s="270"/>
      <c r="X60" s="270"/>
      <c r="Y60" s="270"/>
      <c r="Z60" s="286"/>
      <c r="AA60" s="286"/>
      <c r="AB60" s="286"/>
      <c r="AC60" s="286"/>
      <c r="AD60" s="286"/>
      <c r="AE60" s="286"/>
      <c r="AF60" s="286"/>
    </row>
    <row r="61" spans="2:32">
      <c r="T61" s="286"/>
      <c r="U61" s="270"/>
      <c r="V61" s="270"/>
      <c r="W61" s="270"/>
      <c r="X61" s="270"/>
      <c r="Y61" s="270"/>
      <c r="Z61" s="286"/>
      <c r="AA61" s="286"/>
      <c r="AB61" s="286"/>
      <c r="AC61" s="286"/>
      <c r="AD61" s="286"/>
      <c r="AE61" s="286"/>
      <c r="AF61" s="286"/>
    </row>
    <row r="62" spans="2:32">
      <c r="T62" s="286"/>
      <c r="U62" s="270"/>
      <c r="V62" s="270"/>
      <c r="W62" s="270"/>
      <c r="X62" s="270"/>
      <c r="Y62" s="270"/>
      <c r="Z62" s="286"/>
      <c r="AA62" s="286"/>
      <c r="AB62" s="286"/>
      <c r="AC62" s="286"/>
      <c r="AD62" s="286"/>
      <c r="AE62" s="286"/>
      <c r="AF62" s="286"/>
    </row>
    <row r="63" spans="2:32">
      <c r="T63" s="286"/>
      <c r="U63" s="286"/>
      <c r="V63" s="286"/>
      <c r="W63" s="286"/>
      <c r="X63" s="286"/>
      <c r="Y63" s="286"/>
      <c r="Z63" s="286"/>
      <c r="AA63" s="286"/>
      <c r="AB63" s="286"/>
      <c r="AC63" s="286"/>
      <c r="AD63" s="286"/>
      <c r="AE63" s="286"/>
      <c r="AF63" s="286"/>
    </row>
    <row r="64" spans="2:32">
      <c r="T64" s="287"/>
      <c r="Z64" s="287"/>
      <c r="AA64" s="287"/>
      <c r="AB64" s="287"/>
      <c r="AC64" s="287"/>
      <c r="AD64" s="287"/>
      <c r="AE64" s="287"/>
      <c r="AF64" s="287"/>
    </row>
    <row r="65" spans="20:32">
      <c r="T65" s="287"/>
      <c r="U65" s="270"/>
      <c r="V65" s="270"/>
      <c r="W65" s="270"/>
      <c r="X65" s="270"/>
      <c r="Y65" s="270"/>
      <c r="Z65" s="287"/>
      <c r="AA65" s="287"/>
      <c r="AB65" s="287"/>
      <c r="AC65" s="287"/>
      <c r="AD65" s="287"/>
      <c r="AE65" s="287"/>
      <c r="AF65" s="287"/>
    </row>
    <row r="66" spans="20:32">
      <c r="T66" s="287"/>
      <c r="U66" s="270"/>
      <c r="V66" s="270"/>
      <c r="W66" s="270"/>
      <c r="X66" s="270"/>
      <c r="Y66" s="270"/>
      <c r="Z66" s="287"/>
      <c r="AA66" s="287"/>
      <c r="AB66" s="287"/>
      <c r="AC66" s="287"/>
      <c r="AD66" s="287"/>
      <c r="AE66" s="287"/>
      <c r="AF66" s="287"/>
    </row>
    <row r="67" spans="20:32">
      <c r="T67" s="286"/>
      <c r="U67" s="270"/>
      <c r="V67" s="270"/>
      <c r="W67" s="270"/>
      <c r="X67" s="270"/>
      <c r="Y67" s="270"/>
      <c r="Z67" s="286"/>
      <c r="AA67" s="286"/>
      <c r="AB67" s="286"/>
      <c r="AC67" s="286"/>
      <c r="AD67" s="286"/>
      <c r="AE67" s="286"/>
      <c r="AF67" s="286"/>
    </row>
    <row r="68" spans="20:32">
      <c r="T68" s="286"/>
      <c r="U68" s="286"/>
      <c r="V68" s="286"/>
      <c r="W68" s="286"/>
      <c r="X68" s="286"/>
      <c r="Y68" s="286"/>
      <c r="Z68" s="286"/>
      <c r="AA68" s="286"/>
      <c r="AB68" s="286"/>
      <c r="AC68" s="286"/>
      <c r="AD68" s="286"/>
      <c r="AE68" s="286"/>
      <c r="AF68" s="286"/>
    </row>
    <row r="69" spans="20:32">
      <c r="T69" s="286"/>
      <c r="U69" s="286"/>
      <c r="V69" s="286"/>
      <c r="W69" s="286"/>
      <c r="X69" s="286"/>
      <c r="Y69" s="286"/>
      <c r="Z69" s="286"/>
      <c r="AA69" s="286"/>
      <c r="AB69" s="286"/>
      <c r="AC69" s="286"/>
      <c r="AD69" s="286"/>
      <c r="AE69" s="286"/>
      <c r="AF69" s="286"/>
    </row>
    <row r="70" spans="20:32">
      <c r="T70" s="286"/>
      <c r="U70" s="286"/>
      <c r="V70" s="286"/>
      <c r="W70" s="286"/>
      <c r="X70" s="286"/>
      <c r="Y70" s="286"/>
      <c r="Z70" s="286"/>
      <c r="AA70" s="286"/>
      <c r="AB70" s="286"/>
      <c r="AC70" s="286"/>
      <c r="AD70" s="286"/>
      <c r="AE70" s="286"/>
      <c r="AF70" s="286"/>
    </row>
    <row r="71" spans="20:32">
      <c r="T71" s="287"/>
      <c r="U71" s="287"/>
      <c r="V71" s="287"/>
      <c r="W71" s="287"/>
      <c r="X71" s="287"/>
      <c r="Y71" s="287"/>
      <c r="Z71" s="287"/>
      <c r="AA71" s="287"/>
      <c r="AB71" s="287"/>
      <c r="AC71" s="287"/>
      <c r="AD71" s="287"/>
      <c r="AE71" s="287"/>
      <c r="AF71" s="287"/>
    </row>
    <row r="72" spans="20:32">
      <c r="T72" s="286"/>
      <c r="U72" s="286"/>
      <c r="V72" s="286"/>
      <c r="W72" s="286"/>
      <c r="X72" s="286"/>
      <c r="Y72" s="286"/>
      <c r="Z72" s="286"/>
      <c r="AA72" s="286"/>
      <c r="AB72" s="286"/>
      <c r="AC72" s="286"/>
      <c r="AD72" s="286"/>
      <c r="AE72" s="286"/>
      <c r="AF72" s="286"/>
    </row>
    <row r="73" spans="20:32">
      <c r="T73" s="286"/>
      <c r="U73" s="286"/>
      <c r="V73" s="286"/>
      <c r="W73" s="286"/>
      <c r="X73" s="286"/>
      <c r="Y73" s="286"/>
      <c r="Z73" s="286"/>
      <c r="AA73" s="286"/>
      <c r="AB73" s="286"/>
      <c r="AC73" s="286"/>
      <c r="AD73" s="286"/>
      <c r="AE73" s="286"/>
      <c r="AF73" s="286"/>
    </row>
    <row r="74" spans="20:32">
      <c r="T74" s="286"/>
      <c r="U74" s="286"/>
      <c r="V74" s="286"/>
      <c r="W74" s="286"/>
      <c r="X74" s="286"/>
      <c r="Y74" s="286"/>
      <c r="Z74" s="286"/>
      <c r="AA74" s="286"/>
      <c r="AB74" s="286"/>
      <c r="AC74" s="286"/>
      <c r="AD74" s="286"/>
      <c r="AE74" s="286"/>
      <c r="AF74" s="286"/>
    </row>
    <row r="75" spans="20:32">
      <c r="T75" s="286"/>
      <c r="U75" s="286"/>
      <c r="V75" s="286"/>
      <c r="W75" s="286"/>
      <c r="X75" s="286"/>
      <c r="Y75" s="286"/>
      <c r="Z75" s="286"/>
      <c r="AA75" s="286"/>
      <c r="AB75" s="286"/>
      <c r="AC75" s="286"/>
      <c r="AD75" s="286"/>
      <c r="AE75" s="286"/>
      <c r="AF75" s="286"/>
    </row>
    <row r="76" spans="20:32">
      <c r="T76" s="286"/>
      <c r="U76" s="286"/>
      <c r="V76" s="286"/>
      <c r="W76" s="286"/>
      <c r="X76" s="286"/>
      <c r="Y76" s="286"/>
      <c r="Z76" s="286"/>
      <c r="AA76" s="286"/>
      <c r="AB76" s="286"/>
      <c r="AC76" s="286"/>
      <c r="AD76" s="286"/>
      <c r="AE76" s="286"/>
      <c r="AF76" s="286"/>
    </row>
    <row r="77" spans="20:32">
      <c r="T77" s="286"/>
      <c r="U77" s="286"/>
      <c r="V77" s="286"/>
      <c r="W77" s="286"/>
      <c r="X77" s="286"/>
      <c r="Y77" s="286"/>
      <c r="Z77" s="286"/>
      <c r="AA77" s="286"/>
      <c r="AB77" s="286"/>
      <c r="AC77" s="286"/>
      <c r="AD77" s="286"/>
      <c r="AE77" s="286"/>
      <c r="AF77" s="286"/>
    </row>
    <row r="78" spans="20:32">
      <c r="T78" s="286"/>
      <c r="U78" s="286"/>
      <c r="V78" s="286"/>
      <c r="W78" s="286"/>
      <c r="X78" s="286"/>
      <c r="Y78" s="286"/>
      <c r="Z78" s="286"/>
      <c r="AA78" s="286"/>
      <c r="AB78" s="286"/>
      <c r="AC78" s="286"/>
      <c r="AD78" s="286"/>
      <c r="AE78" s="286"/>
      <c r="AF78" s="286"/>
    </row>
    <row r="79" spans="20:32">
      <c r="T79" s="286"/>
      <c r="U79" s="286"/>
      <c r="V79" s="286"/>
      <c r="W79" s="286"/>
      <c r="X79" s="286"/>
      <c r="Y79" s="286"/>
      <c r="Z79" s="286"/>
      <c r="AA79" s="286"/>
      <c r="AB79" s="286"/>
      <c r="AC79" s="286"/>
      <c r="AD79" s="286"/>
      <c r="AE79" s="286"/>
      <c r="AF79" s="286"/>
    </row>
    <row r="80" spans="20:32">
      <c r="T80" s="287"/>
      <c r="U80" s="287"/>
      <c r="V80" s="287"/>
      <c r="W80" s="287"/>
      <c r="X80" s="287"/>
      <c r="Y80" s="287"/>
      <c r="Z80" s="287"/>
      <c r="AA80" s="287"/>
      <c r="AB80" s="287"/>
      <c r="AC80" s="287"/>
      <c r="AD80" s="287"/>
      <c r="AE80" s="287"/>
      <c r="AF80" s="287"/>
    </row>
    <row r="81" spans="20:32">
      <c r="T81" s="287"/>
      <c r="U81" s="287"/>
      <c r="V81" s="287"/>
      <c r="W81" s="287"/>
      <c r="X81" s="287"/>
      <c r="Y81" s="287"/>
      <c r="Z81" s="287"/>
      <c r="AA81" s="287"/>
      <c r="AB81" s="287"/>
      <c r="AC81" s="287"/>
      <c r="AD81" s="287"/>
      <c r="AE81" s="287"/>
      <c r="AF81" s="287"/>
    </row>
    <row r="82" spans="20:32">
      <c r="T82" s="287"/>
      <c r="U82" s="287"/>
      <c r="V82" s="287"/>
      <c r="W82" s="287"/>
      <c r="X82" s="287"/>
      <c r="Y82" s="287"/>
      <c r="Z82" s="287"/>
      <c r="AA82" s="287"/>
      <c r="AB82" s="287"/>
      <c r="AC82" s="287"/>
      <c r="AD82" s="287"/>
      <c r="AE82" s="287"/>
      <c r="AF82" s="287"/>
    </row>
    <row r="83" spans="20:32">
      <c r="T83" s="287"/>
      <c r="U83" s="287"/>
      <c r="V83" s="287"/>
      <c r="W83" s="287"/>
      <c r="X83" s="287"/>
      <c r="Y83" s="287"/>
      <c r="Z83" s="287"/>
      <c r="AA83" s="287"/>
      <c r="AB83" s="287"/>
      <c r="AC83" s="287"/>
      <c r="AD83" s="287"/>
      <c r="AE83" s="287"/>
      <c r="AF83" s="287"/>
    </row>
    <row r="84" spans="20:32">
      <c r="T84" s="287"/>
      <c r="U84" s="287"/>
      <c r="V84" s="287"/>
      <c r="W84" s="287"/>
      <c r="X84" s="287"/>
      <c r="Y84" s="287"/>
      <c r="Z84" s="287"/>
      <c r="AA84" s="287"/>
      <c r="AB84" s="287"/>
      <c r="AC84" s="287"/>
      <c r="AD84" s="287"/>
      <c r="AE84" s="287"/>
      <c r="AF84" s="287"/>
    </row>
    <row r="85" spans="20:32">
      <c r="T85" s="287"/>
      <c r="U85" s="287"/>
      <c r="V85" s="287"/>
      <c r="W85" s="287"/>
      <c r="X85" s="287"/>
      <c r="Y85" s="287"/>
      <c r="Z85" s="287"/>
      <c r="AA85" s="287"/>
      <c r="AB85" s="287"/>
      <c r="AC85" s="287"/>
      <c r="AD85" s="287"/>
      <c r="AE85" s="287"/>
      <c r="AF85" s="287"/>
    </row>
    <row r="86" spans="20:32">
      <c r="T86" s="287"/>
      <c r="U86" s="287"/>
      <c r="V86" s="287"/>
      <c r="W86" s="287"/>
      <c r="X86" s="287"/>
      <c r="Y86" s="287"/>
      <c r="Z86" s="287"/>
      <c r="AA86" s="287"/>
      <c r="AB86" s="287"/>
      <c r="AC86" s="287"/>
      <c r="AD86" s="287"/>
      <c r="AE86" s="287"/>
      <c r="AF86" s="287"/>
    </row>
    <row r="87" spans="20:32">
      <c r="T87" s="198"/>
      <c r="U87" s="198"/>
      <c r="V87" s="198"/>
      <c r="W87" s="198"/>
      <c r="X87" s="198"/>
      <c r="Y87" s="198"/>
      <c r="Z87" s="198"/>
      <c r="AA87" s="198"/>
      <c r="AB87" s="198"/>
      <c r="AC87" s="198"/>
      <c r="AD87" s="198"/>
      <c r="AE87" s="198"/>
      <c r="AF87" s="198"/>
    </row>
  </sheetData>
  <customSheetViews>
    <customSheetView guid="{899D69CD-4B7E-42BC-9944-5BD922EB798C}" scale="90" showPageBreaks="1" printArea="1" topLeftCell="C1">
      <pane xSplit="1" ySplit="1" topLeftCell="S35" activePane="bottomRight" state="frozen"/>
      <selection pane="bottomRight" activeCell="AD50" sqref="AD50"/>
      <pageMargins left="0" right="0" top="0.98425196850393704" bottom="0.98425196850393704" header="0.51181102362204722" footer="0.51181102362204722"/>
      <pageSetup paperSize="9" scale="48" orientation="landscape" r:id="rId1"/>
      <headerFooter alignWithMargins="0"/>
    </customSheetView>
    <customSheetView guid="{9AF4A83C-CF57-4B40-8A74-6A0EA6C2FE5C}" showPageBreaks="1" printArea="1" hiddenColumns="1" topLeftCell="P1">
      <selection activeCell="AA12" sqref="AA12"/>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22F3E99A-96C8-445F-81B2-67262F695A36}" scale="90" showPageBreaks="1" printArea="1" hiddenColumns="1" topLeftCell="C1">
      <selection activeCell="Z7" sqref="Z7"/>
      <pageMargins left="0" right="0" top="0.98425196850393704" bottom="0.98425196850393704" header="0.51181102362204722" footer="0.51181102362204722"/>
      <pageSetup paperSize="9" scale="48" orientation="landscape" r:id="rId7"/>
      <headerFooter alignWithMargins="0"/>
    </customSheetView>
  </customSheetViews>
  <pageMargins left="0" right="0" top="0.98425196850393704" bottom="0.98425196850393704" header="0.51181102362204722" footer="0.51181102362204722"/>
  <pageSetup paperSize="9" scale="48" orientation="landscape" r:id="rId8"/>
  <headerFooter alignWithMargins="0"/>
  <ignoredErrors>
    <ignoredError sqref="T45:U45 Q45:S4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zoomScaleNormal="90" workbookViewId="0">
      <pane xSplit="2" ySplit="2" topLeftCell="X19" activePane="bottomRight" state="frozen"/>
      <selection pane="topRight" activeCell="C1" sqref="C1"/>
      <selection pane="bottomLeft" activeCell="A3" sqref="A3"/>
      <selection pane="bottomRight" activeCell="AM43" sqref="AM43"/>
    </sheetView>
  </sheetViews>
  <sheetFormatPr defaultColWidth="8.5703125" defaultRowHeight="14.25"/>
  <cols>
    <col min="1" max="2" width="50.5703125" style="5" customWidth="1"/>
    <col min="3" max="16" width="13.42578125" style="5" customWidth="1"/>
    <col min="17" max="25" width="11.42578125" style="5" customWidth="1"/>
    <col min="26" max="26" width="11.7109375" style="5" customWidth="1"/>
    <col min="27" max="27" width="12.7109375" style="5" customWidth="1"/>
    <col min="28" max="29" width="12.85546875" style="5" customWidth="1"/>
    <col min="30" max="30" width="9" style="5" bestFit="1" customWidth="1"/>
    <col min="31" max="16384" width="8.5703125" style="5"/>
  </cols>
  <sheetData>
    <row r="1" spans="1:29" s="232" customFormat="1" ht="19.5" customHeight="1" thickBot="1">
      <c r="A1" s="230" t="s">
        <v>85</v>
      </c>
      <c r="B1" s="230" t="s">
        <v>1</v>
      </c>
      <c r="C1" s="231" t="s">
        <v>179</v>
      </c>
      <c r="D1" s="231" t="s">
        <v>180</v>
      </c>
      <c r="E1" s="231" t="s">
        <v>181</v>
      </c>
      <c r="F1" s="231" t="s">
        <v>182</v>
      </c>
      <c r="G1" s="231" t="s">
        <v>183</v>
      </c>
      <c r="H1" s="231" t="s">
        <v>184</v>
      </c>
      <c r="I1" s="231" t="s">
        <v>185</v>
      </c>
      <c r="J1" s="231" t="s">
        <v>186</v>
      </c>
      <c r="K1" s="231" t="s">
        <v>187</v>
      </c>
      <c r="L1" s="231" t="s">
        <v>188</v>
      </c>
      <c r="M1" s="231" t="s">
        <v>559</v>
      </c>
      <c r="N1" s="231" t="s">
        <v>567</v>
      </c>
      <c r="O1" s="231" t="s">
        <v>594</v>
      </c>
      <c r="P1" s="231" t="s">
        <v>598</v>
      </c>
      <c r="Q1" s="231" t="s">
        <v>609</v>
      </c>
      <c r="R1" s="231" t="s">
        <v>620</v>
      </c>
      <c r="S1" s="231" t="s">
        <v>624</v>
      </c>
      <c r="T1" s="231" t="s">
        <v>629</v>
      </c>
      <c r="U1" s="231" t="s">
        <v>632</v>
      </c>
      <c r="V1" s="231" t="s">
        <v>644</v>
      </c>
      <c r="W1" s="231" t="s">
        <v>673</v>
      </c>
      <c r="X1" s="231" t="s">
        <v>682</v>
      </c>
      <c r="Y1" s="231" t="s">
        <v>687</v>
      </c>
      <c r="Z1" s="231" t="s">
        <v>692</v>
      </c>
      <c r="AA1" s="231" t="s">
        <v>697</v>
      </c>
      <c r="AB1" s="231" t="s">
        <v>698</v>
      </c>
      <c r="AC1" s="231" t="s">
        <v>759</v>
      </c>
    </row>
    <row r="2" spans="1:29" s="20" customFormat="1" ht="37.5" customHeight="1">
      <c r="A2" s="236" t="s">
        <v>229</v>
      </c>
      <c r="B2" s="236" t="s">
        <v>142</v>
      </c>
      <c r="C2" s="233">
        <f>SUM(C3:C4,C6,C7:C10)</f>
        <v>1559802</v>
      </c>
      <c r="D2" s="233">
        <f>SUM(D3:D4,D6,D7:D10)</f>
        <v>1620968</v>
      </c>
      <c r="E2" s="233">
        <f>SUM(E3:E4,E6,E7:E10)</f>
        <v>1663808</v>
      </c>
      <c r="F2" s="233">
        <f>SUM(F3:F4,F6,F7:F10)</f>
        <v>1684729</v>
      </c>
      <c r="G2" s="233">
        <f>SUM(G3:G4,G6,G7:G10)</f>
        <v>1688501</v>
      </c>
      <c r="H2" s="233">
        <f t="shared" ref="H2:P2" si="0">SUM(H3:H4,H6,H7:H10)</f>
        <v>1736743</v>
      </c>
      <c r="I2" s="233">
        <f t="shared" si="0"/>
        <v>1805709</v>
      </c>
      <c r="J2" s="233">
        <f t="shared" si="0"/>
        <v>1982843</v>
      </c>
      <c r="K2" s="233">
        <f t="shared" si="0"/>
        <v>2081699</v>
      </c>
      <c r="L2" s="233">
        <f t="shared" si="0"/>
        <v>2116449</v>
      </c>
      <c r="M2" s="233">
        <f t="shared" si="0"/>
        <v>2166156</v>
      </c>
      <c r="N2" s="233">
        <f t="shared" si="0"/>
        <v>2097532</v>
      </c>
      <c r="O2" s="233">
        <f t="shared" si="0"/>
        <v>2040719</v>
      </c>
      <c r="P2" s="233">
        <f t="shared" si="0"/>
        <v>1748376</v>
      </c>
      <c r="Q2" s="233">
        <f t="shared" ref="Q2:R2" si="1">SUM(Q3:Q4,Q6,Q7:Q10)</f>
        <v>1538368</v>
      </c>
      <c r="R2" s="233">
        <f t="shared" si="1"/>
        <v>1529697</v>
      </c>
      <c r="S2" s="233">
        <f>SUM(S3:S4,S6,S7:S11)</f>
        <v>1482078</v>
      </c>
      <c r="T2" s="233">
        <f t="shared" ref="T2:V2" si="2">SUM(T3:T4,T6,T7:T11)</f>
        <v>1503872</v>
      </c>
      <c r="U2" s="233">
        <f t="shared" si="2"/>
        <v>1532526</v>
      </c>
      <c r="V2" s="233">
        <f t="shared" si="2"/>
        <v>1843809</v>
      </c>
      <c r="W2" s="233">
        <v>2462698</v>
      </c>
      <c r="X2" s="233">
        <v>3438855</v>
      </c>
      <c r="Y2" s="233">
        <v>2589494</v>
      </c>
      <c r="Z2" s="233">
        <v>4047537</v>
      </c>
      <c r="AA2" s="233">
        <v>4338449</v>
      </c>
      <c r="AB2" s="233">
        <v>4546302</v>
      </c>
      <c r="AC2" s="233">
        <v>4804931</v>
      </c>
    </row>
    <row r="3" spans="1:29" ht="15" customHeight="1">
      <c r="A3" s="237" t="s">
        <v>678</v>
      </c>
      <c r="B3" s="237" t="s">
        <v>580</v>
      </c>
      <c r="C3" s="234">
        <v>460085</v>
      </c>
      <c r="D3" s="234">
        <v>487186</v>
      </c>
      <c r="E3" s="234">
        <v>492361</v>
      </c>
      <c r="F3" s="234">
        <v>497431</v>
      </c>
      <c r="G3" s="234">
        <v>496216</v>
      </c>
      <c r="H3" s="234">
        <v>511595</v>
      </c>
      <c r="I3" s="234">
        <v>534737</v>
      </c>
      <c r="J3" s="234">
        <v>580009</v>
      </c>
      <c r="K3" s="234">
        <v>612516</v>
      </c>
      <c r="L3" s="234">
        <v>622815</v>
      </c>
      <c r="M3" s="234">
        <v>638868</v>
      </c>
      <c r="N3" s="234">
        <v>645950</v>
      </c>
      <c r="O3" s="234">
        <v>617256</v>
      </c>
      <c r="P3" s="234">
        <v>517381</v>
      </c>
      <c r="Q3" s="274">
        <v>451572</v>
      </c>
      <c r="R3" s="274">
        <v>456894</v>
      </c>
      <c r="S3" s="274">
        <v>360923</v>
      </c>
      <c r="T3" s="274">
        <v>369416</v>
      </c>
      <c r="U3" s="274">
        <v>366404</v>
      </c>
      <c r="V3" s="274">
        <v>419715</v>
      </c>
      <c r="W3" s="274">
        <v>590095</v>
      </c>
      <c r="X3" s="274">
        <v>860523</v>
      </c>
      <c r="Y3" s="274">
        <v>1084170</v>
      </c>
      <c r="Z3" s="274">
        <v>1188266</v>
      </c>
      <c r="AA3" s="274">
        <v>1208295</v>
      </c>
      <c r="AB3" s="274">
        <v>1313270</v>
      </c>
      <c r="AC3" s="274">
        <v>1350116</v>
      </c>
    </row>
    <row r="4" spans="1:29" ht="15" customHeight="1">
      <c r="A4" s="237" t="s">
        <v>231</v>
      </c>
      <c r="B4" s="237" t="s">
        <v>166</v>
      </c>
      <c r="C4" s="234">
        <v>853134</v>
      </c>
      <c r="D4" s="234">
        <v>888127</v>
      </c>
      <c r="E4" s="234">
        <v>920251</v>
      </c>
      <c r="F4" s="234">
        <v>940928</v>
      </c>
      <c r="G4" s="234">
        <v>947745</v>
      </c>
      <c r="H4" s="234">
        <v>978260</v>
      </c>
      <c r="I4" s="234">
        <v>1002343</v>
      </c>
      <c r="J4" s="234">
        <v>1100303</v>
      </c>
      <c r="K4" s="234">
        <v>1156682</v>
      </c>
      <c r="L4" s="234">
        <v>1194984</v>
      </c>
      <c r="M4" s="234">
        <v>1239653</v>
      </c>
      <c r="N4" s="234">
        <v>1173562</v>
      </c>
      <c r="O4" s="234">
        <v>1161883</v>
      </c>
      <c r="P4" s="234">
        <v>1000596</v>
      </c>
      <c r="Q4" s="274">
        <v>868014</v>
      </c>
      <c r="R4" s="274">
        <v>871255</v>
      </c>
      <c r="S4" s="274">
        <v>841613</v>
      </c>
      <c r="T4" s="274">
        <v>851898</v>
      </c>
      <c r="U4" s="274">
        <v>895167</v>
      </c>
      <c r="V4" s="274">
        <v>1004492</v>
      </c>
      <c r="W4" s="274">
        <v>1298765</v>
      </c>
      <c r="X4" s="274">
        <v>1699629</v>
      </c>
      <c r="Y4" s="274">
        <v>536627</v>
      </c>
      <c r="Z4" s="274">
        <v>1776854</v>
      </c>
      <c r="AA4" s="274">
        <v>1968160</v>
      </c>
      <c r="AB4" s="274">
        <v>1960105</v>
      </c>
      <c r="AC4" s="274">
        <v>2096187</v>
      </c>
    </row>
    <row r="5" spans="1:29" s="14" customFormat="1" ht="15" customHeight="1">
      <c r="A5" s="238" t="s">
        <v>232</v>
      </c>
      <c r="B5" s="238" t="s">
        <v>244</v>
      </c>
      <c r="C5" s="235">
        <v>250682</v>
      </c>
      <c r="D5" s="235">
        <v>262395</v>
      </c>
      <c r="E5" s="235">
        <v>273039</v>
      </c>
      <c r="F5" s="235">
        <v>280480</v>
      </c>
      <c r="G5" s="344">
        <v>280304</v>
      </c>
      <c r="H5" s="344">
        <v>293213</v>
      </c>
      <c r="I5" s="344">
        <v>303386</v>
      </c>
      <c r="J5" s="344">
        <v>355178</v>
      </c>
      <c r="K5" s="344">
        <v>396264</v>
      </c>
      <c r="L5" s="344">
        <v>407861</v>
      </c>
      <c r="M5" s="344">
        <v>418730</v>
      </c>
      <c r="N5" s="344">
        <v>423653</v>
      </c>
      <c r="O5" s="344">
        <v>423909</v>
      </c>
      <c r="P5" s="344">
        <v>359484</v>
      </c>
      <c r="Q5" s="345">
        <v>286950</v>
      </c>
      <c r="R5" s="345">
        <v>278684</v>
      </c>
      <c r="S5" s="345">
        <v>272561</v>
      </c>
      <c r="T5" s="345">
        <v>279564</v>
      </c>
      <c r="U5" s="345">
        <v>291927</v>
      </c>
      <c r="V5" s="345">
        <v>350651</v>
      </c>
      <c r="W5" s="345">
        <v>553040</v>
      </c>
      <c r="X5" s="345">
        <v>855658</v>
      </c>
      <c r="Y5" s="345">
        <v>-420150</v>
      </c>
      <c r="Z5" s="345">
        <v>813960</v>
      </c>
      <c r="AA5" s="345">
        <v>991928</v>
      </c>
      <c r="AB5" s="345">
        <v>975215</v>
      </c>
      <c r="AC5" s="345">
        <v>1064418</v>
      </c>
    </row>
    <row r="6" spans="1:29" ht="15" customHeight="1">
      <c r="A6" s="237" t="s">
        <v>584</v>
      </c>
      <c r="B6" s="237" t="s">
        <v>585</v>
      </c>
      <c r="C6" s="234">
        <v>161140</v>
      </c>
      <c r="D6" s="234">
        <v>162598</v>
      </c>
      <c r="E6" s="234">
        <v>169278</v>
      </c>
      <c r="F6" s="234">
        <v>167983</v>
      </c>
      <c r="G6" s="234">
        <v>169101</v>
      </c>
      <c r="H6" s="234">
        <v>169183</v>
      </c>
      <c r="I6" s="234">
        <v>192883</v>
      </c>
      <c r="J6" s="234">
        <v>211727</v>
      </c>
      <c r="K6" s="234">
        <v>228036</v>
      </c>
      <c r="L6" s="234">
        <v>215282</v>
      </c>
      <c r="M6" s="234">
        <v>203939</v>
      </c>
      <c r="N6" s="234">
        <v>207409</v>
      </c>
      <c r="O6" s="234">
        <v>199946</v>
      </c>
      <c r="P6" s="234">
        <v>204724</v>
      </c>
      <c r="Q6" s="274">
        <v>213409</v>
      </c>
      <c r="R6" s="274">
        <v>208088</v>
      </c>
      <c r="S6" s="274">
        <v>201596</v>
      </c>
      <c r="T6" s="274">
        <v>204251</v>
      </c>
      <c r="U6" s="274">
        <v>190646</v>
      </c>
      <c r="V6" s="274">
        <v>316027</v>
      </c>
      <c r="W6" s="274">
        <v>399091</v>
      </c>
      <c r="X6" s="274">
        <v>578026</v>
      </c>
      <c r="Y6" s="274">
        <v>553895</v>
      </c>
      <c r="Z6" s="274">
        <v>557477</v>
      </c>
      <c r="AA6" s="274">
        <v>601939</v>
      </c>
      <c r="AB6" s="274">
        <v>673028</v>
      </c>
      <c r="AC6" s="274">
        <v>696293</v>
      </c>
    </row>
    <row r="7" spans="1:29" ht="15" customHeight="1">
      <c r="A7" s="237" t="s">
        <v>234</v>
      </c>
      <c r="B7" s="237" t="s">
        <v>246</v>
      </c>
      <c r="C7" s="234">
        <v>3093</v>
      </c>
      <c r="D7" s="234">
        <v>6082</v>
      </c>
      <c r="E7" s="234">
        <v>9178</v>
      </c>
      <c r="F7" s="234">
        <v>8989</v>
      </c>
      <c r="G7" s="234">
        <v>13653</v>
      </c>
      <c r="H7" s="234">
        <v>15780</v>
      </c>
      <c r="I7" s="234">
        <v>16818</v>
      </c>
      <c r="J7" s="234">
        <v>26701</v>
      </c>
      <c r="K7" s="234">
        <v>24615</v>
      </c>
      <c r="L7" s="234">
        <v>25573</v>
      </c>
      <c r="M7" s="234">
        <v>26866</v>
      </c>
      <c r="N7" s="234">
        <v>17314</v>
      </c>
      <c r="O7" s="234">
        <v>11609</v>
      </c>
      <c r="P7" s="234">
        <v>3725</v>
      </c>
      <c r="Q7" s="274">
        <v>454</v>
      </c>
      <c r="R7" s="274">
        <v>546</v>
      </c>
      <c r="S7" s="274">
        <v>331</v>
      </c>
      <c r="T7" s="274">
        <v>112</v>
      </c>
      <c r="U7" s="274">
        <v>-100</v>
      </c>
      <c r="V7" s="274">
        <v>6008</v>
      </c>
      <c r="W7" s="274">
        <v>22413</v>
      </c>
      <c r="X7" s="274">
        <v>42572</v>
      </c>
      <c r="Y7" s="274">
        <v>52489</v>
      </c>
      <c r="Z7" s="274">
        <v>85170</v>
      </c>
      <c r="AA7" s="274">
        <v>125645</v>
      </c>
      <c r="AB7" s="274">
        <v>131481</v>
      </c>
      <c r="AC7" s="274">
        <v>183515</v>
      </c>
    </row>
    <row r="8" spans="1:29">
      <c r="A8" s="237" t="s">
        <v>59</v>
      </c>
      <c r="B8" s="237" t="s">
        <v>16</v>
      </c>
      <c r="C8" s="234">
        <v>15191</v>
      </c>
      <c r="D8" s="234">
        <v>16183</v>
      </c>
      <c r="E8" s="234">
        <v>16367</v>
      </c>
      <c r="F8" s="234">
        <v>16484</v>
      </c>
      <c r="G8" s="234">
        <v>7691</v>
      </c>
      <c r="H8" s="234">
        <v>8378</v>
      </c>
      <c r="I8" s="234">
        <v>7816</v>
      </c>
      <c r="J8" s="234">
        <v>11945</v>
      </c>
      <c r="K8" s="234">
        <v>12821</v>
      </c>
      <c r="L8" s="234">
        <v>12562</v>
      </c>
      <c r="M8" s="234">
        <v>11057</v>
      </c>
      <c r="N8" s="234">
        <v>11170</v>
      </c>
      <c r="O8" s="234">
        <v>9889</v>
      </c>
      <c r="P8" s="234">
        <v>2304</v>
      </c>
      <c r="Q8" s="274">
        <v>228</v>
      </c>
      <c r="R8" s="274">
        <v>-318</v>
      </c>
      <c r="S8" s="274">
        <v>-127</v>
      </c>
      <c r="T8" s="274">
        <v>-877</v>
      </c>
      <c r="U8" s="274">
        <v>-1776</v>
      </c>
      <c r="V8" s="274">
        <v>5689</v>
      </c>
      <c r="W8" s="274">
        <v>27697</v>
      </c>
      <c r="X8" s="274">
        <v>90037</v>
      </c>
      <c r="Y8" s="274">
        <v>132934</v>
      </c>
      <c r="Z8" s="274">
        <v>168062</v>
      </c>
      <c r="AA8" s="274">
        <v>185449</v>
      </c>
      <c r="AB8" s="274">
        <v>204241</v>
      </c>
      <c r="AC8" s="274">
        <v>223670</v>
      </c>
    </row>
    <row r="9" spans="1:29">
      <c r="A9" s="237" t="s">
        <v>233</v>
      </c>
      <c r="B9" s="237" t="s">
        <v>168</v>
      </c>
      <c r="C9" s="234">
        <v>1710</v>
      </c>
      <c r="D9" s="234">
        <v>1518</v>
      </c>
      <c r="E9" s="234">
        <v>1445</v>
      </c>
      <c r="F9" s="234">
        <v>1703</v>
      </c>
      <c r="G9" s="234">
        <v>1974</v>
      </c>
      <c r="H9" s="234">
        <v>1941</v>
      </c>
      <c r="I9" s="234">
        <v>2796</v>
      </c>
      <c r="J9" s="234">
        <v>3083</v>
      </c>
      <c r="K9" s="234">
        <v>2762</v>
      </c>
      <c r="L9" s="234">
        <v>2496</v>
      </c>
      <c r="M9" s="234">
        <v>2448</v>
      </c>
      <c r="N9" s="234">
        <v>2447</v>
      </c>
      <c r="O9" s="234">
        <v>2803</v>
      </c>
      <c r="P9" s="234">
        <v>2330</v>
      </c>
      <c r="Q9" s="274">
        <v>1514</v>
      </c>
      <c r="R9" s="274">
        <v>1270</v>
      </c>
      <c r="S9" s="274">
        <v>1521</v>
      </c>
      <c r="T9" s="274">
        <v>1294</v>
      </c>
      <c r="U9" s="274">
        <v>1602</v>
      </c>
      <c r="V9" s="274">
        <v>1509</v>
      </c>
      <c r="W9" s="274">
        <v>3057</v>
      </c>
      <c r="X9" s="274">
        <v>6259</v>
      </c>
      <c r="Y9" s="274">
        <v>23073</v>
      </c>
      <c r="Z9" s="274">
        <v>33453</v>
      </c>
      <c r="AA9" s="274">
        <v>28413</v>
      </c>
      <c r="AB9" s="274">
        <v>27183</v>
      </c>
      <c r="AC9" s="274">
        <v>26429</v>
      </c>
    </row>
    <row r="10" spans="1:29">
      <c r="A10" s="237" t="s">
        <v>235</v>
      </c>
      <c r="B10" s="237" t="s">
        <v>247</v>
      </c>
      <c r="C10" s="234">
        <v>65449</v>
      </c>
      <c r="D10" s="234">
        <v>59274</v>
      </c>
      <c r="E10" s="234">
        <v>54928</v>
      </c>
      <c r="F10" s="234">
        <v>51211</v>
      </c>
      <c r="G10" s="234">
        <v>52121</v>
      </c>
      <c r="H10" s="234">
        <v>51606</v>
      </c>
      <c r="I10" s="234">
        <v>48316</v>
      </c>
      <c r="J10" s="234">
        <v>49075</v>
      </c>
      <c r="K10" s="234">
        <v>44267</v>
      </c>
      <c r="L10" s="234">
        <v>42737</v>
      </c>
      <c r="M10" s="234">
        <v>43325</v>
      </c>
      <c r="N10" s="234">
        <v>39680</v>
      </c>
      <c r="O10" s="234">
        <v>37333</v>
      </c>
      <c r="P10" s="234">
        <v>17316</v>
      </c>
      <c r="Q10" s="274">
        <v>3177</v>
      </c>
      <c r="R10" s="274">
        <v>-8038</v>
      </c>
      <c r="S10" s="274">
        <v>0</v>
      </c>
      <c r="T10" s="274">
        <v>0</v>
      </c>
      <c r="U10" s="274">
        <v>0</v>
      </c>
      <c r="V10" s="274">
        <v>0</v>
      </c>
      <c r="W10" s="274">
        <v>7882</v>
      </c>
      <c r="X10" s="274">
        <v>7819</v>
      </c>
      <c r="Y10" s="274">
        <v>12278</v>
      </c>
      <c r="Z10" s="274">
        <v>27581</v>
      </c>
      <c r="AA10" s="274">
        <v>3309</v>
      </c>
      <c r="AB10" s="274">
        <v>8733</v>
      </c>
      <c r="AC10" s="274">
        <v>-13173</v>
      </c>
    </row>
    <row r="11" spans="1:29" ht="28.5">
      <c r="A11" s="237" t="s">
        <v>674</v>
      </c>
      <c r="B11" s="237" t="s">
        <v>675</v>
      </c>
      <c r="C11" s="234"/>
      <c r="D11" s="234"/>
      <c r="E11" s="234"/>
      <c r="F11" s="234"/>
      <c r="G11" s="234"/>
      <c r="H11" s="234"/>
      <c r="I11" s="234"/>
      <c r="J11" s="234"/>
      <c r="K11" s="234"/>
      <c r="L11" s="234"/>
      <c r="M11" s="234"/>
      <c r="N11" s="234"/>
      <c r="O11" s="274"/>
      <c r="P11" s="234"/>
      <c r="Q11" s="274"/>
      <c r="R11" s="274"/>
      <c r="S11" s="274">
        <v>76221</v>
      </c>
      <c r="T11" s="274">
        <v>77778</v>
      </c>
      <c r="U11" s="274">
        <v>80583</v>
      </c>
      <c r="V11" s="274">
        <v>90369</v>
      </c>
      <c r="W11" s="274">
        <v>113698</v>
      </c>
      <c r="X11" s="274">
        <v>153990</v>
      </c>
      <c r="Y11" s="274">
        <v>194028</v>
      </c>
      <c r="Z11" s="274">
        <v>210674</v>
      </c>
      <c r="AA11" s="274">
        <v>217239</v>
      </c>
      <c r="AB11" s="274">
        <v>228261</v>
      </c>
      <c r="AC11" s="274">
        <v>241894</v>
      </c>
    </row>
    <row r="12" spans="1:29" ht="0.6" customHeight="1">
      <c r="A12" s="237"/>
      <c r="B12" s="237"/>
      <c r="C12" s="234"/>
      <c r="D12" s="234"/>
      <c r="E12" s="234"/>
      <c r="F12" s="234"/>
      <c r="G12" s="234"/>
      <c r="H12" s="234"/>
      <c r="I12" s="234"/>
      <c r="J12" s="234"/>
      <c r="K12" s="234"/>
      <c r="L12" s="234"/>
      <c r="M12" s="234"/>
      <c r="N12" s="234"/>
      <c r="O12" s="274">
        <f>O6+O7</f>
        <v>211555</v>
      </c>
      <c r="P12" s="234"/>
      <c r="Q12" s="274"/>
      <c r="R12" s="274"/>
      <c r="S12" s="274">
        <f>S6+S7</f>
        <v>201927</v>
      </c>
      <c r="T12" s="274">
        <f>T6+T7</f>
        <v>204363</v>
      </c>
      <c r="U12" s="274">
        <f>U6+U7</f>
        <v>190546</v>
      </c>
      <c r="V12" s="274">
        <f>V6+V7</f>
        <v>322035</v>
      </c>
    </row>
    <row r="13" spans="1:29" s="20" customFormat="1" ht="28.5">
      <c r="A13" s="236" t="s">
        <v>115</v>
      </c>
      <c r="B13" s="236" t="s">
        <v>119</v>
      </c>
      <c r="C13" s="11">
        <f t="shared" ref="C13:P13" si="3">SUM(C14:C15,C17,C18:C20)</f>
        <v>0</v>
      </c>
      <c r="D13" s="11">
        <f t="shared" si="3"/>
        <v>0</v>
      </c>
      <c r="E13" s="11">
        <f t="shared" si="3"/>
        <v>0</v>
      </c>
      <c r="F13" s="11">
        <f t="shared" si="3"/>
        <v>0</v>
      </c>
      <c r="G13" s="11">
        <f t="shared" si="3"/>
        <v>1487943</v>
      </c>
      <c r="H13" s="11">
        <f t="shared" si="3"/>
        <v>1537794</v>
      </c>
      <c r="I13" s="11">
        <f t="shared" si="3"/>
        <v>1584506</v>
      </c>
      <c r="J13" s="11">
        <f t="shared" si="3"/>
        <v>1734889</v>
      </c>
      <c r="K13" s="11">
        <f t="shared" si="3"/>
        <v>1821282</v>
      </c>
      <c r="L13" s="11">
        <f t="shared" si="3"/>
        <v>1869671</v>
      </c>
      <c r="M13" s="11">
        <f t="shared" si="3"/>
        <v>1923854</v>
      </c>
      <c r="N13" s="11">
        <f t="shared" si="3"/>
        <v>1852731</v>
      </c>
      <c r="O13" s="11">
        <f t="shared" si="3"/>
        <v>1806790</v>
      </c>
      <c r="P13" s="11">
        <f t="shared" si="3"/>
        <v>1525476</v>
      </c>
      <c r="Q13" s="11">
        <f>SUM(Q14:Q15,Q17,Q18:Q20)</f>
        <v>1312827</v>
      </c>
      <c r="R13" s="11">
        <f t="shared" ref="R13:T13" si="4">SUM(R14:R15,R17,R18:R20)</f>
        <v>1301683</v>
      </c>
      <c r="S13" s="11">
        <f t="shared" si="4"/>
        <v>1189161</v>
      </c>
      <c r="T13" s="11">
        <f t="shared" si="4"/>
        <v>1205474</v>
      </c>
      <c r="U13" s="11">
        <f>SUM(U14:U15,U17,U18:U21)</f>
        <v>1247077</v>
      </c>
      <c r="V13" s="11">
        <f t="shared" ref="V13" si="5">SUM(V14:V15,V17,V18:V21)</f>
        <v>1422814</v>
      </c>
      <c r="W13" s="11">
        <v>1938959</v>
      </c>
      <c r="X13" s="11">
        <v>2732292</v>
      </c>
      <c r="Y13" s="11">
        <v>1853098</v>
      </c>
      <c r="Z13" s="11">
        <v>3280608</v>
      </c>
      <c r="AA13" s="11">
        <v>3544570</v>
      </c>
      <c r="AB13" s="11">
        <v>3728773</v>
      </c>
      <c r="AC13" s="11">
        <v>3937672</v>
      </c>
    </row>
    <row r="14" spans="1:29" ht="15" customHeight="1">
      <c r="A14" s="216" t="s">
        <v>678</v>
      </c>
      <c r="B14" s="216" t="s">
        <v>679</v>
      </c>
      <c r="C14" s="8">
        <v>0</v>
      </c>
      <c r="D14" s="8">
        <v>0</v>
      </c>
      <c r="E14" s="8">
        <v>0</v>
      </c>
      <c r="F14" s="8">
        <v>0</v>
      </c>
      <c r="G14" s="8">
        <v>495715</v>
      </c>
      <c r="H14" s="8">
        <v>511085</v>
      </c>
      <c r="I14" s="8">
        <v>534228</v>
      </c>
      <c r="J14" s="8">
        <v>575313</v>
      </c>
      <c r="K14" s="8">
        <v>607477</v>
      </c>
      <c r="L14" s="8">
        <v>617598</v>
      </c>
      <c r="M14" s="8">
        <v>627128</v>
      </c>
      <c r="N14" s="8">
        <v>634055</v>
      </c>
      <c r="O14" s="8">
        <v>606150</v>
      </c>
      <c r="P14" s="8">
        <v>507159</v>
      </c>
      <c r="Q14" s="276">
        <v>443828</v>
      </c>
      <c r="R14" s="276">
        <v>444126</v>
      </c>
      <c r="S14" s="276">
        <v>349399</v>
      </c>
      <c r="T14" s="276">
        <v>356377</v>
      </c>
      <c r="U14" s="276">
        <v>355155</v>
      </c>
      <c r="V14" s="308">
        <v>408909</v>
      </c>
      <c r="W14" s="308">
        <v>573823</v>
      </c>
      <c r="X14" s="308">
        <v>829035</v>
      </c>
      <c r="Y14" s="308">
        <v>1038089</v>
      </c>
      <c r="Z14" s="308">
        <v>1141445</v>
      </c>
      <c r="AA14" s="308">
        <v>1147612</v>
      </c>
      <c r="AB14" s="308">
        <v>1280620</v>
      </c>
      <c r="AC14" s="308">
        <v>1268398</v>
      </c>
    </row>
    <row r="15" spans="1:29">
      <c r="A15" s="216" t="s">
        <v>231</v>
      </c>
      <c r="B15" s="216" t="s">
        <v>166</v>
      </c>
      <c r="C15" s="8">
        <v>0</v>
      </c>
      <c r="D15" s="8">
        <v>0</v>
      </c>
      <c r="E15" s="8">
        <v>0</v>
      </c>
      <c r="F15" s="8">
        <v>0</v>
      </c>
      <c r="G15" s="8">
        <v>916789</v>
      </c>
      <c r="H15" s="8">
        <v>949004</v>
      </c>
      <c r="I15" s="8">
        <v>974532</v>
      </c>
      <c r="J15" s="8">
        <v>1068772</v>
      </c>
      <c r="K15" s="8">
        <v>1129340</v>
      </c>
      <c r="L15" s="8">
        <v>1168705</v>
      </c>
      <c r="M15" s="8">
        <v>1213030</v>
      </c>
      <c r="N15" s="8">
        <v>1148065</v>
      </c>
      <c r="O15" s="8">
        <v>1139006</v>
      </c>
      <c r="P15" s="8">
        <v>992642</v>
      </c>
      <c r="Q15" s="276">
        <v>863626</v>
      </c>
      <c r="R15" s="276">
        <v>864097</v>
      </c>
      <c r="S15" s="276">
        <v>838037</v>
      </c>
      <c r="T15" s="276">
        <v>848568</v>
      </c>
      <c r="U15" s="276">
        <v>892196</v>
      </c>
      <c r="V15" s="308">
        <v>997987</v>
      </c>
      <c r="W15" s="308">
        <v>1287295</v>
      </c>
      <c r="X15" s="308">
        <v>1685920</v>
      </c>
      <c r="Y15" s="308">
        <v>522878</v>
      </c>
      <c r="Z15" s="308">
        <v>1765400</v>
      </c>
      <c r="AA15" s="308">
        <v>1958800</v>
      </c>
      <c r="AB15" s="308">
        <v>1952962</v>
      </c>
      <c r="AC15" s="308">
        <v>2090537</v>
      </c>
    </row>
    <row r="16" spans="1:29" s="14" customFormat="1">
      <c r="A16" s="238" t="s">
        <v>232</v>
      </c>
      <c r="B16" s="238" t="s">
        <v>244</v>
      </c>
      <c r="C16" s="8">
        <v>0</v>
      </c>
      <c r="D16" s="8">
        <v>0</v>
      </c>
      <c r="E16" s="8">
        <v>0</v>
      </c>
      <c r="F16" s="8">
        <v>0</v>
      </c>
      <c r="G16" s="8">
        <v>280304</v>
      </c>
      <c r="H16" s="8">
        <v>293213</v>
      </c>
      <c r="I16" s="8">
        <v>303386</v>
      </c>
      <c r="J16" s="8">
        <v>355178</v>
      </c>
      <c r="K16" s="8">
        <v>396264</v>
      </c>
      <c r="L16" s="8">
        <v>407861</v>
      </c>
      <c r="M16" s="8">
        <v>418730</v>
      </c>
      <c r="N16" s="8">
        <v>423653</v>
      </c>
      <c r="O16" s="8">
        <v>423909</v>
      </c>
      <c r="P16" s="8">
        <v>359484</v>
      </c>
      <c r="Q16" s="276">
        <v>286950</v>
      </c>
      <c r="R16" s="276">
        <v>278684</v>
      </c>
      <c r="S16" s="276">
        <v>272561</v>
      </c>
      <c r="T16" s="276">
        <v>279564</v>
      </c>
      <c r="U16" s="276">
        <v>291927</v>
      </c>
      <c r="V16" s="308">
        <v>350651</v>
      </c>
      <c r="W16" s="308">
        <v>553040</v>
      </c>
      <c r="X16" s="308">
        <v>855658</v>
      </c>
      <c r="Y16" s="308">
        <v>-420150</v>
      </c>
      <c r="Z16" s="308">
        <v>813960</v>
      </c>
      <c r="AA16" s="308">
        <v>991928</v>
      </c>
      <c r="AB16" s="308">
        <v>975215</v>
      </c>
      <c r="AC16" s="308">
        <v>1064418</v>
      </c>
    </row>
    <row r="17" spans="1:31">
      <c r="A17" s="216" t="s">
        <v>234</v>
      </c>
      <c r="B17" s="216" t="s">
        <v>246</v>
      </c>
      <c r="C17" s="8">
        <v>0</v>
      </c>
      <c r="D17" s="8">
        <v>0</v>
      </c>
      <c r="E17" s="8">
        <v>0</v>
      </c>
      <c r="F17" s="8">
        <v>0</v>
      </c>
      <c r="G17" s="8">
        <v>13653</v>
      </c>
      <c r="H17" s="8">
        <v>15780</v>
      </c>
      <c r="I17" s="8">
        <v>16818</v>
      </c>
      <c r="J17" s="8">
        <v>26701</v>
      </c>
      <c r="K17" s="8">
        <v>24615</v>
      </c>
      <c r="L17" s="8">
        <v>25573</v>
      </c>
      <c r="M17" s="8">
        <v>26866</v>
      </c>
      <c r="N17" s="8">
        <v>17314</v>
      </c>
      <c r="O17" s="8">
        <v>11609</v>
      </c>
      <c r="P17" s="8">
        <v>3725</v>
      </c>
      <c r="Q17" s="276">
        <v>454</v>
      </c>
      <c r="R17" s="276">
        <v>546</v>
      </c>
      <c r="S17" s="276">
        <v>331</v>
      </c>
      <c r="T17" s="276">
        <v>112</v>
      </c>
      <c r="U17" s="276">
        <v>-100</v>
      </c>
      <c r="V17" s="308">
        <v>6008</v>
      </c>
      <c r="W17" s="308">
        <v>22413</v>
      </c>
      <c r="X17" s="308">
        <v>42572</v>
      </c>
      <c r="Y17" s="308">
        <v>52489</v>
      </c>
      <c r="Z17" s="308">
        <v>85170</v>
      </c>
      <c r="AA17" s="308">
        <v>125645</v>
      </c>
      <c r="AB17" s="308">
        <v>131481</v>
      </c>
      <c r="AC17" s="308">
        <v>183515</v>
      </c>
    </row>
    <row r="18" spans="1:31">
      <c r="A18" s="216" t="s">
        <v>59</v>
      </c>
      <c r="B18" s="216" t="s">
        <v>16</v>
      </c>
      <c r="C18" s="8">
        <v>0</v>
      </c>
      <c r="D18" s="8">
        <v>0</v>
      </c>
      <c r="E18" s="8">
        <v>0</v>
      </c>
      <c r="F18" s="8">
        <v>0</v>
      </c>
      <c r="G18" s="8">
        <v>7691</v>
      </c>
      <c r="H18" s="8">
        <v>8378</v>
      </c>
      <c r="I18" s="8">
        <v>7816</v>
      </c>
      <c r="J18" s="8">
        <v>11945</v>
      </c>
      <c r="K18" s="8">
        <v>12821</v>
      </c>
      <c r="L18" s="8">
        <v>12562</v>
      </c>
      <c r="M18" s="8">
        <v>11057</v>
      </c>
      <c r="N18" s="8">
        <v>11170</v>
      </c>
      <c r="O18" s="8">
        <v>9889</v>
      </c>
      <c r="P18" s="8">
        <v>2304</v>
      </c>
      <c r="Q18" s="276">
        <v>228</v>
      </c>
      <c r="R18" s="276">
        <v>-318</v>
      </c>
      <c r="S18" s="276">
        <v>-127</v>
      </c>
      <c r="T18" s="276">
        <v>-877</v>
      </c>
      <c r="U18" s="276">
        <v>-1776</v>
      </c>
      <c r="V18" s="308">
        <v>5689</v>
      </c>
      <c r="W18" s="308">
        <v>27697</v>
      </c>
      <c r="X18" s="308">
        <v>90037</v>
      </c>
      <c r="Y18" s="308">
        <v>132934</v>
      </c>
      <c r="Z18" s="308">
        <v>168062</v>
      </c>
      <c r="AA18" s="308">
        <v>185449</v>
      </c>
      <c r="AB18" s="308">
        <v>204241</v>
      </c>
      <c r="AC18" s="308">
        <v>223670</v>
      </c>
      <c r="AD18" s="279"/>
    </row>
    <row r="19" spans="1:31">
      <c r="A19" s="216" t="s">
        <v>233</v>
      </c>
      <c r="B19" s="216" t="s">
        <v>168</v>
      </c>
      <c r="C19" s="8">
        <v>0</v>
      </c>
      <c r="D19" s="8">
        <v>0</v>
      </c>
      <c r="E19" s="8">
        <v>0</v>
      </c>
      <c r="F19" s="8">
        <v>0</v>
      </c>
      <c r="G19" s="8">
        <v>1974</v>
      </c>
      <c r="H19" s="8">
        <v>1941</v>
      </c>
      <c r="I19" s="8">
        <v>2796</v>
      </c>
      <c r="J19" s="8">
        <v>3083</v>
      </c>
      <c r="K19" s="8">
        <v>2762</v>
      </c>
      <c r="L19" s="8">
        <v>2496</v>
      </c>
      <c r="M19" s="8">
        <v>2448</v>
      </c>
      <c r="N19" s="8">
        <v>2447</v>
      </c>
      <c r="O19" s="8">
        <v>2803</v>
      </c>
      <c r="P19" s="8">
        <v>2330</v>
      </c>
      <c r="Q19" s="276">
        <v>1514</v>
      </c>
      <c r="R19" s="276">
        <v>1270</v>
      </c>
      <c r="S19" s="276">
        <v>1521</v>
      </c>
      <c r="T19" s="276">
        <v>1294</v>
      </c>
      <c r="U19" s="276">
        <v>1602</v>
      </c>
      <c r="V19" s="308">
        <v>1509</v>
      </c>
      <c r="W19" s="308">
        <v>3057</v>
      </c>
      <c r="X19" s="308">
        <v>6259</v>
      </c>
      <c r="Y19" s="308">
        <v>23073</v>
      </c>
      <c r="Z19" s="308">
        <v>19632</v>
      </c>
      <c r="AA19" s="308">
        <v>21931</v>
      </c>
      <c r="AB19" s="308">
        <v>20569</v>
      </c>
      <c r="AC19" s="308">
        <v>20028</v>
      </c>
      <c r="AE19" s="279"/>
    </row>
    <row r="20" spans="1:31">
      <c r="A20" s="216" t="s">
        <v>235</v>
      </c>
      <c r="B20" s="216" t="s">
        <v>247</v>
      </c>
      <c r="C20" s="8">
        <v>0</v>
      </c>
      <c r="D20" s="8">
        <v>0</v>
      </c>
      <c r="E20" s="8">
        <v>0</v>
      </c>
      <c r="F20" s="8">
        <v>0</v>
      </c>
      <c r="G20" s="8">
        <v>52121</v>
      </c>
      <c r="H20" s="8">
        <v>51606</v>
      </c>
      <c r="I20" s="8">
        <v>48316</v>
      </c>
      <c r="J20" s="8">
        <v>49075</v>
      </c>
      <c r="K20" s="8">
        <v>44267</v>
      </c>
      <c r="L20" s="8">
        <v>42737</v>
      </c>
      <c r="M20" s="8">
        <v>43325</v>
      </c>
      <c r="N20" s="8">
        <v>39680</v>
      </c>
      <c r="O20" s="8">
        <v>37333</v>
      </c>
      <c r="P20" s="8">
        <v>17316</v>
      </c>
      <c r="Q20" s="276">
        <v>3177</v>
      </c>
      <c r="R20" s="276">
        <v>-8038</v>
      </c>
      <c r="S20" s="276">
        <v>0</v>
      </c>
      <c r="T20" s="276">
        <v>0</v>
      </c>
      <c r="U20" s="276">
        <v>0</v>
      </c>
      <c r="V20" s="308">
        <v>0</v>
      </c>
      <c r="W20" s="308">
        <v>7882</v>
      </c>
      <c r="X20" s="308">
        <v>7819</v>
      </c>
      <c r="Y20" s="308">
        <v>12278</v>
      </c>
      <c r="Z20" s="308">
        <v>27581</v>
      </c>
      <c r="AA20" s="308">
        <v>3309</v>
      </c>
      <c r="AB20" s="308">
        <v>8733</v>
      </c>
      <c r="AC20" s="308">
        <v>-13173</v>
      </c>
    </row>
    <row r="21" spans="1:31">
      <c r="A21" s="216" t="s">
        <v>584</v>
      </c>
      <c r="B21" s="237" t="s">
        <v>585</v>
      </c>
      <c r="C21" s="8"/>
      <c r="D21" s="8"/>
      <c r="E21" s="8"/>
      <c r="F21" s="8"/>
      <c r="G21" s="8"/>
      <c r="H21" s="8"/>
      <c r="I21" s="8"/>
      <c r="J21" s="8"/>
      <c r="K21" s="8"/>
      <c r="L21" s="8"/>
      <c r="M21" s="8"/>
      <c r="N21" s="8"/>
      <c r="O21" s="8"/>
      <c r="P21" s="8"/>
      <c r="Q21" s="276"/>
      <c r="R21" s="276"/>
      <c r="S21" s="276">
        <v>0</v>
      </c>
      <c r="T21" s="276">
        <v>0</v>
      </c>
      <c r="U21" s="276">
        <v>0</v>
      </c>
      <c r="V21" s="308">
        <v>2712</v>
      </c>
      <c r="W21" s="308">
        <v>16792</v>
      </c>
      <c r="X21" s="308">
        <v>70650</v>
      </c>
      <c r="Y21" s="308">
        <v>71357</v>
      </c>
      <c r="Z21" s="308">
        <v>73318</v>
      </c>
      <c r="AA21" s="308">
        <v>101824</v>
      </c>
      <c r="AB21" s="308">
        <v>130167</v>
      </c>
      <c r="AC21" s="308">
        <v>164697</v>
      </c>
    </row>
    <row r="22" spans="1:31" s="20" customFormat="1" ht="42.75">
      <c r="A22" s="236" t="s">
        <v>236</v>
      </c>
      <c r="B22" s="236" t="s">
        <v>120</v>
      </c>
      <c r="C22" s="11">
        <f t="shared" ref="C22:J22" si="6">SUM(C23:C25)</f>
        <v>0</v>
      </c>
      <c r="D22" s="11">
        <f t="shared" si="6"/>
        <v>0</v>
      </c>
      <c r="E22" s="11">
        <f t="shared" si="6"/>
        <v>0</v>
      </c>
      <c r="F22" s="11">
        <f t="shared" si="6"/>
        <v>0</v>
      </c>
      <c r="G22" s="11">
        <f t="shared" si="6"/>
        <v>163239</v>
      </c>
      <c r="H22" s="11">
        <f t="shared" si="6"/>
        <v>174832</v>
      </c>
      <c r="I22" s="11">
        <f t="shared" si="6"/>
        <v>189226</v>
      </c>
      <c r="J22" s="11">
        <f t="shared" si="6"/>
        <v>206081</v>
      </c>
      <c r="K22" s="11">
        <f t="shared" ref="K22:P22" si="7">SUM(K23:K25)</f>
        <v>209674</v>
      </c>
      <c r="L22" s="11">
        <f t="shared" si="7"/>
        <v>199210</v>
      </c>
      <c r="M22" s="11">
        <f t="shared" si="7"/>
        <v>209193</v>
      </c>
      <c r="N22" s="11">
        <f t="shared" si="7"/>
        <v>215747</v>
      </c>
      <c r="O22" s="11">
        <f t="shared" si="7"/>
        <v>206593</v>
      </c>
      <c r="P22" s="11">
        <f t="shared" si="7"/>
        <v>209592</v>
      </c>
      <c r="Q22" s="277">
        <f t="shared" ref="Q22:V22" si="8">SUM(Q23:Q25)</f>
        <v>219908</v>
      </c>
      <c r="R22" s="277">
        <f t="shared" si="8"/>
        <v>217748</v>
      </c>
      <c r="S22" s="277">
        <f t="shared" si="8"/>
        <v>213302</v>
      </c>
      <c r="T22" s="277">
        <f t="shared" si="8"/>
        <v>216694</v>
      </c>
      <c r="U22" s="277">
        <f t="shared" si="8"/>
        <v>201680</v>
      </c>
      <c r="V22" s="277">
        <f t="shared" si="8"/>
        <v>323901</v>
      </c>
      <c r="W22" s="277">
        <v>394691</v>
      </c>
      <c r="X22" s="277">
        <v>533234</v>
      </c>
      <c r="Y22" s="277">
        <v>515658</v>
      </c>
      <c r="Z22" s="277">
        <v>521510</v>
      </c>
      <c r="AA22" s="277">
        <v>544094</v>
      </c>
      <c r="AB22" s="277">
        <v>567067</v>
      </c>
      <c r="AC22" s="277">
        <v>612170</v>
      </c>
    </row>
    <row r="23" spans="1:31">
      <c r="A23" s="216" t="s">
        <v>230</v>
      </c>
      <c r="B23" s="216" t="s">
        <v>164</v>
      </c>
      <c r="C23" s="8">
        <v>0</v>
      </c>
      <c r="D23" s="8">
        <v>0</v>
      </c>
      <c r="E23" s="8">
        <v>0</v>
      </c>
      <c r="F23" s="8">
        <v>0</v>
      </c>
      <c r="G23" s="8">
        <v>0</v>
      </c>
      <c r="H23" s="8">
        <v>0</v>
      </c>
      <c r="I23" s="8">
        <v>0</v>
      </c>
      <c r="J23" s="8">
        <v>4179</v>
      </c>
      <c r="K23" s="8">
        <v>4538</v>
      </c>
      <c r="L23" s="8">
        <v>4707</v>
      </c>
      <c r="M23" s="8">
        <v>11223</v>
      </c>
      <c r="N23" s="8">
        <v>11553</v>
      </c>
      <c r="O23" s="8">
        <v>10598</v>
      </c>
      <c r="P23" s="8">
        <v>9826</v>
      </c>
      <c r="Q23" s="276">
        <v>7521</v>
      </c>
      <c r="R23" s="276">
        <v>12553</v>
      </c>
      <c r="S23" s="276">
        <v>11317</v>
      </c>
      <c r="T23" s="276">
        <v>12832</v>
      </c>
      <c r="U23" s="276">
        <v>11034</v>
      </c>
      <c r="V23" s="308">
        <v>10586</v>
      </c>
      <c r="W23" s="308">
        <v>15607</v>
      </c>
      <c r="X23" s="308">
        <v>30134</v>
      </c>
      <c r="Y23" s="308">
        <v>44906</v>
      </c>
      <c r="Z23" s="308">
        <v>45699</v>
      </c>
      <c r="AA23" s="308">
        <v>59605</v>
      </c>
      <c r="AB23" s="308">
        <v>32308</v>
      </c>
      <c r="AC23" s="308">
        <v>81718</v>
      </c>
    </row>
    <row r="24" spans="1:31">
      <c r="A24" s="216" t="s">
        <v>693</v>
      </c>
      <c r="B24" s="237" t="s">
        <v>168</v>
      </c>
      <c r="C24" s="8"/>
      <c r="D24" s="8"/>
      <c r="E24" s="8"/>
      <c r="F24" s="8"/>
      <c r="G24" s="8"/>
      <c r="H24" s="8"/>
      <c r="I24" s="8"/>
      <c r="J24" s="8"/>
      <c r="K24" s="8"/>
      <c r="L24" s="8"/>
      <c r="M24" s="8"/>
      <c r="N24" s="8"/>
      <c r="O24" s="8"/>
      <c r="P24" s="8"/>
      <c r="Q24" s="276"/>
      <c r="R24" s="276"/>
      <c r="S24" s="276"/>
      <c r="T24" s="276"/>
      <c r="U24" s="276"/>
      <c r="V24" s="308"/>
      <c r="W24" s="308"/>
      <c r="X24" s="308"/>
      <c r="Y24" s="308"/>
      <c r="Z24" s="308">
        <v>13821</v>
      </c>
      <c r="AA24" s="308">
        <v>6482</v>
      </c>
      <c r="AB24" s="308">
        <v>6614</v>
      </c>
      <c r="AC24" s="308">
        <v>6401</v>
      </c>
    </row>
    <row r="25" spans="1:31">
      <c r="A25" s="216" t="s">
        <v>584</v>
      </c>
      <c r="B25" s="216" t="s">
        <v>585</v>
      </c>
      <c r="C25" s="8">
        <v>0</v>
      </c>
      <c r="D25" s="8">
        <v>0</v>
      </c>
      <c r="E25" s="8">
        <v>0</v>
      </c>
      <c r="F25" s="8">
        <v>0</v>
      </c>
      <c r="G25" s="8">
        <v>163239</v>
      </c>
      <c r="H25" s="8">
        <v>174832</v>
      </c>
      <c r="I25" s="8">
        <v>189226</v>
      </c>
      <c r="J25" s="8">
        <v>201902</v>
      </c>
      <c r="K25" s="8">
        <v>205136</v>
      </c>
      <c r="L25" s="8">
        <v>194503</v>
      </c>
      <c r="M25" s="8">
        <v>197970</v>
      </c>
      <c r="N25" s="8">
        <v>204194</v>
      </c>
      <c r="O25" s="8">
        <v>195995</v>
      </c>
      <c r="P25" s="8">
        <v>199766</v>
      </c>
      <c r="Q25" s="276">
        <v>212387</v>
      </c>
      <c r="R25" s="276">
        <v>205195</v>
      </c>
      <c r="S25" s="276">
        <v>201985</v>
      </c>
      <c r="T25" s="276">
        <v>203862</v>
      </c>
      <c r="U25" s="276">
        <v>190646</v>
      </c>
      <c r="V25" s="308">
        <v>313315</v>
      </c>
      <c r="W25" s="308">
        <v>379084</v>
      </c>
      <c r="X25" s="308">
        <v>503100</v>
      </c>
      <c r="Y25" s="308">
        <v>470752</v>
      </c>
      <c r="Z25" s="308">
        <v>461990</v>
      </c>
      <c r="AA25" s="308">
        <v>478007</v>
      </c>
      <c r="AB25" s="308">
        <v>528145</v>
      </c>
      <c r="AC25" s="308">
        <v>524051</v>
      </c>
    </row>
    <row r="26" spans="1:31" s="20" customFormat="1" ht="42.75">
      <c r="A26" s="236" t="s">
        <v>117</v>
      </c>
      <c r="B26" s="236" t="s">
        <v>118</v>
      </c>
      <c r="C26" s="11">
        <f t="shared" ref="C26:J26" si="9">SUM(C27:C28,C30)</f>
        <v>0</v>
      </c>
      <c r="D26" s="11">
        <f t="shared" si="9"/>
        <v>0</v>
      </c>
      <c r="E26" s="11">
        <f t="shared" si="9"/>
        <v>0</v>
      </c>
      <c r="F26" s="11">
        <f t="shared" si="9"/>
        <v>0</v>
      </c>
      <c r="G26" s="11">
        <f t="shared" si="9"/>
        <v>37319</v>
      </c>
      <c r="H26" s="11">
        <f t="shared" si="9"/>
        <v>24117</v>
      </c>
      <c r="I26" s="11">
        <f t="shared" si="9"/>
        <v>31977</v>
      </c>
      <c r="J26" s="11">
        <f t="shared" si="9"/>
        <v>41873</v>
      </c>
      <c r="K26" s="11">
        <f t="shared" ref="K26:P26" si="10">SUM(K27:K28,K30)</f>
        <v>50743</v>
      </c>
      <c r="L26" s="11">
        <f t="shared" si="10"/>
        <v>47568</v>
      </c>
      <c r="M26" s="11">
        <f t="shared" si="10"/>
        <v>33109</v>
      </c>
      <c r="N26" s="11">
        <f t="shared" si="10"/>
        <v>29054</v>
      </c>
      <c r="O26" s="11">
        <f t="shared" si="10"/>
        <v>27336</v>
      </c>
      <c r="P26" s="11">
        <f t="shared" si="10"/>
        <v>13308</v>
      </c>
      <c r="Q26" s="277">
        <f t="shared" ref="Q26:V26" si="11">SUM(Q27:Q28,Q30)</f>
        <v>5633</v>
      </c>
      <c r="R26" s="277">
        <f t="shared" si="11"/>
        <v>10266</v>
      </c>
      <c r="S26" s="277">
        <f t="shared" si="11"/>
        <v>3394</v>
      </c>
      <c r="T26" s="277">
        <f t="shared" si="11"/>
        <v>3926</v>
      </c>
      <c r="U26" s="277">
        <f t="shared" si="11"/>
        <v>3186</v>
      </c>
      <c r="V26" s="277">
        <f t="shared" si="11"/>
        <v>6725</v>
      </c>
      <c r="W26" s="277">
        <v>15350</v>
      </c>
      <c r="X26" s="277">
        <v>19339</v>
      </c>
      <c r="Y26" s="277">
        <v>26710</v>
      </c>
      <c r="Z26" s="277">
        <v>34745</v>
      </c>
      <c r="AA26" s="277">
        <v>32546</v>
      </c>
      <c r="AB26" s="277">
        <v>22201</v>
      </c>
      <c r="AC26" s="277">
        <v>13195</v>
      </c>
    </row>
    <row r="27" spans="1:31">
      <c r="A27" s="216" t="s">
        <v>230</v>
      </c>
      <c r="B27" s="216" t="s">
        <v>164</v>
      </c>
      <c r="C27" s="8">
        <v>0</v>
      </c>
      <c r="D27" s="8">
        <v>0</v>
      </c>
      <c r="E27" s="8">
        <v>0</v>
      </c>
      <c r="F27" s="8">
        <v>0</v>
      </c>
      <c r="G27" s="8">
        <v>501</v>
      </c>
      <c r="H27" s="8">
        <v>510</v>
      </c>
      <c r="I27" s="8">
        <v>509</v>
      </c>
      <c r="J27" s="8">
        <v>517</v>
      </c>
      <c r="K27" s="8">
        <v>501</v>
      </c>
      <c r="L27" s="8">
        <v>510</v>
      </c>
      <c r="M27" s="8">
        <v>517</v>
      </c>
      <c r="N27" s="8">
        <v>342</v>
      </c>
      <c r="O27" s="8">
        <v>508</v>
      </c>
      <c r="P27" s="8">
        <v>396</v>
      </c>
      <c r="Q27" s="276">
        <v>223</v>
      </c>
      <c r="R27" s="276">
        <v>215</v>
      </c>
      <c r="S27" s="276">
        <v>207</v>
      </c>
      <c r="T27" s="276">
        <v>207</v>
      </c>
      <c r="U27" s="276">
        <v>215</v>
      </c>
      <c r="V27" s="308">
        <v>220</v>
      </c>
      <c r="W27" s="308">
        <v>665</v>
      </c>
      <c r="X27" s="308">
        <v>1354</v>
      </c>
      <c r="Y27" s="308">
        <v>1175</v>
      </c>
      <c r="Z27" s="308">
        <v>1122</v>
      </c>
      <c r="AA27" s="308">
        <v>1078</v>
      </c>
      <c r="AB27" s="308">
        <v>342</v>
      </c>
      <c r="AC27" s="308">
        <v>0</v>
      </c>
    </row>
    <row r="28" spans="1:31">
      <c r="A28" s="216" t="s">
        <v>231</v>
      </c>
      <c r="B28" s="216" t="s">
        <v>166</v>
      </c>
      <c r="C28" s="8">
        <v>0</v>
      </c>
      <c r="D28" s="8">
        <v>0</v>
      </c>
      <c r="E28" s="8">
        <v>0</v>
      </c>
      <c r="F28" s="8">
        <v>0</v>
      </c>
      <c r="G28" s="8">
        <v>30956</v>
      </c>
      <c r="H28" s="8">
        <v>29256</v>
      </c>
      <c r="I28" s="8">
        <v>27811</v>
      </c>
      <c r="J28" s="8">
        <v>31531</v>
      </c>
      <c r="K28" s="8">
        <v>27342</v>
      </c>
      <c r="L28" s="8">
        <v>26279</v>
      </c>
      <c r="M28" s="8">
        <v>26623</v>
      </c>
      <c r="N28" s="8">
        <v>25497</v>
      </c>
      <c r="O28" s="8">
        <v>22877</v>
      </c>
      <c r="P28" s="8">
        <v>7954</v>
      </c>
      <c r="Q28" s="276">
        <v>4388</v>
      </c>
      <c r="R28" s="276">
        <v>7158</v>
      </c>
      <c r="S28" s="276">
        <v>3576</v>
      </c>
      <c r="T28" s="276">
        <v>3330</v>
      </c>
      <c r="U28" s="276">
        <v>2971</v>
      </c>
      <c r="V28" s="308">
        <v>6505</v>
      </c>
      <c r="W28" s="308">
        <v>11470</v>
      </c>
      <c r="X28" s="308">
        <v>13709</v>
      </c>
      <c r="Y28" s="308">
        <v>13749</v>
      </c>
      <c r="Z28" s="308">
        <v>11454</v>
      </c>
      <c r="AA28" s="308">
        <v>9360</v>
      </c>
      <c r="AB28" s="308">
        <v>7143</v>
      </c>
      <c r="AC28" s="308">
        <v>5650</v>
      </c>
    </row>
    <row r="29" spans="1:31" s="14" customFormat="1">
      <c r="A29" s="238" t="s">
        <v>232</v>
      </c>
      <c r="B29" s="238" t="s">
        <v>244</v>
      </c>
      <c r="C29" s="13">
        <v>0</v>
      </c>
      <c r="D29" s="13">
        <v>0</v>
      </c>
      <c r="E29" s="13">
        <v>0</v>
      </c>
      <c r="F29" s="13">
        <v>0</v>
      </c>
      <c r="G29" s="13">
        <v>0</v>
      </c>
      <c r="H29" s="13">
        <v>0</v>
      </c>
      <c r="I29" s="13">
        <v>0</v>
      </c>
      <c r="J29" s="13">
        <v>0</v>
      </c>
      <c r="K29" s="13">
        <v>0</v>
      </c>
      <c r="L29" s="13">
        <v>0</v>
      </c>
      <c r="M29" s="13">
        <v>0</v>
      </c>
      <c r="N29" s="13">
        <v>0</v>
      </c>
      <c r="O29" s="13">
        <v>0</v>
      </c>
      <c r="P29" s="13">
        <v>0</v>
      </c>
      <c r="Q29" s="276">
        <v>0</v>
      </c>
      <c r="R29" s="276">
        <v>0</v>
      </c>
      <c r="S29" s="276">
        <v>0</v>
      </c>
      <c r="T29" s="276">
        <v>0</v>
      </c>
      <c r="U29" s="276">
        <v>0</v>
      </c>
      <c r="V29" s="308">
        <v>0</v>
      </c>
      <c r="W29" s="308">
        <v>0</v>
      </c>
      <c r="X29" s="308">
        <v>0</v>
      </c>
      <c r="Y29" s="308">
        <v>0</v>
      </c>
      <c r="Z29" s="308"/>
      <c r="AA29" s="308"/>
      <c r="AB29" s="308"/>
      <c r="AC29" s="308"/>
    </row>
    <row r="30" spans="1:31">
      <c r="A30" s="216" t="s">
        <v>584</v>
      </c>
      <c r="B30" s="216" t="s">
        <v>466</v>
      </c>
      <c r="C30" s="8">
        <v>0</v>
      </c>
      <c r="D30" s="8">
        <v>0</v>
      </c>
      <c r="E30" s="8">
        <v>0</v>
      </c>
      <c r="F30" s="8">
        <v>0</v>
      </c>
      <c r="G30" s="8">
        <v>5862</v>
      </c>
      <c r="H30" s="8">
        <v>-5649</v>
      </c>
      <c r="I30" s="8">
        <v>3657</v>
      </c>
      <c r="J30" s="8">
        <v>9825</v>
      </c>
      <c r="K30" s="8">
        <v>22900</v>
      </c>
      <c r="L30" s="8">
        <v>20779</v>
      </c>
      <c r="M30" s="8">
        <v>5969</v>
      </c>
      <c r="N30" s="8">
        <v>3215</v>
      </c>
      <c r="O30" s="8">
        <v>3951</v>
      </c>
      <c r="P30" s="8">
        <v>4958</v>
      </c>
      <c r="Q30" s="276">
        <v>1022</v>
      </c>
      <c r="R30" s="276">
        <v>2893</v>
      </c>
      <c r="S30" s="276">
        <v>-389</v>
      </c>
      <c r="T30" s="276">
        <v>389</v>
      </c>
      <c r="U30" s="276">
        <v>0</v>
      </c>
      <c r="V30" s="308">
        <v>0</v>
      </c>
      <c r="W30" s="308">
        <v>3215</v>
      </c>
      <c r="X30" s="308">
        <v>4276</v>
      </c>
      <c r="Y30" s="308">
        <v>11786</v>
      </c>
      <c r="Z30" s="308">
        <v>22169</v>
      </c>
      <c r="AA30" s="308">
        <v>22108</v>
      </c>
      <c r="AB30" s="308">
        <v>14716</v>
      </c>
      <c r="AC30" s="308">
        <v>7545</v>
      </c>
    </row>
    <row r="31" spans="1:31" ht="28.5">
      <c r="A31" s="236" t="s">
        <v>674</v>
      </c>
      <c r="B31" s="236" t="s">
        <v>675</v>
      </c>
      <c r="C31" s="8"/>
      <c r="D31" s="8"/>
      <c r="E31" s="8"/>
      <c r="F31" s="8"/>
      <c r="G31" s="8"/>
      <c r="H31" s="8"/>
      <c r="I31" s="8"/>
      <c r="J31" s="8"/>
      <c r="K31" s="8"/>
      <c r="L31" s="8"/>
      <c r="M31" s="8"/>
      <c r="N31" s="8"/>
      <c r="O31" s="8"/>
      <c r="P31" s="8"/>
      <c r="Q31" s="276"/>
      <c r="R31" s="276"/>
      <c r="S31" s="277">
        <v>76221</v>
      </c>
      <c r="T31" s="277">
        <v>77778</v>
      </c>
      <c r="U31" s="277">
        <v>80583</v>
      </c>
      <c r="V31" s="277">
        <v>90369</v>
      </c>
      <c r="W31" s="277">
        <v>113698</v>
      </c>
      <c r="X31" s="277">
        <v>153990</v>
      </c>
      <c r="Y31" s="277">
        <v>194028</v>
      </c>
      <c r="Z31" s="277">
        <v>210674</v>
      </c>
      <c r="AA31" s="277">
        <v>217239</v>
      </c>
      <c r="AB31" s="277">
        <v>228261</v>
      </c>
      <c r="AC31" s="277">
        <v>241894</v>
      </c>
    </row>
    <row r="32" spans="1:31" s="20" customFormat="1">
      <c r="A32" s="236" t="s">
        <v>237</v>
      </c>
      <c r="B32" s="236" t="s">
        <v>241</v>
      </c>
      <c r="C32" s="277">
        <f t="shared" ref="C32:R32" si="12">SUM(C33:C40)</f>
        <v>-305806</v>
      </c>
      <c r="D32" s="277">
        <f t="shared" si="12"/>
        <v>-318481</v>
      </c>
      <c r="E32" s="277">
        <f t="shared" si="12"/>
        <v>-322842</v>
      </c>
      <c r="F32" s="277">
        <f t="shared" si="12"/>
        <v>-305281</v>
      </c>
      <c r="G32" s="277">
        <f t="shared" si="12"/>
        <v>-298674</v>
      </c>
      <c r="H32" s="277">
        <f t="shared" si="12"/>
        <v>-340536</v>
      </c>
      <c r="I32" s="277">
        <f t="shared" si="12"/>
        <v>-383490</v>
      </c>
      <c r="J32" s="277">
        <f t="shared" si="12"/>
        <v>-448690</v>
      </c>
      <c r="K32" s="277">
        <f t="shared" si="12"/>
        <v>-473099</v>
      </c>
      <c r="L32" s="277">
        <f t="shared" si="12"/>
        <v>-492917</v>
      </c>
      <c r="M32" s="277">
        <f t="shared" si="12"/>
        <v>-465122</v>
      </c>
      <c r="N32" s="277">
        <f t="shared" si="12"/>
        <v>-450529</v>
      </c>
      <c r="O32" s="277">
        <f t="shared" si="12"/>
        <v>-404406</v>
      </c>
      <c r="P32" s="277">
        <f t="shared" si="12"/>
        <v>-289941</v>
      </c>
      <c r="Q32" s="277">
        <f t="shared" si="12"/>
        <v>-155686</v>
      </c>
      <c r="R32" s="277">
        <f t="shared" si="12"/>
        <v>-118978</v>
      </c>
      <c r="S32" s="277">
        <f t="shared" ref="S32:V32" si="13">SUM(S33:S40)</f>
        <v>-105914</v>
      </c>
      <c r="T32" s="277">
        <f t="shared" si="13"/>
        <v>-93501</v>
      </c>
      <c r="U32" s="277">
        <f t="shared" si="13"/>
        <v>-89113</v>
      </c>
      <c r="V32" s="309">
        <f t="shared" si="13"/>
        <v>-111611</v>
      </c>
      <c r="W32" s="309">
        <v>-218749</v>
      </c>
      <c r="X32" s="309">
        <v>-504010</v>
      </c>
      <c r="Y32" s="309">
        <v>-948791</v>
      </c>
      <c r="Z32" s="309">
        <v>-1214727</v>
      </c>
      <c r="AA32" s="309">
        <v>-1246158</v>
      </c>
      <c r="AB32" s="309">
        <v>-1346123</v>
      </c>
      <c r="AC32" s="309">
        <v>-1409378</v>
      </c>
    </row>
    <row r="33" spans="1:29">
      <c r="A33" s="216" t="s">
        <v>572</v>
      </c>
      <c r="B33" s="216" t="s">
        <v>576</v>
      </c>
      <c r="C33" s="8">
        <v>-140425</v>
      </c>
      <c r="D33" s="8">
        <v>-145984</v>
      </c>
      <c r="E33" s="8">
        <v>-142184</v>
      </c>
      <c r="F33" s="8">
        <v>-129467</v>
      </c>
      <c r="G33" s="8">
        <v>-118894</v>
      </c>
      <c r="H33" s="8">
        <v>-140819</v>
      </c>
      <c r="I33" s="8">
        <v>-163782</v>
      </c>
      <c r="J33" s="8">
        <v>-205129</v>
      </c>
      <c r="K33" s="8">
        <v>-223733</v>
      </c>
      <c r="L33" s="8">
        <v>-231345</v>
      </c>
      <c r="M33" s="8">
        <v>-198159</v>
      </c>
      <c r="N33" s="8">
        <v>-195265</v>
      </c>
      <c r="O33" s="8">
        <v>-181213</v>
      </c>
      <c r="P33" s="8">
        <v>-148891</v>
      </c>
      <c r="Q33" s="276">
        <v>-68976</v>
      </c>
      <c r="R33" s="276">
        <v>-51400</v>
      </c>
      <c r="S33" s="276">
        <v>-33670</v>
      </c>
      <c r="T33" s="276">
        <v>-25116</v>
      </c>
      <c r="U33" s="276">
        <v>-16288</v>
      </c>
      <c r="V33" s="308">
        <v>-13520</v>
      </c>
      <c r="W33" s="308">
        <v>-28895</v>
      </c>
      <c r="X33" s="308">
        <v>-94736</v>
      </c>
      <c r="Y33" s="308">
        <v>-225208</v>
      </c>
      <c r="Z33" s="308">
        <v>-422477</v>
      </c>
      <c r="AA33" s="308">
        <v>-461537</v>
      </c>
      <c r="AB33" s="308">
        <v>-574097</v>
      </c>
      <c r="AC33" s="308">
        <v>-579019</v>
      </c>
    </row>
    <row r="34" spans="1:29">
      <c r="A34" s="216" t="s">
        <v>573</v>
      </c>
      <c r="B34" s="216" t="s">
        <v>577</v>
      </c>
      <c r="C34" s="8">
        <v>-89816</v>
      </c>
      <c r="D34" s="8">
        <v>-82836</v>
      </c>
      <c r="E34" s="8">
        <v>-85502</v>
      </c>
      <c r="F34" s="8">
        <v>-84026</v>
      </c>
      <c r="G34" s="8">
        <v>-84594</v>
      </c>
      <c r="H34" s="8">
        <v>-94367</v>
      </c>
      <c r="I34" s="8">
        <v>-108436</v>
      </c>
      <c r="J34" s="8">
        <v>-118752</v>
      </c>
      <c r="K34" s="8">
        <v>-120991</v>
      </c>
      <c r="L34" s="8">
        <v>-122607</v>
      </c>
      <c r="M34" s="8">
        <v>-135182</v>
      </c>
      <c r="N34" s="8">
        <v>-136753</v>
      </c>
      <c r="O34" s="8">
        <v>-107596</v>
      </c>
      <c r="P34" s="8">
        <v>-63211</v>
      </c>
      <c r="Q34" s="276">
        <v>-28993</v>
      </c>
      <c r="R34" s="276">
        <v>-18273</v>
      </c>
      <c r="S34" s="276">
        <v>-12609</v>
      </c>
      <c r="T34" s="276">
        <v>-9756</v>
      </c>
      <c r="U34" s="276">
        <v>-8747</v>
      </c>
      <c r="V34" s="308">
        <v>-17199</v>
      </c>
      <c r="W34" s="308">
        <v>-62067</v>
      </c>
      <c r="X34" s="308">
        <v>-166598</v>
      </c>
      <c r="Y34" s="308">
        <v>-291450</v>
      </c>
      <c r="Z34" s="308">
        <v>-388606</v>
      </c>
      <c r="AA34" s="308">
        <v>-439623</v>
      </c>
      <c r="AB34" s="308">
        <v>-421029</v>
      </c>
      <c r="AC34" s="308">
        <v>-457369</v>
      </c>
    </row>
    <row r="35" spans="1:29" ht="28.5">
      <c r="A35" s="216" t="s">
        <v>238</v>
      </c>
      <c r="B35" s="216" t="s">
        <v>242</v>
      </c>
      <c r="C35" s="8">
        <v>-7225</v>
      </c>
      <c r="D35" s="8">
        <v>-14282</v>
      </c>
      <c r="E35" s="8">
        <v>-19250</v>
      </c>
      <c r="F35" s="8">
        <v>-13610</v>
      </c>
      <c r="G35" s="8">
        <v>-17746</v>
      </c>
      <c r="H35" s="8">
        <v>-17766</v>
      </c>
      <c r="I35" s="8">
        <v>-18853</v>
      </c>
      <c r="J35" s="8">
        <v>-27315</v>
      </c>
      <c r="K35" s="8">
        <v>-29378</v>
      </c>
      <c r="L35" s="8">
        <v>-33560</v>
      </c>
      <c r="M35" s="8">
        <v>-23616</v>
      </c>
      <c r="N35" s="8">
        <v>-10051</v>
      </c>
      <c r="O35" s="8">
        <v>-6829</v>
      </c>
      <c r="P35" s="8">
        <v>-1369</v>
      </c>
      <c r="Q35" s="276">
        <v>329</v>
      </c>
      <c r="R35" s="276">
        <v>469</v>
      </c>
      <c r="S35" s="276">
        <v>614</v>
      </c>
      <c r="T35" s="276">
        <v>847</v>
      </c>
      <c r="U35" s="276">
        <v>758</v>
      </c>
      <c r="V35" s="308">
        <v>-4583</v>
      </c>
      <c r="W35" s="308">
        <v>-19417</v>
      </c>
      <c r="X35" s="308">
        <v>-44822</v>
      </c>
      <c r="Y35" s="308">
        <v>-157010</v>
      </c>
      <c r="Z35" s="308">
        <v>-93752</v>
      </c>
      <c r="AA35" s="308">
        <v>-83101</v>
      </c>
      <c r="AB35" s="308">
        <v>-44378</v>
      </c>
      <c r="AC35" s="308">
        <v>-49490</v>
      </c>
    </row>
    <row r="36" spans="1:29">
      <c r="A36" s="216" t="s">
        <v>574</v>
      </c>
      <c r="B36" s="216" t="s">
        <v>578</v>
      </c>
      <c r="C36" s="8">
        <v>-10913</v>
      </c>
      <c r="D36" s="8">
        <v>-14626</v>
      </c>
      <c r="E36" s="8">
        <v>-14428</v>
      </c>
      <c r="F36" s="8">
        <v>-14094</v>
      </c>
      <c r="G36" s="8">
        <v>-13305</v>
      </c>
      <c r="H36" s="8">
        <v>-16044</v>
      </c>
      <c r="I36" s="8">
        <v>-13544</v>
      </c>
      <c r="J36" s="8">
        <v>-12208</v>
      </c>
      <c r="K36" s="8">
        <v>-12924</v>
      </c>
      <c r="L36" s="8">
        <v>-15138</v>
      </c>
      <c r="M36" s="8">
        <v>-15278</v>
      </c>
      <c r="N36" s="8">
        <v>-14709</v>
      </c>
      <c r="O36" s="8">
        <v>-11898</v>
      </c>
      <c r="P36" s="8">
        <v>-5661</v>
      </c>
      <c r="Q36" s="276">
        <v>-2077</v>
      </c>
      <c r="R36" s="276">
        <v>-1277</v>
      </c>
      <c r="S36" s="276">
        <v>-781</v>
      </c>
      <c r="T36" s="276">
        <v>-10</v>
      </c>
      <c r="U36" s="276">
        <v>-3634</v>
      </c>
      <c r="V36" s="308">
        <v>-9542</v>
      </c>
      <c r="W36" s="308">
        <v>-18057</v>
      </c>
      <c r="X36" s="308">
        <v>-47555</v>
      </c>
      <c r="Y36" s="308">
        <v>-76281</v>
      </c>
      <c r="Z36" s="308">
        <v>-102617</v>
      </c>
      <c r="AA36" s="308">
        <v>-87090</v>
      </c>
      <c r="AB36" s="308">
        <v>-91745</v>
      </c>
      <c r="AC36" s="308">
        <v>-102863</v>
      </c>
    </row>
    <row r="37" spans="1:29">
      <c r="A37" s="216" t="s">
        <v>575</v>
      </c>
      <c r="B37" s="216" t="s">
        <v>579</v>
      </c>
      <c r="C37" s="8">
        <v>-12773</v>
      </c>
      <c r="D37" s="8">
        <v>-11739</v>
      </c>
      <c r="E37" s="8">
        <v>-10384</v>
      </c>
      <c r="F37" s="8">
        <v>-11749</v>
      </c>
      <c r="G37" s="8">
        <v>-13262</v>
      </c>
      <c r="H37" s="8">
        <v>-9675</v>
      </c>
      <c r="I37" s="8">
        <v>-14232</v>
      </c>
      <c r="J37" s="8">
        <v>-16187</v>
      </c>
      <c r="K37" s="8">
        <v>-14066</v>
      </c>
      <c r="L37" s="8">
        <v>-17696</v>
      </c>
      <c r="M37" s="8">
        <v>-18754</v>
      </c>
      <c r="N37" s="8">
        <v>-19905</v>
      </c>
      <c r="O37" s="8">
        <v>-23574</v>
      </c>
      <c r="P37" s="8">
        <v>-15662</v>
      </c>
      <c r="Q37" s="276">
        <v>-8907</v>
      </c>
      <c r="R37" s="276">
        <v>-6223</v>
      </c>
      <c r="S37" s="276">
        <v>-6361</v>
      </c>
      <c r="T37" s="276">
        <v>-5883</v>
      </c>
      <c r="U37" s="276">
        <v>-4807</v>
      </c>
      <c r="V37" s="308">
        <v>-9475</v>
      </c>
      <c r="W37" s="308">
        <v>-19341</v>
      </c>
      <c r="X37" s="308">
        <v>-40197</v>
      </c>
      <c r="Y37" s="308">
        <v>-66137</v>
      </c>
      <c r="Z37" s="308">
        <v>-58019</v>
      </c>
      <c r="AA37" s="308">
        <v>-45139</v>
      </c>
      <c r="AB37" s="308">
        <v>-56609</v>
      </c>
      <c r="AC37" s="308">
        <v>-55548</v>
      </c>
    </row>
    <row r="38" spans="1:29">
      <c r="A38" s="216" t="s">
        <v>239</v>
      </c>
      <c r="B38" s="216" t="s">
        <v>150</v>
      </c>
      <c r="C38" s="8">
        <v>0</v>
      </c>
      <c r="D38" s="8">
        <v>0</v>
      </c>
      <c r="E38" s="8">
        <v>0</v>
      </c>
      <c r="F38" s="8">
        <v>0</v>
      </c>
      <c r="G38" s="8">
        <v>0</v>
      </c>
      <c r="H38" s="8">
        <v>0</v>
      </c>
      <c r="I38" s="8">
        <v>0</v>
      </c>
      <c r="J38" s="8"/>
      <c r="K38" s="8">
        <v>-4480</v>
      </c>
      <c r="L38" s="8">
        <v>-6272</v>
      </c>
      <c r="M38" s="8">
        <v>-5507</v>
      </c>
      <c r="N38" s="8">
        <v>-5339</v>
      </c>
      <c r="O38" s="8">
        <v>-5268</v>
      </c>
      <c r="P38" s="8">
        <v>-5023</v>
      </c>
      <c r="Q38" s="276">
        <v>-4568</v>
      </c>
      <c r="R38" s="276">
        <v>-4093</v>
      </c>
      <c r="S38" s="276">
        <v>-4190</v>
      </c>
      <c r="T38" s="276">
        <v>-3747</v>
      </c>
      <c r="U38" s="276">
        <v>-3477</v>
      </c>
      <c r="V38" s="308">
        <v>-3344</v>
      </c>
      <c r="W38" s="308">
        <v>-3333</v>
      </c>
      <c r="X38" s="308">
        <v>-3745</v>
      </c>
      <c r="Y38" s="308">
        <v>-3534</v>
      </c>
      <c r="Z38" s="308">
        <v>-3772</v>
      </c>
      <c r="AA38" s="308">
        <v>-4411</v>
      </c>
      <c r="AB38" s="308">
        <v>-4543</v>
      </c>
      <c r="AC38" s="308">
        <v>-4530</v>
      </c>
    </row>
    <row r="39" spans="1:29" ht="28.5">
      <c r="A39" s="216" t="s">
        <v>240</v>
      </c>
      <c r="B39" s="216" t="s">
        <v>243</v>
      </c>
      <c r="C39" s="8">
        <v>-44654</v>
      </c>
      <c r="D39" s="8">
        <v>-49014</v>
      </c>
      <c r="E39" s="8">
        <v>-51094</v>
      </c>
      <c r="F39" s="8">
        <v>-52335</v>
      </c>
      <c r="G39" s="8">
        <v>-50873</v>
      </c>
      <c r="H39" s="8">
        <v>-61865</v>
      </c>
      <c r="I39" s="8">
        <v>-64643</v>
      </c>
      <c r="J39" s="8">
        <v>-69099</v>
      </c>
      <c r="K39" s="8">
        <v>-67527</v>
      </c>
      <c r="L39" s="8">
        <v>-66299</v>
      </c>
      <c r="M39" s="8">
        <v>-68626</v>
      </c>
      <c r="N39" s="8">
        <v>-68507</v>
      </c>
      <c r="O39" s="8">
        <v>-68028</v>
      </c>
      <c r="P39" s="8">
        <v>-50124</v>
      </c>
      <c r="Q39" s="276">
        <v>-42494</v>
      </c>
      <c r="R39" s="276">
        <v>-38181</v>
      </c>
      <c r="S39" s="276">
        <v>-37162</v>
      </c>
      <c r="T39" s="276">
        <v>-37835</v>
      </c>
      <c r="U39" s="276">
        <v>-41379</v>
      </c>
      <c r="V39" s="308">
        <v>-45870</v>
      </c>
      <c r="W39" s="308">
        <v>-67639</v>
      </c>
      <c r="X39" s="308">
        <v>-106357</v>
      </c>
      <c r="Y39" s="308">
        <v>-129171</v>
      </c>
      <c r="Z39" s="308">
        <v>-145484</v>
      </c>
      <c r="AA39" s="308">
        <v>-125257</v>
      </c>
      <c r="AB39" s="308">
        <v>-153722</v>
      </c>
      <c r="AC39" s="308">
        <v>-160559</v>
      </c>
    </row>
    <row r="40" spans="1:29">
      <c r="A40" s="293" t="s">
        <v>235</v>
      </c>
      <c r="B40" s="293" t="s">
        <v>247</v>
      </c>
      <c r="C40" s="294">
        <v>0</v>
      </c>
      <c r="D40" s="294">
        <v>0</v>
      </c>
      <c r="E40" s="294">
        <v>0</v>
      </c>
      <c r="F40" s="294">
        <v>0</v>
      </c>
      <c r="G40" s="294">
        <v>0</v>
      </c>
      <c r="H40" s="294">
        <v>0</v>
      </c>
      <c r="I40" s="294">
        <v>0</v>
      </c>
      <c r="J40" s="294">
        <v>0</v>
      </c>
      <c r="K40" s="294">
        <v>0</v>
      </c>
      <c r="L40" s="294">
        <v>0</v>
      </c>
      <c r="M40" s="294">
        <v>0</v>
      </c>
      <c r="N40" s="294">
        <v>0</v>
      </c>
      <c r="O40" s="294">
        <v>0</v>
      </c>
      <c r="P40" s="294">
        <v>0</v>
      </c>
      <c r="Q40" s="294">
        <v>0</v>
      </c>
      <c r="R40" s="294">
        <v>0</v>
      </c>
      <c r="S40" s="294">
        <v>-11755</v>
      </c>
      <c r="T40" s="294">
        <v>-12001</v>
      </c>
      <c r="U40" s="276">
        <v>-11539</v>
      </c>
      <c r="V40" s="308">
        <v>-8078</v>
      </c>
      <c r="W40" s="308"/>
      <c r="X40" s="308"/>
      <c r="Y40" s="308"/>
      <c r="Z40" s="308"/>
      <c r="AA40" s="308"/>
      <c r="AB40" s="308"/>
      <c r="AC40" s="308"/>
    </row>
    <row r="41" spans="1:29" s="20" customFormat="1">
      <c r="A41" s="239" t="s">
        <v>85</v>
      </c>
      <c r="B41" s="239" t="s">
        <v>1</v>
      </c>
      <c r="C41" s="174">
        <f t="shared" ref="C41:P41" si="14">C2+C32</f>
        <v>1253996</v>
      </c>
      <c r="D41" s="174">
        <f t="shared" si="14"/>
        <v>1302487</v>
      </c>
      <c r="E41" s="174">
        <f t="shared" si="14"/>
        <v>1340966</v>
      </c>
      <c r="F41" s="174">
        <f t="shared" si="14"/>
        <v>1379448</v>
      </c>
      <c r="G41" s="174">
        <f t="shared" si="14"/>
        <v>1389827</v>
      </c>
      <c r="H41" s="174">
        <f t="shared" si="14"/>
        <v>1396207</v>
      </c>
      <c r="I41" s="174">
        <f t="shared" si="14"/>
        <v>1422219</v>
      </c>
      <c r="J41" s="174">
        <f t="shared" si="14"/>
        <v>1534153</v>
      </c>
      <c r="K41" s="174">
        <f t="shared" si="14"/>
        <v>1608600</v>
      </c>
      <c r="L41" s="174">
        <f t="shared" si="14"/>
        <v>1623532</v>
      </c>
      <c r="M41" s="174">
        <f t="shared" si="14"/>
        <v>1701034</v>
      </c>
      <c r="N41" s="174">
        <f t="shared" si="14"/>
        <v>1647003</v>
      </c>
      <c r="O41" s="174">
        <f t="shared" si="14"/>
        <v>1636313</v>
      </c>
      <c r="P41" s="174">
        <f t="shared" si="14"/>
        <v>1458435</v>
      </c>
      <c r="Q41" s="278">
        <f t="shared" ref="Q41:V41" si="15">Q2+Q32</f>
        <v>1382682</v>
      </c>
      <c r="R41" s="278">
        <f t="shared" si="15"/>
        <v>1410719</v>
      </c>
      <c r="S41" s="278">
        <f t="shared" si="15"/>
        <v>1376164</v>
      </c>
      <c r="T41" s="278">
        <f t="shared" si="15"/>
        <v>1410371</v>
      </c>
      <c r="U41" s="278">
        <f t="shared" si="15"/>
        <v>1443413</v>
      </c>
      <c r="V41" s="278">
        <f t="shared" si="15"/>
        <v>1732198</v>
      </c>
      <c r="W41" s="278">
        <v>2243949</v>
      </c>
      <c r="X41" s="278">
        <v>2934845</v>
      </c>
      <c r="Y41" s="278">
        <v>1640703</v>
      </c>
      <c r="Z41" s="278">
        <v>2832810</v>
      </c>
      <c r="AA41" s="278">
        <v>3092291</v>
      </c>
      <c r="AB41" s="278">
        <v>3200179</v>
      </c>
      <c r="AC41" s="278">
        <v>3395553</v>
      </c>
    </row>
    <row r="42" spans="1:29">
      <c r="Q42" s="279"/>
      <c r="R42" s="279"/>
      <c r="S42" s="279"/>
      <c r="T42" s="279"/>
      <c r="U42" s="279"/>
      <c r="V42" s="279"/>
    </row>
    <row r="43" spans="1:29" s="27" customFormat="1">
      <c r="O43" s="356"/>
      <c r="P43" s="356"/>
      <c r="Q43" s="356"/>
      <c r="R43" s="356"/>
      <c r="S43" s="356"/>
      <c r="T43" s="356"/>
      <c r="U43" s="356"/>
      <c r="V43" s="356"/>
      <c r="W43" s="356"/>
      <c r="X43" s="356"/>
      <c r="Y43" s="356"/>
      <c r="Z43" s="356"/>
      <c r="AA43" s="356"/>
      <c r="AB43" s="356"/>
      <c r="AC43" s="356"/>
    </row>
    <row r="44" spans="1:29" s="27" customFormat="1">
      <c r="Q44" s="357"/>
      <c r="R44" s="357"/>
      <c r="S44" s="357"/>
      <c r="T44" s="357"/>
      <c r="U44" s="357"/>
      <c r="V44" s="357"/>
    </row>
    <row r="45" spans="1:29">
      <c r="Q45" s="279"/>
      <c r="R45" s="279"/>
      <c r="S45" s="279"/>
      <c r="T45" s="279"/>
      <c r="U45" s="279"/>
      <c r="V45" s="279"/>
    </row>
    <row r="46" spans="1:29">
      <c r="B46" s="341"/>
      <c r="Q46" s="279"/>
      <c r="R46" s="279"/>
      <c r="S46" s="279"/>
      <c r="T46" s="279"/>
      <c r="U46" s="279"/>
      <c r="V46" s="279"/>
      <c r="AB46" s="279"/>
      <c r="AC46" s="279"/>
    </row>
    <row r="47" spans="1:29" ht="18.75">
      <c r="B47" s="340"/>
      <c r="R47" s="272"/>
      <c r="S47" s="272"/>
      <c r="T47" s="279"/>
      <c r="U47" s="279"/>
      <c r="V47" s="279"/>
    </row>
    <row r="48" spans="1:29">
      <c r="B48" s="342"/>
      <c r="T48" s="279"/>
      <c r="U48" s="279"/>
      <c r="V48" s="279"/>
    </row>
    <row r="53" spans="19:22">
      <c r="S53" s="279"/>
      <c r="T53" s="279"/>
      <c r="U53" s="279"/>
      <c r="V53" s="279"/>
    </row>
    <row r="54" spans="19:22">
      <c r="S54" s="272"/>
      <c r="T54" s="272"/>
      <c r="U54" s="272"/>
      <c r="V54" s="272"/>
    </row>
  </sheetData>
  <customSheetViews>
    <customSheetView guid="{899D69CD-4B7E-42BC-9944-5BD922EB798C}">
      <pane xSplit="2" ySplit="2" topLeftCell="X33" activePane="bottomRight" state="frozen"/>
      <selection pane="bottomRight" activeCell="AB41" sqref="AB41"/>
      <pageMargins left="0.7" right="0.7" top="0.75" bottom="0.75" header="0.3" footer="0.3"/>
      <pageSetup paperSize="9" orientation="portrait" r:id="rId1"/>
    </customSheetView>
    <customSheetView guid="{9AF4A83C-CF57-4B40-8A74-6A0EA6C2FE5C}">
      <pane xSplit="2" ySplit="1" topLeftCell="M2" activePane="bottomRight" state="frozen"/>
      <selection pane="bottomRight" activeCell="B15" sqref="B15"/>
      <pageMargins left="0.7" right="0.7" top="0.75" bottom="0.75" header="0.3" footer="0.3"/>
      <pageSetup paperSize="9" orientation="portrait" horizontalDpi="1200" verticalDpi="1200" r:id="rId2"/>
    </customSheetView>
    <customSheetView guid="{687A4863-1825-4D63-B732-E76682E6DE4F}" hiddenColumns="1" topLeftCell="B25">
      <selection activeCell="W40" sqref="W40"/>
      <pageMargins left="0.7" right="0.7" top="0.75" bottom="0.75" header="0.3" footer="0.3"/>
      <pageSetup paperSize="9" orientation="portrait" r:id="rId3"/>
    </customSheetView>
    <customSheetView guid="{12F8D032-8143-430B-8DFF-852E8796C402}" topLeftCell="O1">
      <selection activeCell="O1" sqref="O1:Z1048576"/>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25FAB884-5E17-4008-8139-33D910C7DEFE}">
      <selection activeCell="A40" sqref="A40:XFD40"/>
      <pageMargins left="0.7" right="0.7" top="0.75" bottom="0.75" header="0.3" footer="0.3"/>
      <pageSetup paperSize="9" orientation="portrait" r:id="rId4"/>
    </customSheetView>
    <customSheetView guid="{22F3E99A-96C8-445F-81B2-67262F695A36}" scale="90">
      <pane xSplit="2" ySplit="2" topLeftCell="W3" activePane="bottomRight" state="frozen"/>
      <selection pane="bottomRight" activeCell="AB15" sqref="AB15"/>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1"/>
  <sheetViews>
    <sheetView showGridLines="0" showRuler="0" zoomScale="90" zoomScaleNormal="90" workbookViewId="0">
      <pane xSplit="2" ySplit="2" topLeftCell="V3" activePane="bottomRight" state="frozen"/>
      <selection pane="topRight" activeCell="C1" sqref="C1"/>
      <selection pane="bottomLeft" activeCell="A3" sqref="A3"/>
      <selection pane="bottomRight" activeCell="AH29" sqref="AH29"/>
    </sheetView>
  </sheetViews>
  <sheetFormatPr defaultColWidth="9.42578125" defaultRowHeight="12" customHeight="1"/>
  <cols>
    <col min="1" max="1" width="50.5703125" style="5" customWidth="1"/>
    <col min="2" max="2" width="51.5703125" style="5" customWidth="1"/>
    <col min="3" max="29" width="10.42578125" style="5" customWidth="1"/>
    <col min="30" max="16384" width="9.42578125" style="5"/>
  </cols>
  <sheetData>
    <row r="1" spans="1:35" ht="15" customHeight="1" thickBot="1">
      <c r="C1" s="298"/>
      <c r="D1" s="298"/>
      <c r="E1" s="298"/>
      <c r="F1" s="298"/>
      <c r="G1" s="298"/>
      <c r="H1" s="298"/>
      <c r="I1" s="298"/>
      <c r="J1" s="298"/>
      <c r="K1" s="298"/>
      <c r="L1" s="298"/>
      <c r="M1" s="298"/>
      <c r="N1" s="298"/>
      <c r="O1" s="298"/>
      <c r="P1" s="298"/>
      <c r="Q1" s="298"/>
      <c r="R1" s="298"/>
      <c r="S1" s="240"/>
      <c r="T1" s="325"/>
      <c r="U1" s="325"/>
      <c r="V1" s="325"/>
      <c r="W1" s="325"/>
      <c r="X1" s="325"/>
      <c r="Y1" s="325"/>
      <c r="Z1" s="325"/>
      <c r="AA1" s="325"/>
      <c r="AB1" s="325"/>
      <c r="AC1" s="325"/>
    </row>
    <row r="2" spans="1:35" ht="15" customHeight="1" thickBot="1">
      <c r="A2" s="230" t="s">
        <v>86</v>
      </c>
      <c r="B2" s="230" t="s">
        <v>2</v>
      </c>
      <c r="C2" s="240" t="s">
        <v>179</v>
      </c>
      <c r="D2" s="240" t="s">
        <v>180</v>
      </c>
      <c r="E2" s="240" t="s">
        <v>181</v>
      </c>
      <c r="F2" s="240" t="s">
        <v>182</v>
      </c>
      <c r="G2" s="240" t="s">
        <v>183</v>
      </c>
      <c r="H2" s="240" t="s">
        <v>184</v>
      </c>
      <c r="I2" s="240" t="s">
        <v>185</v>
      </c>
      <c r="J2" s="240" t="s">
        <v>186</v>
      </c>
      <c r="K2" s="240" t="s">
        <v>187</v>
      </c>
      <c r="L2" s="240" t="s">
        <v>188</v>
      </c>
      <c r="M2" s="240" t="s">
        <v>559</v>
      </c>
      <c r="N2" s="240" t="s">
        <v>567</v>
      </c>
      <c r="O2" s="240" t="s">
        <v>594</v>
      </c>
      <c r="P2" s="240" t="s">
        <v>598</v>
      </c>
      <c r="Q2" s="240" t="s">
        <v>609</v>
      </c>
      <c r="R2" s="240" t="s">
        <v>620</v>
      </c>
      <c r="S2" s="240" t="s">
        <v>624</v>
      </c>
      <c r="T2" s="325" t="s">
        <v>629</v>
      </c>
      <c r="U2" s="325" t="s">
        <v>632</v>
      </c>
      <c r="V2" s="325" t="s">
        <v>644</v>
      </c>
      <c r="W2" s="325" t="s">
        <v>673</v>
      </c>
      <c r="X2" s="325" t="s">
        <v>682</v>
      </c>
      <c r="Y2" s="325" t="s">
        <v>687</v>
      </c>
      <c r="Z2" s="325" t="s">
        <v>692</v>
      </c>
      <c r="AA2" s="325" t="s">
        <v>697</v>
      </c>
      <c r="AB2" s="325" t="s">
        <v>698</v>
      </c>
      <c r="AC2" s="325" t="s">
        <v>759</v>
      </c>
    </row>
    <row r="3" spans="1:35" ht="15" customHeight="1">
      <c r="A3" s="241" t="s">
        <v>189</v>
      </c>
      <c r="B3" s="241" t="s">
        <v>190</v>
      </c>
      <c r="C3" s="242">
        <v>83361</v>
      </c>
      <c r="D3" s="242">
        <v>85518</v>
      </c>
      <c r="E3" s="242">
        <v>83848</v>
      </c>
      <c r="F3" s="242">
        <v>85579</v>
      </c>
      <c r="G3" s="242">
        <v>81499</v>
      </c>
      <c r="H3" s="242">
        <v>80399</v>
      </c>
      <c r="I3" s="242">
        <v>78480</v>
      </c>
      <c r="J3" s="242">
        <v>82879</v>
      </c>
      <c r="K3" s="242">
        <v>81089</v>
      </c>
      <c r="L3" s="242">
        <v>81656</v>
      </c>
      <c r="M3" s="242">
        <v>82570</v>
      </c>
      <c r="N3" s="242">
        <v>81656</v>
      </c>
      <c r="O3" s="242">
        <v>79707</v>
      </c>
      <c r="P3" s="242">
        <v>73557</v>
      </c>
      <c r="Q3" s="242">
        <v>78479</v>
      </c>
      <c r="R3" s="242">
        <v>80906</v>
      </c>
      <c r="S3" s="242">
        <v>97970</v>
      </c>
      <c r="T3" s="326">
        <v>94908</v>
      </c>
      <c r="U3" s="326">
        <v>102230</v>
      </c>
      <c r="V3" s="326">
        <v>104214</v>
      </c>
      <c r="W3" s="326">
        <v>118104</v>
      </c>
      <c r="X3" s="326">
        <v>107116</v>
      </c>
      <c r="Y3" s="326">
        <v>99822</v>
      </c>
      <c r="Z3" s="326">
        <v>97027</v>
      </c>
      <c r="AA3" s="326">
        <v>93563</v>
      </c>
      <c r="AB3" s="326">
        <v>96349</v>
      </c>
      <c r="AC3" s="326">
        <v>98849</v>
      </c>
      <c r="AE3" s="279"/>
      <c r="AF3" s="279"/>
      <c r="AG3" s="279"/>
      <c r="AH3" s="279"/>
      <c r="AI3" s="279"/>
    </row>
    <row r="4" spans="1:35" ht="26.1" customHeight="1">
      <c r="A4" s="241" t="s">
        <v>540</v>
      </c>
      <c r="B4" s="241" t="s">
        <v>541</v>
      </c>
      <c r="C4" s="242">
        <v>78240</v>
      </c>
      <c r="D4" s="242">
        <v>81798</v>
      </c>
      <c r="E4" s="242">
        <v>87134</v>
      </c>
      <c r="F4" s="242">
        <v>89192</v>
      </c>
      <c r="G4" s="242">
        <v>84417</v>
      </c>
      <c r="H4" s="242">
        <v>94901</v>
      </c>
      <c r="I4" s="242">
        <v>94726</v>
      </c>
      <c r="J4" s="242">
        <v>110839</v>
      </c>
      <c r="K4" s="242">
        <v>100706</v>
      </c>
      <c r="L4" s="242">
        <v>99012</v>
      </c>
      <c r="M4" s="242">
        <v>102697</v>
      </c>
      <c r="N4" s="242">
        <v>122720</v>
      </c>
      <c r="O4" s="242">
        <v>93088</v>
      </c>
      <c r="P4" s="242">
        <v>97888</v>
      </c>
      <c r="Q4" s="242">
        <v>109844</v>
      </c>
      <c r="R4" s="242">
        <v>104398</v>
      </c>
      <c r="S4" s="242">
        <v>113117</v>
      </c>
      <c r="T4" s="326">
        <v>95712</v>
      </c>
      <c r="U4" s="326">
        <v>110256</v>
      </c>
      <c r="V4" s="326">
        <v>120343</v>
      </c>
      <c r="W4" s="326">
        <v>107494</v>
      </c>
      <c r="X4" s="326">
        <v>117590</v>
      </c>
      <c r="Y4" s="326">
        <v>123324</v>
      </c>
      <c r="Z4" s="326">
        <v>111112</v>
      </c>
      <c r="AA4" s="326">
        <v>118529</v>
      </c>
      <c r="AB4" s="326">
        <v>123120</v>
      </c>
      <c r="AC4" s="326">
        <v>114087</v>
      </c>
      <c r="AE4" s="279"/>
      <c r="AF4" s="279"/>
      <c r="AG4" s="279"/>
      <c r="AH4" s="279"/>
      <c r="AI4" s="279"/>
    </row>
    <row r="5" spans="1:35" ht="15" customHeight="1">
      <c r="A5" s="241" t="s">
        <v>191</v>
      </c>
      <c r="B5" s="241" t="s">
        <v>192</v>
      </c>
      <c r="C5" s="242">
        <v>12788</v>
      </c>
      <c r="D5" s="242">
        <v>11831</v>
      </c>
      <c r="E5" s="242">
        <v>16345</v>
      </c>
      <c r="F5" s="242">
        <v>19339</v>
      </c>
      <c r="G5" s="242">
        <v>14821</v>
      </c>
      <c r="H5" s="242">
        <v>14935</v>
      </c>
      <c r="I5" s="242">
        <v>14740</v>
      </c>
      <c r="J5" s="242">
        <v>26026</v>
      </c>
      <c r="K5" s="242">
        <v>17391</v>
      </c>
      <c r="L5" s="242">
        <v>16853</v>
      </c>
      <c r="M5" s="242">
        <v>17837</v>
      </c>
      <c r="N5" s="242">
        <v>20337</v>
      </c>
      <c r="O5" s="242">
        <v>23810</v>
      </c>
      <c r="P5" s="242">
        <v>18452</v>
      </c>
      <c r="Q5" s="242">
        <v>23531</v>
      </c>
      <c r="R5" s="242">
        <v>26188</v>
      </c>
      <c r="S5" s="242">
        <v>26049</v>
      </c>
      <c r="T5" s="326">
        <v>26589</v>
      </c>
      <c r="U5" s="326">
        <v>30028</v>
      </c>
      <c r="V5" s="326">
        <v>28816</v>
      </c>
      <c r="W5" s="326">
        <v>26858</v>
      </c>
      <c r="X5" s="326">
        <v>25539</v>
      </c>
      <c r="Y5" s="326">
        <v>30827</v>
      </c>
      <c r="Z5" s="326">
        <v>30470</v>
      </c>
      <c r="AA5" s="326">
        <v>28259</v>
      </c>
      <c r="AB5" s="326">
        <v>36219</v>
      </c>
      <c r="AC5" s="326">
        <v>30974</v>
      </c>
      <c r="AE5" s="279"/>
      <c r="AF5" s="279"/>
      <c r="AG5" s="279"/>
      <c r="AH5" s="279"/>
      <c r="AI5" s="279"/>
    </row>
    <row r="6" spans="1:35" ht="15" customHeight="1">
      <c r="A6" s="241" t="s">
        <v>193</v>
      </c>
      <c r="B6" s="241" t="s">
        <v>194</v>
      </c>
      <c r="C6" s="242">
        <v>78131</v>
      </c>
      <c r="D6" s="242">
        <v>84907</v>
      </c>
      <c r="E6" s="242">
        <v>91823</v>
      </c>
      <c r="F6" s="242">
        <v>91195</v>
      </c>
      <c r="G6" s="242">
        <v>89091</v>
      </c>
      <c r="H6" s="242">
        <v>100549</v>
      </c>
      <c r="I6" s="242">
        <v>96500</v>
      </c>
      <c r="J6" s="242">
        <v>109843</v>
      </c>
      <c r="K6" s="242">
        <v>106851</v>
      </c>
      <c r="L6" s="242">
        <v>113794</v>
      </c>
      <c r="M6" s="242">
        <v>111614</v>
      </c>
      <c r="N6" s="242">
        <v>110458</v>
      </c>
      <c r="O6" s="242">
        <v>121539</v>
      </c>
      <c r="P6" s="242">
        <v>104174</v>
      </c>
      <c r="Q6" s="242">
        <v>116339</v>
      </c>
      <c r="R6" s="242">
        <v>126765</v>
      </c>
      <c r="S6" s="242">
        <v>119814</v>
      </c>
      <c r="T6" s="326">
        <v>136633</v>
      </c>
      <c r="U6" s="326">
        <v>153602</v>
      </c>
      <c r="V6" s="326">
        <v>162524</v>
      </c>
      <c r="W6" s="326">
        <v>182755</v>
      </c>
      <c r="X6" s="326">
        <v>177671</v>
      </c>
      <c r="Y6" s="326">
        <v>180839</v>
      </c>
      <c r="Z6" s="326">
        <v>189148</v>
      </c>
      <c r="AA6" s="326">
        <v>181526</v>
      </c>
      <c r="AB6" s="326">
        <v>189949</v>
      </c>
      <c r="AC6" s="326">
        <v>190728</v>
      </c>
      <c r="AE6" s="279"/>
      <c r="AF6" s="279"/>
      <c r="AG6" s="279"/>
      <c r="AH6" s="279"/>
      <c r="AI6" s="279"/>
    </row>
    <row r="7" spans="1:35" ht="15" customHeight="1">
      <c r="A7" s="241" t="s">
        <v>627</v>
      </c>
      <c r="B7" s="241" t="s">
        <v>547</v>
      </c>
      <c r="C7" s="242">
        <v>58283</v>
      </c>
      <c r="D7" s="242">
        <v>61020</v>
      </c>
      <c r="E7" s="242">
        <v>61082</v>
      </c>
      <c r="F7" s="242">
        <v>66173</v>
      </c>
      <c r="G7" s="242">
        <v>59720</v>
      </c>
      <c r="H7" s="242">
        <v>60289</v>
      </c>
      <c r="I7" s="242">
        <v>62076</v>
      </c>
      <c r="J7" s="242">
        <v>63190</v>
      </c>
      <c r="K7" s="242">
        <v>58789</v>
      </c>
      <c r="L7" s="242">
        <v>59649</v>
      </c>
      <c r="M7" s="242">
        <v>60854</v>
      </c>
      <c r="N7" s="242">
        <v>59516</v>
      </c>
      <c r="O7" s="242">
        <v>53593</v>
      </c>
      <c r="P7" s="242">
        <v>49638</v>
      </c>
      <c r="Q7" s="242">
        <v>57203</v>
      </c>
      <c r="R7" s="242">
        <v>62657</v>
      </c>
      <c r="S7" s="242">
        <v>58462</v>
      </c>
      <c r="T7" s="326">
        <v>60311</v>
      </c>
      <c r="U7" s="326">
        <v>63547</v>
      </c>
      <c r="V7" s="326">
        <v>66343</v>
      </c>
      <c r="W7" s="326">
        <v>63147</v>
      </c>
      <c r="X7" s="326">
        <v>66850</v>
      </c>
      <c r="Y7" s="326">
        <v>66047</v>
      </c>
      <c r="Z7" s="326">
        <v>71955</v>
      </c>
      <c r="AA7" s="326">
        <v>68443</v>
      </c>
      <c r="AB7" s="326">
        <v>70701</v>
      </c>
      <c r="AC7" s="326">
        <v>72150</v>
      </c>
      <c r="AE7" s="279"/>
      <c r="AF7" s="279"/>
      <c r="AG7" s="279"/>
      <c r="AH7" s="279"/>
      <c r="AI7" s="279"/>
    </row>
    <row r="8" spans="1:35" ht="15" customHeight="1">
      <c r="A8" s="241" t="s">
        <v>637</v>
      </c>
      <c r="B8" s="241" t="s">
        <v>625</v>
      </c>
      <c r="C8" s="242">
        <v>68751</v>
      </c>
      <c r="D8" s="242">
        <v>71455</v>
      </c>
      <c r="E8" s="242">
        <v>101339</v>
      </c>
      <c r="F8" s="242">
        <v>88892</v>
      </c>
      <c r="G8" s="242">
        <v>73537</v>
      </c>
      <c r="H8" s="242">
        <v>95008</v>
      </c>
      <c r="I8" s="242">
        <v>74282</v>
      </c>
      <c r="J8" s="242">
        <v>86594</v>
      </c>
      <c r="K8" s="242">
        <v>76340</v>
      </c>
      <c r="L8" s="242">
        <v>95744</v>
      </c>
      <c r="M8" s="242">
        <v>83041</v>
      </c>
      <c r="N8" s="242">
        <v>81846</v>
      </c>
      <c r="O8" s="242">
        <v>78588</v>
      </c>
      <c r="P8" s="242">
        <v>76146</v>
      </c>
      <c r="Q8" s="242">
        <v>91268</v>
      </c>
      <c r="R8" s="242">
        <v>92474</v>
      </c>
      <c r="S8" s="242">
        <v>85235</v>
      </c>
      <c r="T8" s="326">
        <v>87008</v>
      </c>
      <c r="U8" s="326">
        <v>83503</v>
      </c>
      <c r="V8" s="326">
        <v>88032</v>
      </c>
      <c r="W8" s="326">
        <v>84562</v>
      </c>
      <c r="X8" s="326">
        <v>98752</v>
      </c>
      <c r="Y8" s="326">
        <v>114044</v>
      </c>
      <c r="Z8" s="326">
        <v>102313</v>
      </c>
      <c r="AA8" s="326">
        <v>94436</v>
      </c>
      <c r="AB8" s="326">
        <v>128883</v>
      </c>
      <c r="AC8" s="326">
        <v>105743</v>
      </c>
      <c r="AE8" s="279"/>
      <c r="AF8" s="279"/>
      <c r="AG8" s="279"/>
      <c r="AH8" s="279"/>
      <c r="AI8" s="279"/>
    </row>
    <row r="9" spans="1:35" ht="15" customHeight="1">
      <c r="A9" s="241" t="s">
        <v>196</v>
      </c>
      <c r="B9" s="241" t="s">
        <v>197</v>
      </c>
      <c r="C9" s="242">
        <v>40029</v>
      </c>
      <c r="D9" s="242">
        <v>42160</v>
      </c>
      <c r="E9" s="242">
        <v>42806</v>
      </c>
      <c r="F9" s="242">
        <v>44553</v>
      </c>
      <c r="G9" s="242">
        <v>43118</v>
      </c>
      <c r="H9" s="242">
        <v>42142</v>
      </c>
      <c r="I9" s="242">
        <v>42153</v>
      </c>
      <c r="J9" s="242">
        <v>46848</v>
      </c>
      <c r="K9" s="242">
        <v>44401</v>
      </c>
      <c r="L9" s="242">
        <v>45249</v>
      </c>
      <c r="M9" s="242">
        <v>46451</v>
      </c>
      <c r="N9" s="242">
        <v>49578</v>
      </c>
      <c r="O9" s="242">
        <v>34740</v>
      </c>
      <c r="P9" s="242">
        <v>39290</v>
      </c>
      <c r="Q9" s="242">
        <v>36757</v>
      </c>
      <c r="R9" s="242">
        <v>38163</v>
      </c>
      <c r="S9" s="242">
        <v>35343</v>
      </c>
      <c r="T9" s="326">
        <v>35663</v>
      </c>
      <c r="U9" s="326">
        <v>37211</v>
      </c>
      <c r="V9" s="326">
        <v>35020</v>
      </c>
      <c r="W9" s="326">
        <v>33490</v>
      </c>
      <c r="X9" s="326">
        <v>35542</v>
      </c>
      <c r="Y9" s="326">
        <v>38387</v>
      </c>
      <c r="Z9" s="326">
        <v>35163</v>
      </c>
      <c r="AA9" s="326">
        <v>34638</v>
      </c>
      <c r="AB9" s="326">
        <v>36810</v>
      </c>
      <c r="AC9" s="326">
        <v>34413</v>
      </c>
      <c r="AE9" s="279"/>
      <c r="AF9" s="279"/>
      <c r="AG9" s="279"/>
      <c r="AH9" s="279"/>
      <c r="AI9" s="279"/>
    </row>
    <row r="10" spans="1:35" ht="15" customHeight="1">
      <c r="A10" s="241" t="s">
        <v>53</v>
      </c>
      <c r="B10" s="241" t="s">
        <v>42</v>
      </c>
      <c r="C10" s="242">
        <v>3856</v>
      </c>
      <c r="D10" s="242">
        <v>3042</v>
      </c>
      <c r="E10" s="242">
        <v>1626</v>
      </c>
      <c r="F10" s="242">
        <v>1206</v>
      </c>
      <c r="G10" s="242">
        <v>863</v>
      </c>
      <c r="H10" s="242">
        <v>683</v>
      </c>
      <c r="I10" s="242">
        <v>272</v>
      </c>
      <c r="J10" s="242">
        <v>2973</v>
      </c>
      <c r="K10" s="242">
        <v>1713</v>
      </c>
      <c r="L10" s="242">
        <v>1439</v>
      </c>
      <c r="M10" s="242">
        <v>1390</v>
      </c>
      <c r="N10" s="242">
        <v>16407</v>
      </c>
      <c r="O10" s="242">
        <v>4245</v>
      </c>
      <c r="P10" s="242">
        <v>3098</v>
      </c>
      <c r="Q10" s="242">
        <v>4395</v>
      </c>
      <c r="R10" s="242">
        <v>4393</v>
      </c>
      <c r="S10" s="242">
        <v>4726</v>
      </c>
      <c r="T10" s="326">
        <v>4354</v>
      </c>
      <c r="U10" s="326">
        <v>5397</v>
      </c>
      <c r="V10" s="326">
        <v>5379</v>
      </c>
      <c r="W10" s="326">
        <v>5316</v>
      </c>
      <c r="X10" s="326">
        <v>4165</v>
      </c>
      <c r="Y10" s="326">
        <v>2488</v>
      </c>
      <c r="Z10" s="326">
        <v>4621</v>
      </c>
      <c r="AA10" s="326">
        <v>3837</v>
      </c>
      <c r="AB10" s="326">
        <v>3324</v>
      </c>
      <c r="AC10" s="326">
        <v>2900</v>
      </c>
      <c r="AE10" s="279"/>
      <c r="AF10" s="279"/>
      <c r="AG10" s="279"/>
      <c r="AH10" s="279"/>
      <c r="AI10" s="279"/>
    </row>
    <row r="11" spans="1:35" ht="15" customHeight="1">
      <c r="A11" s="241" t="s">
        <v>198</v>
      </c>
      <c r="B11" s="241" t="s">
        <v>199</v>
      </c>
      <c r="C11" s="242">
        <v>69065</v>
      </c>
      <c r="D11" s="242">
        <v>74900</v>
      </c>
      <c r="E11" s="242">
        <v>79928</v>
      </c>
      <c r="F11" s="242">
        <v>82582</v>
      </c>
      <c r="G11" s="242">
        <v>81201</v>
      </c>
      <c r="H11" s="242">
        <v>79986</v>
      </c>
      <c r="I11" s="242">
        <v>77014</v>
      </c>
      <c r="J11" s="242">
        <v>72176</v>
      </c>
      <c r="K11" s="242">
        <v>67785</v>
      </c>
      <c r="L11" s="242">
        <v>69875</v>
      </c>
      <c r="M11" s="242">
        <v>72832</v>
      </c>
      <c r="N11" s="242">
        <v>74557</v>
      </c>
      <c r="O11" s="242">
        <v>70264</v>
      </c>
      <c r="P11" s="242">
        <v>52775</v>
      </c>
      <c r="Q11" s="242">
        <v>60320</v>
      </c>
      <c r="R11" s="242">
        <v>64741</v>
      </c>
      <c r="S11" s="242">
        <v>67122</v>
      </c>
      <c r="T11" s="326">
        <v>70966</v>
      </c>
      <c r="U11" s="326">
        <v>77947</v>
      </c>
      <c r="V11" s="326">
        <v>76421</v>
      </c>
      <c r="W11" s="326">
        <v>58451</v>
      </c>
      <c r="X11" s="326">
        <v>47729</v>
      </c>
      <c r="Y11" s="326">
        <v>46348</v>
      </c>
      <c r="Z11" s="326">
        <v>48394</v>
      </c>
      <c r="AA11" s="326">
        <v>45478</v>
      </c>
      <c r="AB11" s="326">
        <v>55771</v>
      </c>
      <c r="AC11" s="326">
        <v>52886</v>
      </c>
      <c r="AE11" s="279"/>
      <c r="AF11" s="279"/>
      <c r="AG11" s="279"/>
      <c r="AH11" s="279"/>
      <c r="AI11" s="279"/>
    </row>
    <row r="12" spans="1:35" ht="15" customHeight="1">
      <c r="A12" s="241" t="s">
        <v>54</v>
      </c>
      <c r="B12" s="241" t="s">
        <v>200</v>
      </c>
      <c r="C12" s="242">
        <v>51481</v>
      </c>
      <c r="D12" s="242">
        <v>56656</v>
      </c>
      <c r="E12" s="242">
        <v>54544</v>
      </c>
      <c r="F12" s="242">
        <v>50891</v>
      </c>
      <c r="G12" s="242">
        <v>50144</v>
      </c>
      <c r="H12" s="242">
        <v>54189</v>
      </c>
      <c r="I12" s="242">
        <v>47318</v>
      </c>
      <c r="J12" s="242">
        <v>39261</v>
      </c>
      <c r="K12" s="242">
        <v>48711</v>
      </c>
      <c r="L12" s="242">
        <v>57827</v>
      </c>
      <c r="M12" s="242">
        <v>57861</v>
      </c>
      <c r="N12" s="242">
        <v>58128</v>
      </c>
      <c r="O12" s="242">
        <v>60310</v>
      </c>
      <c r="P12" s="242">
        <v>48450</v>
      </c>
      <c r="Q12" s="242">
        <v>57028</v>
      </c>
      <c r="R12" s="242">
        <v>54771</v>
      </c>
      <c r="S12" s="242">
        <v>53466</v>
      </c>
      <c r="T12" s="326">
        <v>56910</v>
      </c>
      <c r="U12" s="326">
        <v>63822</v>
      </c>
      <c r="V12" s="326">
        <v>53144</v>
      </c>
      <c r="W12" s="326">
        <v>61258</v>
      </c>
      <c r="X12" s="326">
        <v>63432</v>
      </c>
      <c r="Y12" s="326">
        <v>64228</v>
      </c>
      <c r="Z12" s="326">
        <v>57486</v>
      </c>
      <c r="AA12" s="326">
        <v>60378</v>
      </c>
      <c r="AB12" s="326">
        <v>71548</v>
      </c>
      <c r="AC12" s="326">
        <v>74340</v>
      </c>
      <c r="AE12" s="279"/>
      <c r="AF12" s="279"/>
      <c r="AG12" s="279"/>
      <c r="AH12" s="279"/>
      <c r="AI12" s="279"/>
    </row>
    <row r="13" spans="1:35" ht="15" customHeight="1">
      <c r="A13" s="241" t="s">
        <v>110</v>
      </c>
      <c r="B13" s="241" t="s">
        <v>109</v>
      </c>
      <c r="C13" s="242">
        <v>22069</v>
      </c>
      <c r="D13" s="242">
        <v>22670</v>
      </c>
      <c r="E13" s="242">
        <v>26344</v>
      </c>
      <c r="F13" s="242">
        <v>17046</v>
      </c>
      <c r="G13" s="242">
        <v>18132</v>
      </c>
      <c r="H13" s="242">
        <v>19072</v>
      </c>
      <c r="I13" s="242">
        <v>14722</v>
      </c>
      <c r="J13" s="242">
        <v>16524</v>
      </c>
      <c r="K13" s="242">
        <v>18716</v>
      </c>
      <c r="L13" s="242">
        <v>13005</v>
      </c>
      <c r="M13" s="242">
        <v>16001</v>
      </c>
      <c r="N13" s="242">
        <v>11908</v>
      </c>
      <c r="O13" s="242">
        <v>28275</v>
      </c>
      <c r="P13" s="242">
        <v>34127</v>
      </c>
      <c r="Q13" s="242">
        <v>27202</v>
      </c>
      <c r="R13" s="242">
        <v>41785</v>
      </c>
      <c r="S13" s="242">
        <v>44790</v>
      </c>
      <c r="T13" s="326">
        <v>29860</v>
      </c>
      <c r="U13" s="326">
        <v>23110</v>
      </c>
      <c r="V13" s="326">
        <v>31019</v>
      </c>
      <c r="W13" s="326">
        <v>44594</v>
      </c>
      <c r="X13" s="326">
        <v>27867</v>
      </c>
      <c r="Y13" s="326">
        <v>27873</v>
      </c>
      <c r="Z13" s="326">
        <v>29801</v>
      </c>
      <c r="AA13" s="326">
        <v>36242</v>
      </c>
      <c r="AB13" s="326">
        <v>31914</v>
      </c>
      <c r="AC13" s="326">
        <v>31277</v>
      </c>
      <c r="AE13" s="279"/>
      <c r="AF13" s="279"/>
      <c r="AG13" s="279"/>
      <c r="AH13" s="279"/>
      <c r="AI13" s="279"/>
    </row>
    <row r="14" spans="1:35" ht="15" customHeight="1">
      <c r="A14" s="241" t="s">
        <v>201</v>
      </c>
      <c r="B14" s="241" t="s">
        <v>202</v>
      </c>
      <c r="C14" s="242">
        <v>3974</v>
      </c>
      <c r="D14" s="242">
        <v>4117</v>
      </c>
      <c r="E14" s="242">
        <v>3720</v>
      </c>
      <c r="F14" s="242">
        <v>4418</v>
      </c>
      <c r="G14" s="242">
        <v>4372</v>
      </c>
      <c r="H14" s="242">
        <v>4647</v>
      </c>
      <c r="I14" s="242">
        <v>5021</v>
      </c>
      <c r="J14" s="242">
        <v>5877</v>
      </c>
      <c r="K14" s="242">
        <v>6277</v>
      </c>
      <c r="L14" s="242">
        <v>5998</v>
      </c>
      <c r="M14" s="242">
        <v>6576</v>
      </c>
      <c r="N14" s="242">
        <v>5780</v>
      </c>
      <c r="O14" s="242">
        <v>6455</v>
      </c>
      <c r="P14" s="242">
        <v>5082</v>
      </c>
      <c r="Q14" s="242">
        <v>5750</v>
      </c>
      <c r="R14" s="242">
        <v>5590</v>
      </c>
      <c r="S14" s="242">
        <v>6012</v>
      </c>
      <c r="T14" s="326">
        <v>6210</v>
      </c>
      <c r="U14" s="326">
        <v>6188</v>
      </c>
      <c r="V14" s="326">
        <v>4613</v>
      </c>
      <c r="W14" s="326">
        <v>5625</v>
      </c>
      <c r="X14" s="326">
        <v>7379</v>
      </c>
      <c r="Y14" s="326">
        <v>7379</v>
      </c>
      <c r="Z14" s="326">
        <v>8357</v>
      </c>
      <c r="AA14" s="326">
        <v>7247</v>
      </c>
      <c r="AB14" s="326">
        <v>8289</v>
      </c>
      <c r="AC14" s="326">
        <v>8579</v>
      </c>
      <c r="AE14" s="279"/>
      <c r="AF14" s="279"/>
      <c r="AG14" s="279"/>
      <c r="AH14" s="279"/>
      <c r="AI14" s="279"/>
    </row>
    <row r="15" spans="1:35" ht="15" customHeight="1">
      <c r="A15" s="241" t="s">
        <v>203</v>
      </c>
      <c r="B15" s="241" t="s">
        <v>204</v>
      </c>
      <c r="C15" s="242">
        <v>997</v>
      </c>
      <c r="D15" s="242">
        <v>7807</v>
      </c>
      <c r="E15" s="242">
        <v>3951</v>
      </c>
      <c r="F15" s="242">
        <v>1747</v>
      </c>
      <c r="G15" s="242">
        <v>3058</v>
      </c>
      <c r="H15" s="242">
        <v>2827</v>
      </c>
      <c r="I15" s="242">
        <v>1438</v>
      </c>
      <c r="J15" s="242">
        <v>1200</v>
      </c>
      <c r="K15" s="242">
        <v>1034</v>
      </c>
      <c r="L15" s="242">
        <v>964</v>
      </c>
      <c r="M15" s="242">
        <v>2505</v>
      </c>
      <c r="N15" s="242">
        <v>2061</v>
      </c>
      <c r="O15" s="242">
        <v>7222</v>
      </c>
      <c r="P15" s="242">
        <v>958</v>
      </c>
      <c r="Q15" s="242">
        <v>638</v>
      </c>
      <c r="R15" s="242">
        <v>1751</v>
      </c>
      <c r="S15" s="242">
        <v>5387</v>
      </c>
      <c r="T15" s="326">
        <v>15353</v>
      </c>
      <c r="U15" s="326">
        <v>1385</v>
      </c>
      <c r="V15" s="326">
        <v>489</v>
      </c>
      <c r="W15" s="326">
        <v>2589</v>
      </c>
      <c r="X15" s="326">
        <v>2651</v>
      </c>
      <c r="Y15" s="326">
        <v>4182</v>
      </c>
      <c r="Z15" s="326">
        <v>5056</v>
      </c>
      <c r="AA15" s="326">
        <v>8040</v>
      </c>
      <c r="AB15" s="326">
        <v>2058</v>
      </c>
      <c r="AC15" s="326">
        <v>677</v>
      </c>
      <c r="AE15" s="279"/>
      <c r="AF15" s="279"/>
      <c r="AG15" s="279"/>
      <c r="AH15" s="279"/>
      <c r="AI15" s="279"/>
    </row>
    <row r="16" spans="1:35" ht="15" customHeight="1">
      <c r="A16" s="243"/>
      <c r="B16" s="243" t="s">
        <v>41</v>
      </c>
      <c r="C16" s="244">
        <v>571025</v>
      </c>
      <c r="D16" s="244">
        <v>607881</v>
      </c>
      <c r="E16" s="244">
        <v>654490</v>
      </c>
      <c r="F16" s="244">
        <v>642813</v>
      </c>
      <c r="G16" s="244">
        <v>603973</v>
      </c>
      <c r="H16" s="244">
        <v>649627</v>
      </c>
      <c r="I16" s="244">
        <v>608742</v>
      </c>
      <c r="J16" s="244">
        <v>664230</v>
      </c>
      <c r="K16" s="244">
        <v>629803</v>
      </c>
      <c r="L16" s="244">
        <v>661065</v>
      </c>
      <c r="M16" s="244">
        <v>662229</v>
      </c>
      <c r="N16" s="244">
        <v>694952</v>
      </c>
      <c r="O16" s="244">
        <v>661836</v>
      </c>
      <c r="P16" s="244">
        <v>603635</v>
      </c>
      <c r="Q16" s="244">
        <v>668754</v>
      </c>
      <c r="R16" s="244">
        <v>704582</v>
      </c>
      <c r="S16" s="244">
        <v>717493</v>
      </c>
      <c r="T16" s="327">
        <v>720477</v>
      </c>
      <c r="U16" s="327">
        <v>758226</v>
      </c>
      <c r="V16" s="327">
        <v>776357</v>
      </c>
      <c r="W16" s="327">
        <v>794243</v>
      </c>
      <c r="X16" s="327">
        <v>782283</v>
      </c>
      <c r="Y16" s="327">
        <v>805788</v>
      </c>
      <c r="Z16" s="327">
        <v>790903</v>
      </c>
      <c r="AA16" s="327">
        <v>780616</v>
      </c>
      <c r="AB16" s="327">
        <v>854935</v>
      </c>
      <c r="AC16" s="327">
        <v>817603</v>
      </c>
      <c r="AE16" s="279"/>
      <c r="AF16" s="279"/>
      <c r="AG16" s="279"/>
      <c r="AH16" s="279"/>
      <c r="AI16" s="279"/>
    </row>
    <row r="17" spans="1:35" ht="19.350000000000001" customHeight="1" thickBot="1">
      <c r="A17" s="245" t="s">
        <v>87</v>
      </c>
      <c r="B17" s="245" t="s">
        <v>207</v>
      </c>
      <c r="C17" s="240"/>
      <c r="D17" s="240"/>
      <c r="E17" s="240"/>
      <c r="F17" s="240"/>
      <c r="G17" s="240"/>
      <c r="H17" s="240"/>
      <c r="I17" s="240"/>
      <c r="J17" s="240"/>
      <c r="K17" s="240"/>
      <c r="L17" s="240"/>
      <c r="M17" s="246"/>
      <c r="N17" s="246"/>
      <c r="O17" s="246"/>
      <c r="P17" s="246"/>
      <c r="Q17" s="246"/>
      <c r="R17" s="246"/>
      <c r="S17" s="348">
        <v>0</v>
      </c>
      <c r="T17" s="348">
        <v>0</v>
      </c>
      <c r="U17" s="348">
        <v>0</v>
      </c>
      <c r="V17" s="348">
        <v>0</v>
      </c>
      <c r="W17" s="348">
        <v>0</v>
      </c>
      <c r="X17" s="348">
        <v>0</v>
      </c>
      <c r="Y17" s="348">
        <v>0</v>
      </c>
      <c r="Z17" s="348">
        <v>0</v>
      </c>
      <c r="AA17" s="348">
        <v>0</v>
      </c>
      <c r="AB17" s="348">
        <v>0</v>
      </c>
      <c r="AC17" s="348">
        <v>0</v>
      </c>
      <c r="AE17" s="279"/>
      <c r="AF17" s="279"/>
      <c r="AG17" s="279"/>
      <c r="AH17" s="279"/>
      <c r="AI17" s="279"/>
    </row>
    <row r="18" spans="1:35" ht="15" customHeight="1">
      <c r="A18" s="241" t="s">
        <v>189</v>
      </c>
      <c r="B18" s="241" t="s">
        <v>190</v>
      </c>
      <c r="C18" s="242">
        <v>-195</v>
      </c>
      <c r="D18" s="242">
        <v>-165</v>
      </c>
      <c r="E18" s="242">
        <v>-150</v>
      </c>
      <c r="F18" s="242">
        <v>-175</v>
      </c>
      <c r="G18" s="242">
        <v>-185</v>
      </c>
      <c r="H18" s="242">
        <v>-370</v>
      </c>
      <c r="I18" s="242">
        <v>-2809</v>
      </c>
      <c r="J18" s="242">
        <v>-2450</v>
      </c>
      <c r="K18" s="242">
        <v>-241</v>
      </c>
      <c r="L18" s="242">
        <v>-281</v>
      </c>
      <c r="M18" s="242">
        <v>-861</v>
      </c>
      <c r="N18" s="242">
        <v>-984</v>
      </c>
      <c r="O18" s="242">
        <v>-709</v>
      </c>
      <c r="P18" s="242">
        <v>-530</v>
      </c>
      <c r="Q18" s="242">
        <v>-1042</v>
      </c>
      <c r="R18" s="242">
        <v>-1193</v>
      </c>
      <c r="S18" s="242">
        <v>-1233</v>
      </c>
      <c r="T18" s="326">
        <v>-1424</v>
      </c>
      <c r="U18" s="326">
        <v>-1586</v>
      </c>
      <c r="V18" s="326">
        <v>-2216</v>
      </c>
      <c r="W18" s="347">
        <v>-4006</v>
      </c>
      <c r="X18" s="347">
        <v>-5814</v>
      </c>
      <c r="Y18" s="347">
        <v>-4232</v>
      </c>
      <c r="Z18" s="347">
        <v>-6576</v>
      </c>
      <c r="AA18" s="347">
        <v>-3739</v>
      </c>
      <c r="AB18" s="347">
        <v>-4491</v>
      </c>
      <c r="AC18" s="347">
        <v>-5164</v>
      </c>
      <c r="AE18" s="279"/>
      <c r="AF18" s="279"/>
      <c r="AG18" s="279"/>
      <c r="AH18" s="279"/>
      <c r="AI18" s="279"/>
    </row>
    <row r="19" spans="1:35" ht="15" customHeight="1">
      <c r="A19" s="241" t="s">
        <v>208</v>
      </c>
      <c r="B19" s="241" t="s">
        <v>209</v>
      </c>
      <c r="C19" s="242">
        <v>-19307</v>
      </c>
      <c r="D19" s="242">
        <v>-31097</v>
      </c>
      <c r="E19" s="242">
        <v>-20120</v>
      </c>
      <c r="F19" s="242">
        <v>-27811</v>
      </c>
      <c r="G19" s="242">
        <v>-11773</v>
      </c>
      <c r="H19" s="242">
        <v>-20883</v>
      </c>
      <c r="I19" s="242">
        <v>-12654</v>
      </c>
      <c r="J19" s="242">
        <v>-68176</v>
      </c>
      <c r="K19" s="242">
        <v>-22419</v>
      </c>
      <c r="L19" s="242">
        <v>-34245</v>
      </c>
      <c r="M19" s="242">
        <v>-26283</v>
      </c>
      <c r="N19" s="242">
        <v>-33782</v>
      </c>
      <c r="O19" s="242">
        <v>-28684</v>
      </c>
      <c r="P19" s="242">
        <v>-16229</v>
      </c>
      <c r="Q19" s="242">
        <v>-8599</v>
      </c>
      <c r="R19" s="242">
        <v>-23582</v>
      </c>
      <c r="S19" s="242">
        <v>-16178</v>
      </c>
      <c r="T19" s="326">
        <v>-25481</v>
      </c>
      <c r="U19" s="326">
        <v>-30695</v>
      </c>
      <c r="V19" s="326">
        <v>-24009</v>
      </c>
      <c r="W19" s="326">
        <v>-23715</v>
      </c>
      <c r="X19" s="326">
        <v>-23402</v>
      </c>
      <c r="Y19" s="326">
        <v>-17926</v>
      </c>
      <c r="Z19" s="326">
        <v>-17721</v>
      </c>
      <c r="AA19" s="326">
        <v>-17238</v>
      </c>
      <c r="AB19" s="326">
        <v>-21839</v>
      </c>
      <c r="AC19" s="326">
        <v>-16842</v>
      </c>
      <c r="AE19" s="279"/>
      <c r="AF19" s="279"/>
      <c r="AG19" s="279"/>
      <c r="AH19" s="279"/>
      <c r="AI19" s="279"/>
    </row>
    <row r="20" spans="1:35" ht="15" customHeight="1">
      <c r="A20" s="241" t="s">
        <v>191</v>
      </c>
      <c r="B20" s="241" t="s">
        <v>192</v>
      </c>
      <c r="C20" s="242">
        <v>-564</v>
      </c>
      <c r="D20" s="242">
        <v>-639</v>
      </c>
      <c r="E20" s="242">
        <v>-590</v>
      </c>
      <c r="F20" s="242">
        <v>-1405</v>
      </c>
      <c r="G20" s="242">
        <v>-608</v>
      </c>
      <c r="H20" s="242">
        <v>-1791</v>
      </c>
      <c r="I20" s="242">
        <v>-2077</v>
      </c>
      <c r="J20" s="242">
        <v>-4442</v>
      </c>
      <c r="K20" s="242">
        <v>-2899</v>
      </c>
      <c r="L20" s="242">
        <v>-3858</v>
      </c>
      <c r="M20" s="242">
        <v>-1791</v>
      </c>
      <c r="N20" s="242">
        <v>-18136</v>
      </c>
      <c r="O20" s="242">
        <v>-13198</v>
      </c>
      <c r="P20" s="242">
        <v>-12733</v>
      </c>
      <c r="Q20" s="242">
        <v>-15759</v>
      </c>
      <c r="R20" s="242">
        <v>-13887</v>
      </c>
      <c r="S20" s="242">
        <v>-15020</v>
      </c>
      <c r="T20" s="326">
        <v>-14366</v>
      </c>
      <c r="U20" s="326">
        <v>-14659</v>
      </c>
      <c r="V20" s="326">
        <v>-14606</v>
      </c>
      <c r="W20" s="326">
        <v>-16638</v>
      </c>
      <c r="X20" s="326">
        <v>-24353</v>
      </c>
      <c r="Y20" s="326">
        <v>-20482</v>
      </c>
      <c r="Z20" s="326">
        <v>-19553</v>
      </c>
      <c r="AA20" s="326">
        <v>-20270</v>
      </c>
      <c r="AB20" s="326">
        <v>-20186</v>
      </c>
      <c r="AC20" s="326">
        <v>-17118</v>
      </c>
      <c r="AE20" s="279"/>
      <c r="AF20" s="279"/>
      <c r="AG20" s="279"/>
      <c r="AH20" s="279"/>
      <c r="AI20" s="279"/>
    </row>
    <row r="21" spans="1:35" ht="15" customHeight="1">
      <c r="A21" s="241" t="s">
        <v>627</v>
      </c>
      <c r="B21" s="241" t="s">
        <v>547</v>
      </c>
      <c r="C21" s="242">
        <v>-12346</v>
      </c>
      <c r="D21" s="242">
        <v>-12304</v>
      </c>
      <c r="E21" s="242">
        <v>-13178</v>
      </c>
      <c r="F21" s="242">
        <v>-14003</v>
      </c>
      <c r="G21" s="242">
        <v>-11268</v>
      </c>
      <c r="H21" s="242">
        <v>-12497</v>
      </c>
      <c r="I21" s="242">
        <v>-12343</v>
      </c>
      <c r="J21" s="242">
        <v>-11908</v>
      </c>
      <c r="K21" s="242">
        <v>-9844</v>
      </c>
      <c r="L21" s="242">
        <v>-10967</v>
      </c>
      <c r="M21" s="242">
        <v>-10573</v>
      </c>
      <c r="N21" s="242">
        <v>-13787</v>
      </c>
      <c r="O21" s="242">
        <v>-12626</v>
      </c>
      <c r="P21" s="242">
        <v>-13360</v>
      </c>
      <c r="Q21" s="242">
        <v>-13657</v>
      </c>
      <c r="R21" s="242">
        <v>-15497</v>
      </c>
      <c r="S21" s="242">
        <v>-12561</v>
      </c>
      <c r="T21" s="326">
        <v>-13738</v>
      </c>
      <c r="U21" s="326">
        <v>-15491</v>
      </c>
      <c r="V21" s="326">
        <v>-17944</v>
      </c>
      <c r="W21" s="326">
        <v>-14353</v>
      </c>
      <c r="X21" s="326">
        <v>-18405</v>
      </c>
      <c r="Y21" s="326">
        <v>-18861</v>
      </c>
      <c r="Z21" s="326">
        <v>-22692</v>
      </c>
      <c r="AA21" s="326">
        <v>-17759</v>
      </c>
      <c r="AB21" s="326">
        <v>-19917</v>
      </c>
      <c r="AC21" s="326">
        <v>-21668</v>
      </c>
      <c r="AE21" s="279"/>
      <c r="AF21" s="279"/>
      <c r="AG21" s="279"/>
      <c r="AH21" s="279"/>
      <c r="AI21" s="279"/>
    </row>
    <row r="22" spans="1:35" ht="15" customHeight="1">
      <c r="A22" s="241" t="s">
        <v>638</v>
      </c>
      <c r="B22" s="241" t="s">
        <v>625</v>
      </c>
      <c r="C22" s="242">
        <v>-26239</v>
      </c>
      <c r="D22" s="242">
        <v>-27778</v>
      </c>
      <c r="E22" s="242">
        <v>-56218</v>
      </c>
      <c r="F22" s="242">
        <v>-42235</v>
      </c>
      <c r="G22" s="242">
        <v>-27583</v>
      </c>
      <c r="H22" s="242">
        <v>-47120</v>
      </c>
      <c r="I22" s="242">
        <v>-27091</v>
      </c>
      <c r="J22" s="242">
        <v>-38452</v>
      </c>
      <c r="K22" s="242">
        <v>-30812</v>
      </c>
      <c r="L22" s="242">
        <v>-46330</v>
      </c>
      <c r="M22" s="242">
        <v>-32529</v>
      </c>
      <c r="N22" s="242">
        <v>-33022</v>
      </c>
      <c r="O22" s="242">
        <v>-30654</v>
      </c>
      <c r="P22" s="242">
        <v>-27009</v>
      </c>
      <c r="Q22" s="242">
        <v>-34942</v>
      </c>
      <c r="R22" s="242">
        <v>-31321</v>
      </c>
      <c r="S22" s="242">
        <v>-21098</v>
      </c>
      <c r="T22" s="326">
        <v>-24503</v>
      </c>
      <c r="U22" s="326">
        <v>-19049</v>
      </c>
      <c r="V22" s="326">
        <v>-25588</v>
      </c>
      <c r="W22" s="326">
        <v>-20335</v>
      </c>
      <c r="X22" s="326">
        <v>-30510</v>
      </c>
      <c r="Y22" s="326">
        <v>-24588</v>
      </c>
      <c r="Z22" s="326">
        <v>-41243</v>
      </c>
      <c r="AA22" s="326">
        <v>-7476</v>
      </c>
      <c r="AB22" s="326">
        <v>-49241</v>
      </c>
      <c r="AC22" s="326">
        <v>-28255</v>
      </c>
      <c r="AE22" s="279"/>
      <c r="AF22" s="279"/>
      <c r="AG22" s="279"/>
      <c r="AH22" s="279"/>
      <c r="AI22" s="279"/>
    </row>
    <row r="23" spans="1:35" ht="15" customHeight="1">
      <c r="A23" s="241" t="s">
        <v>196</v>
      </c>
      <c r="B23" s="241" t="s">
        <v>197</v>
      </c>
      <c r="C23" s="242">
        <v>-8923</v>
      </c>
      <c r="D23" s="242">
        <v>-9623</v>
      </c>
      <c r="E23" s="242">
        <v>-5523</v>
      </c>
      <c r="F23" s="242">
        <v>-9191</v>
      </c>
      <c r="G23" s="242">
        <v>-8706</v>
      </c>
      <c r="H23" s="242">
        <v>-10189</v>
      </c>
      <c r="I23" s="242">
        <v>-9230</v>
      </c>
      <c r="J23" s="242">
        <v>-10451</v>
      </c>
      <c r="K23" s="242">
        <v>-9122</v>
      </c>
      <c r="L23" s="242">
        <v>-10125</v>
      </c>
      <c r="M23" s="242">
        <v>-10119</v>
      </c>
      <c r="N23" s="242">
        <v>-10530</v>
      </c>
      <c r="O23" s="242">
        <v>-1522</v>
      </c>
      <c r="P23" s="242">
        <v>-6983</v>
      </c>
      <c r="Q23" s="242">
        <v>-6302</v>
      </c>
      <c r="R23" s="242">
        <v>-4183</v>
      </c>
      <c r="S23" s="242">
        <v>-3019</v>
      </c>
      <c r="T23" s="326">
        <v>-3411</v>
      </c>
      <c r="U23" s="326">
        <v>-3347</v>
      </c>
      <c r="V23" s="326">
        <v>-3402</v>
      </c>
      <c r="W23" s="326">
        <v>-2678</v>
      </c>
      <c r="X23" s="326">
        <v>-6655</v>
      </c>
      <c r="Y23" s="326">
        <v>-6033</v>
      </c>
      <c r="Z23" s="326">
        <v>-7340</v>
      </c>
      <c r="AA23" s="326">
        <v>-3004</v>
      </c>
      <c r="AB23" s="326">
        <v>-6120</v>
      </c>
      <c r="AC23" s="326">
        <v>-4910</v>
      </c>
      <c r="AE23" s="279"/>
      <c r="AF23" s="279"/>
      <c r="AG23" s="279"/>
      <c r="AH23" s="279"/>
      <c r="AI23" s="279"/>
    </row>
    <row r="24" spans="1:35" ht="15" customHeight="1">
      <c r="A24" s="241" t="s">
        <v>110</v>
      </c>
      <c r="B24" s="241" t="s">
        <v>109</v>
      </c>
      <c r="C24" s="242">
        <v>-3172</v>
      </c>
      <c r="D24" s="242">
        <v>-2739</v>
      </c>
      <c r="E24" s="242">
        <v>-2616</v>
      </c>
      <c r="F24" s="242">
        <v>-2648</v>
      </c>
      <c r="G24" s="242">
        <v>-2731</v>
      </c>
      <c r="H24" s="242">
        <v>-2388</v>
      </c>
      <c r="I24" s="242">
        <v>-2192</v>
      </c>
      <c r="J24" s="242">
        <v>-2283</v>
      </c>
      <c r="K24" s="242">
        <v>-2503</v>
      </c>
      <c r="L24" s="242">
        <v>-1783</v>
      </c>
      <c r="M24" s="242">
        <v>-2068</v>
      </c>
      <c r="N24" s="242">
        <v>-1944</v>
      </c>
      <c r="O24" s="242">
        <v>-3614</v>
      </c>
      <c r="P24" s="242">
        <v>-5900</v>
      </c>
      <c r="Q24" s="242">
        <v>-4043</v>
      </c>
      <c r="R24" s="242">
        <v>-5331</v>
      </c>
      <c r="S24" s="242">
        <v>-5322</v>
      </c>
      <c r="T24" s="326">
        <v>-3595</v>
      </c>
      <c r="U24" s="326">
        <v>-3253</v>
      </c>
      <c r="V24" s="326">
        <v>-4328</v>
      </c>
      <c r="W24" s="326">
        <v>-4983</v>
      </c>
      <c r="X24" s="326">
        <v>-3174</v>
      </c>
      <c r="Y24" s="326">
        <v>-3453</v>
      </c>
      <c r="Z24" s="326">
        <v>-3112</v>
      </c>
      <c r="AA24" s="326">
        <v>-3729</v>
      </c>
      <c r="AB24" s="326">
        <v>-3014</v>
      </c>
      <c r="AC24" s="326">
        <v>-3060</v>
      </c>
      <c r="AE24" s="279"/>
      <c r="AF24" s="279"/>
      <c r="AG24" s="279"/>
      <c r="AH24" s="279"/>
      <c r="AI24" s="279"/>
    </row>
    <row r="25" spans="1:35" ht="13.35" customHeight="1">
      <c r="A25" s="241" t="s">
        <v>210</v>
      </c>
      <c r="B25" s="241" t="s">
        <v>199</v>
      </c>
      <c r="C25" s="242">
        <v>-1630</v>
      </c>
      <c r="D25" s="242">
        <v>-1620</v>
      </c>
      <c r="E25" s="242">
        <v>-1618</v>
      </c>
      <c r="F25" s="242">
        <v>-1740</v>
      </c>
      <c r="G25" s="242">
        <v>-1829</v>
      </c>
      <c r="H25" s="242">
        <v>-1799</v>
      </c>
      <c r="I25" s="242">
        <v>-1512</v>
      </c>
      <c r="J25" s="242">
        <v>-1828</v>
      </c>
      <c r="K25" s="242">
        <v>-2139</v>
      </c>
      <c r="L25" s="242">
        <v>-1480</v>
      </c>
      <c r="M25" s="242">
        <v>-2017</v>
      </c>
      <c r="N25" s="242">
        <v>-5761</v>
      </c>
      <c r="O25" s="242">
        <v>-6001</v>
      </c>
      <c r="P25" s="242">
        <v>-5084</v>
      </c>
      <c r="Q25" s="242">
        <v>-5055</v>
      </c>
      <c r="R25" s="242">
        <v>-5488</v>
      </c>
      <c r="S25" s="242">
        <v>-5508</v>
      </c>
      <c r="T25" s="326">
        <v>-5615</v>
      </c>
      <c r="U25" s="326">
        <v>-5524</v>
      </c>
      <c r="V25" s="326">
        <v>-6137</v>
      </c>
      <c r="W25" s="326">
        <v>-5620</v>
      </c>
      <c r="X25" s="326">
        <v>-2868</v>
      </c>
      <c r="Y25" s="326">
        <v>-691</v>
      </c>
      <c r="Z25" s="326">
        <v>-1268</v>
      </c>
      <c r="AA25" s="326">
        <v>-1281</v>
      </c>
      <c r="AB25" s="326">
        <v>-1497</v>
      </c>
      <c r="AC25" s="326">
        <v>-1204</v>
      </c>
      <c r="AE25" s="279"/>
      <c r="AF25" s="279"/>
      <c r="AG25" s="279"/>
      <c r="AH25" s="279"/>
      <c r="AI25" s="279"/>
    </row>
    <row r="26" spans="1:35" ht="15" customHeight="1">
      <c r="A26" s="241" t="s">
        <v>54</v>
      </c>
      <c r="B26" s="241" t="s">
        <v>200</v>
      </c>
      <c r="C26" s="242">
        <v>-2140</v>
      </c>
      <c r="D26" s="242">
        <v>-2489</v>
      </c>
      <c r="E26" s="242">
        <v>-6266</v>
      </c>
      <c r="F26" s="242">
        <v>-3876</v>
      </c>
      <c r="G26" s="242">
        <v>-2209</v>
      </c>
      <c r="H26" s="242">
        <v>-1950</v>
      </c>
      <c r="I26" s="242">
        <v>-2157</v>
      </c>
      <c r="J26" s="242">
        <v>-2153</v>
      </c>
      <c r="K26" s="242">
        <v>-5138</v>
      </c>
      <c r="L26" s="242">
        <v>-5187</v>
      </c>
      <c r="M26" s="242">
        <v>-4634</v>
      </c>
      <c r="N26" s="242">
        <v>-4775</v>
      </c>
      <c r="O26" s="242">
        <v>-4340</v>
      </c>
      <c r="P26" s="242">
        <v>-4589</v>
      </c>
      <c r="Q26" s="242">
        <v>-4233</v>
      </c>
      <c r="R26" s="242">
        <v>-4370</v>
      </c>
      <c r="S26" s="242">
        <v>-4149</v>
      </c>
      <c r="T26" s="326">
        <v>-4489</v>
      </c>
      <c r="U26" s="326">
        <v>-4461</v>
      </c>
      <c r="V26" s="326">
        <v>-4681</v>
      </c>
      <c r="W26" s="326">
        <v>-4430</v>
      </c>
      <c r="X26" s="326">
        <v>-4460</v>
      </c>
      <c r="Y26" s="326">
        <v>-4171</v>
      </c>
      <c r="Z26" s="326">
        <v>-4047</v>
      </c>
      <c r="AA26" s="326">
        <v>-3614</v>
      </c>
      <c r="AB26" s="326">
        <v>-3595</v>
      </c>
      <c r="AC26" s="326">
        <v>-3538</v>
      </c>
      <c r="AE26" s="279"/>
      <c r="AF26" s="279"/>
      <c r="AG26" s="279"/>
      <c r="AH26" s="279"/>
      <c r="AI26" s="279"/>
    </row>
    <row r="27" spans="1:35" ht="15" customHeight="1">
      <c r="A27" s="241" t="s">
        <v>53</v>
      </c>
      <c r="B27" s="241" t="s">
        <v>42</v>
      </c>
      <c r="C27" s="242">
        <v>-5805</v>
      </c>
      <c r="D27" s="242">
        <v>-5832</v>
      </c>
      <c r="E27" s="242">
        <v>-5811</v>
      </c>
      <c r="F27" s="242">
        <v>-4130</v>
      </c>
      <c r="G27" s="242">
        <v>-5309</v>
      </c>
      <c r="H27" s="242">
        <v>-4955</v>
      </c>
      <c r="I27" s="242">
        <v>-4486</v>
      </c>
      <c r="J27" s="242">
        <v>-3058</v>
      </c>
      <c r="K27" s="242">
        <v>-2826</v>
      </c>
      <c r="L27" s="242">
        <v>-2205</v>
      </c>
      <c r="M27" s="242">
        <v>-2130</v>
      </c>
      <c r="N27" s="242">
        <v>-3513</v>
      </c>
      <c r="O27" s="242">
        <v>-2307</v>
      </c>
      <c r="P27" s="242">
        <v>-2139</v>
      </c>
      <c r="Q27" s="242">
        <v>-3446</v>
      </c>
      <c r="R27" s="242">
        <v>-3343</v>
      </c>
      <c r="S27" s="242">
        <v>-3129</v>
      </c>
      <c r="T27" s="326">
        <v>-3413</v>
      </c>
      <c r="U27" s="326">
        <v>-3159</v>
      </c>
      <c r="V27" s="326">
        <v>-3369</v>
      </c>
      <c r="W27" s="326">
        <v>-2268</v>
      </c>
      <c r="X27" s="326">
        <v>-1990</v>
      </c>
      <c r="Y27" s="326">
        <v>-1951</v>
      </c>
      <c r="Z27" s="326">
        <v>-1762</v>
      </c>
      <c r="AA27" s="326">
        <v>-2022</v>
      </c>
      <c r="AB27" s="326">
        <v>-2243</v>
      </c>
      <c r="AC27" s="326">
        <v>-2427</v>
      </c>
      <c r="AE27" s="279"/>
      <c r="AF27" s="279"/>
      <c r="AG27" s="279"/>
      <c r="AH27" s="279"/>
      <c r="AI27" s="279"/>
    </row>
    <row r="28" spans="1:35" ht="15" customHeight="1">
      <c r="A28" s="241" t="s">
        <v>201</v>
      </c>
      <c r="B28" s="241" t="s">
        <v>202</v>
      </c>
      <c r="C28" s="242">
        <v>-5967</v>
      </c>
      <c r="D28" s="242">
        <v>-7008</v>
      </c>
      <c r="E28" s="242">
        <v>-6769</v>
      </c>
      <c r="F28" s="242">
        <v>-7440</v>
      </c>
      <c r="G28" s="242">
        <v>-7044</v>
      </c>
      <c r="H28" s="242">
        <v>-6451</v>
      </c>
      <c r="I28" s="242">
        <v>-6894</v>
      </c>
      <c r="J28" s="242">
        <v>-6933</v>
      </c>
      <c r="K28" s="242">
        <v>-7564</v>
      </c>
      <c r="L28" s="242">
        <v>-7575</v>
      </c>
      <c r="M28" s="242">
        <v>-7424</v>
      </c>
      <c r="N28" s="242">
        <v>-7864</v>
      </c>
      <c r="O28" s="242">
        <v>-7287</v>
      </c>
      <c r="P28" s="242">
        <v>-6532</v>
      </c>
      <c r="Q28" s="242">
        <v>-6759</v>
      </c>
      <c r="R28" s="242">
        <v>-8766</v>
      </c>
      <c r="S28" s="242">
        <v>-8030</v>
      </c>
      <c r="T28" s="326">
        <v>-8008</v>
      </c>
      <c r="U28" s="326">
        <v>-8142</v>
      </c>
      <c r="V28" s="326">
        <v>-9803</v>
      </c>
      <c r="W28" s="326">
        <v>-10180</v>
      </c>
      <c r="X28" s="326">
        <v>-12016</v>
      </c>
      <c r="Y28" s="326">
        <v>-11185</v>
      </c>
      <c r="Z28" s="326">
        <v>-12578</v>
      </c>
      <c r="AA28" s="326">
        <v>-11522</v>
      </c>
      <c r="AB28" s="326">
        <v>-11625</v>
      </c>
      <c r="AC28" s="326">
        <v>-12143</v>
      </c>
      <c r="AE28" s="279"/>
      <c r="AF28" s="279"/>
      <c r="AG28" s="279"/>
      <c r="AH28" s="279"/>
      <c r="AI28" s="279"/>
    </row>
    <row r="29" spans="1:35" ht="15" customHeight="1">
      <c r="A29" s="241" t="s">
        <v>211</v>
      </c>
      <c r="B29" s="241" t="s">
        <v>212</v>
      </c>
      <c r="C29" s="242">
        <v>-1801</v>
      </c>
      <c r="D29" s="242">
        <v>-3050</v>
      </c>
      <c r="E29" s="242">
        <v>-3405</v>
      </c>
      <c r="F29" s="242">
        <v>-3662</v>
      </c>
      <c r="G29" s="242">
        <v>-2112</v>
      </c>
      <c r="H29" s="242">
        <v>-2403</v>
      </c>
      <c r="I29" s="242">
        <v>-2359</v>
      </c>
      <c r="J29" s="242">
        <v>-2470</v>
      </c>
      <c r="K29" s="242">
        <v>-2314</v>
      </c>
      <c r="L29" s="242">
        <v>-2153</v>
      </c>
      <c r="M29" s="242">
        <v>-2257</v>
      </c>
      <c r="N29" s="242">
        <v>-2188</v>
      </c>
      <c r="O29" s="242">
        <v>-2099</v>
      </c>
      <c r="P29" s="242">
        <v>-2575</v>
      </c>
      <c r="Q29" s="242">
        <v>-2628</v>
      </c>
      <c r="R29" s="242">
        <v>-2928</v>
      </c>
      <c r="S29" s="242">
        <v>-2124</v>
      </c>
      <c r="T29" s="326">
        <v>-2709</v>
      </c>
      <c r="U29" s="326">
        <v>-2554</v>
      </c>
      <c r="V29" s="326">
        <v>-3132</v>
      </c>
      <c r="W29" s="326">
        <v>-6004</v>
      </c>
      <c r="X29" s="326">
        <v>-3112</v>
      </c>
      <c r="Y29" s="326">
        <v>-3571</v>
      </c>
      <c r="Z29" s="326">
        <v>-4183</v>
      </c>
      <c r="AA29" s="326">
        <v>-3428</v>
      </c>
      <c r="AB29" s="326">
        <v>-2900</v>
      </c>
      <c r="AC29" s="326">
        <v>-3098</v>
      </c>
      <c r="AE29" s="279"/>
      <c r="AF29" s="279"/>
      <c r="AG29" s="279"/>
      <c r="AH29" s="279"/>
      <c r="AI29" s="279"/>
    </row>
    <row r="30" spans="1:35" ht="15" customHeight="1">
      <c r="A30" s="241" t="s">
        <v>205</v>
      </c>
      <c r="B30" s="241" t="s">
        <v>206</v>
      </c>
      <c r="C30" s="242">
        <v>-7743</v>
      </c>
      <c r="D30" s="242">
        <v>-7895</v>
      </c>
      <c r="E30" s="242">
        <v>-5321</v>
      </c>
      <c r="F30" s="242">
        <v>-9111</v>
      </c>
      <c r="G30" s="242">
        <v>-7503</v>
      </c>
      <c r="H30" s="242">
        <v>-7071</v>
      </c>
      <c r="I30" s="242">
        <v>-7288</v>
      </c>
      <c r="J30" s="242">
        <v>-12349</v>
      </c>
      <c r="K30" s="242">
        <v>-11920</v>
      </c>
      <c r="L30" s="242">
        <v>-12519</v>
      </c>
      <c r="M30" s="242">
        <v>-15496</v>
      </c>
      <c r="N30" s="242">
        <v>-16960</v>
      </c>
      <c r="O30" s="242">
        <v>-10551</v>
      </c>
      <c r="P30" s="242">
        <v>-8141</v>
      </c>
      <c r="Q30" s="242">
        <v>-9559</v>
      </c>
      <c r="R30" s="242">
        <v>-15392</v>
      </c>
      <c r="S30" s="242">
        <v>-8848</v>
      </c>
      <c r="T30" s="326">
        <v>-9645</v>
      </c>
      <c r="U30" s="326">
        <v>-11453</v>
      </c>
      <c r="V30" s="326">
        <v>-16262</v>
      </c>
      <c r="W30" s="326">
        <v>-18306</v>
      </c>
      <c r="X30" s="326">
        <v>-24823</v>
      </c>
      <c r="Y30" s="326">
        <v>-22842</v>
      </c>
      <c r="Z30" s="326">
        <v>-29640</v>
      </c>
      <c r="AA30" s="326">
        <v>-23139</v>
      </c>
      <c r="AB30" s="326">
        <v>-30698</v>
      </c>
      <c r="AC30" s="326">
        <v>-31236</v>
      </c>
      <c r="AE30" s="279"/>
      <c r="AF30" s="279"/>
      <c r="AG30" s="279"/>
      <c r="AH30" s="279"/>
      <c r="AI30" s="279"/>
    </row>
    <row r="31" spans="1:35" ht="15" customHeight="1">
      <c r="A31" s="243"/>
      <c r="B31" s="243" t="s">
        <v>41</v>
      </c>
      <c r="C31" s="244">
        <v>-95832</v>
      </c>
      <c r="D31" s="244">
        <v>-112239</v>
      </c>
      <c r="E31" s="244">
        <v>-127585</v>
      </c>
      <c r="F31" s="244">
        <v>-127427</v>
      </c>
      <c r="G31" s="244">
        <v>-88860</v>
      </c>
      <c r="H31" s="244">
        <v>-119867</v>
      </c>
      <c r="I31" s="244">
        <v>-93092</v>
      </c>
      <c r="J31" s="244">
        <v>-166953</v>
      </c>
      <c r="K31" s="244">
        <v>-109741</v>
      </c>
      <c r="L31" s="244">
        <v>-138708</v>
      </c>
      <c r="M31" s="244">
        <v>-118182</v>
      </c>
      <c r="N31" s="244">
        <v>-153246</v>
      </c>
      <c r="O31" s="244">
        <v>-123592</v>
      </c>
      <c r="P31" s="244">
        <v>-111804</v>
      </c>
      <c r="Q31" s="244">
        <v>-116024</v>
      </c>
      <c r="R31" s="244">
        <v>-135281</v>
      </c>
      <c r="S31" s="244">
        <v>-106219</v>
      </c>
      <c r="T31" s="327">
        <v>-120397</v>
      </c>
      <c r="U31" s="327">
        <v>-123373</v>
      </c>
      <c r="V31" s="327">
        <v>-135477</v>
      </c>
      <c r="W31" s="327">
        <v>-133516</v>
      </c>
      <c r="X31" s="327">
        <v>-161582</v>
      </c>
      <c r="Y31" s="327">
        <v>-139986</v>
      </c>
      <c r="Z31" s="327">
        <v>-171715</v>
      </c>
      <c r="AA31" s="327">
        <v>-118221</v>
      </c>
      <c r="AB31" s="327">
        <v>-177366</v>
      </c>
      <c r="AC31" s="327">
        <v>-150663</v>
      </c>
      <c r="AE31" s="279"/>
      <c r="AF31" s="279"/>
      <c r="AG31" s="279"/>
      <c r="AH31" s="279"/>
      <c r="AI31" s="279"/>
    </row>
    <row r="32" spans="1:35" ht="15" customHeight="1">
      <c r="S32" s="279">
        <v>0</v>
      </c>
      <c r="T32" s="279">
        <v>0</v>
      </c>
      <c r="U32" s="279">
        <v>0</v>
      </c>
      <c r="V32" s="279">
        <v>2</v>
      </c>
      <c r="W32" s="279">
        <v>0</v>
      </c>
      <c r="X32" s="279">
        <v>0</v>
      </c>
      <c r="Y32" s="279">
        <v>0</v>
      </c>
      <c r="Z32" s="279">
        <v>0</v>
      </c>
      <c r="AA32" s="279">
        <v>0</v>
      </c>
      <c r="AB32" s="279">
        <v>0</v>
      </c>
      <c r="AC32" s="279"/>
      <c r="AE32" s="279"/>
      <c r="AF32" s="279"/>
      <c r="AG32" s="279"/>
      <c r="AH32" s="279"/>
      <c r="AI32" s="279"/>
    </row>
    <row r="33" spans="1:35" ht="15" customHeight="1">
      <c r="A33" s="243" t="s">
        <v>52</v>
      </c>
      <c r="B33" s="243" t="s">
        <v>4</v>
      </c>
      <c r="C33" s="244">
        <v>475193</v>
      </c>
      <c r="D33" s="244">
        <v>495642</v>
      </c>
      <c r="E33" s="244">
        <v>526905</v>
      </c>
      <c r="F33" s="244">
        <v>515386</v>
      </c>
      <c r="G33" s="244">
        <v>515113</v>
      </c>
      <c r="H33" s="244">
        <v>529760</v>
      </c>
      <c r="I33" s="244">
        <v>515650</v>
      </c>
      <c r="J33" s="244">
        <v>497277</v>
      </c>
      <c r="K33" s="244">
        <v>520062</v>
      </c>
      <c r="L33" s="244">
        <v>522357</v>
      </c>
      <c r="M33" s="244">
        <v>544047</v>
      </c>
      <c r="N33" s="244">
        <v>541706</v>
      </c>
      <c r="O33" s="244">
        <v>538244</v>
      </c>
      <c r="P33" s="244">
        <v>491831</v>
      </c>
      <c r="Q33" s="244">
        <v>552730</v>
      </c>
      <c r="R33" s="244">
        <v>569301</v>
      </c>
      <c r="S33" s="244">
        <v>611274</v>
      </c>
      <c r="T33" s="327">
        <v>600080</v>
      </c>
      <c r="U33" s="327">
        <v>634853</v>
      </c>
      <c r="V33" s="327">
        <v>640880</v>
      </c>
      <c r="W33" s="327">
        <v>660727</v>
      </c>
      <c r="X33" s="327">
        <v>620701</v>
      </c>
      <c r="Y33" s="327">
        <v>665802</v>
      </c>
      <c r="Z33" s="327">
        <v>619188</v>
      </c>
      <c r="AA33" s="327">
        <v>662395</v>
      </c>
      <c r="AB33" s="327">
        <v>677569</v>
      </c>
      <c r="AC33" s="327">
        <v>666940</v>
      </c>
      <c r="AE33" s="279"/>
      <c r="AF33" s="279"/>
      <c r="AG33" s="279"/>
      <c r="AH33" s="279"/>
      <c r="AI33" s="279"/>
    </row>
    <row r="34" spans="1:35" ht="15" customHeight="1">
      <c r="C34" s="279"/>
      <c r="D34" s="279"/>
      <c r="E34" s="279"/>
      <c r="F34" s="279"/>
      <c r="G34" s="279"/>
      <c r="H34" s="279"/>
      <c r="I34" s="279"/>
      <c r="J34" s="279"/>
      <c r="K34" s="279"/>
      <c r="L34" s="279"/>
      <c r="M34" s="279"/>
      <c r="N34" s="279"/>
      <c r="O34" s="279"/>
      <c r="P34" s="279"/>
      <c r="Q34" s="279"/>
      <c r="R34" s="279"/>
      <c r="S34" s="289"/>
      <c r="T34" s="328"/>
      <c r="U34" s="328"/>
      <c r="V34" s="328"/>
      <c r="W34" s="328"/>
      <c r="X34" s="328"/>
      <c r="Y34" s="328"/>
      <c r="Z34" s="328"/>
      <c r="AA34" s="328"/>
      <c r="AB34" s="328"/>
      <c r="AC34" s="328"/>
      <c r="AE34" s="279"/>
      <c r="AF34" s="279"/>
      <c r="AG34" s="279"/>
      <c r="AH34" s="279"/>
      <c r="AI34" s="279"/>
    </row>
    <row r="35" spans="1:35" ht="15" customHeight="1" thickBot="1">
      <c r="C35" s="247"/>
      <c r="D35" s="240"/>
      <c r="E35" s="240"/>
      <c r="F35" s="240"/>
      <c r="G35" s="240"/>
      <c r="H35" s="240"/>
      <c r="I35" s="240"/>
      <c r="J35" s="240"/>
      <c r="K35" s="240"/>
      <c r="L35" s="240"/>
      <c r="M35" s="240"/>
      <c r="N35" s="240"/>
      <c r="O35" s="240"/>
      <c r="P35" s="240"/>
      <c r="Q35" s="240"/>
      <c r="R35" s="240"/>
      <c r="S35" s="240"/>
      <c r="T35" s="325"/>
      <c r="U35" s="325"/>
      <c r="V35" s="325"/>
      <c r="W35" s="325"/>
      <c r="X35" s="325"/>
      <c r="Y35" s="325"/>
      <c r="Z35" s="325"/>
      <c r="AA35" s="325"/>
      <c r="AB35" s="325"/>
      <c r="AC35" s="325"/>
      <c r="AE35" s="279"/>
      <c r="AF35" s="279"/>
      <c r="AG35" s="279"/>
      <c r="AH35" s="279"/>
      <c r="AI35" s="279"/>
    </row>
    <row r="36" spans="1:35" ht="15" customHeight="1" thickBot="1">
      <c r="A36" s="230" t="s">
        <v>52</v>
      </c>
      <c r="B36" s="230" t="s">
        <v>4</v>
      </c>
      <c r="C36" s="248" t="s">
        <v>179</v>
      </c>
      <c r="D36" s="240" t="s">
        <v>180</v>
      </c>
      <c r="E36" s="240" t="s">
        <v>181</v>
      </c>
      <c r="F36" s="240" t="s">
        <v>182</v>
      </c>
      <c r="G36" s="240" t="s">
        <v>183</v>
      </c>
      <c r="H36" s="240" t="s">
        <v>184</v>
      </c>
      <c r="I36" s="240" t="s">
        <v>185</v>
      </c>
      <c r="J36" s="240" t="s">
        <v>186</v>
      </c>
      <c r="K36" s="240" t="s">
        <v>187</v>
      </c>
      <c r="L36" s="240" t="s">
        <v>188</v>
      </c>
      <c r="M36" s="240" t="s">
        <v>559</v>
      </c>
      <c r="N36" s="240" t="s">
        <v>567</v>
      </c>
      <c r="O36" s="240" t="s">
        <v>594</v>
      </c>
      <c r="P36" s="240" t="s">
        <v>598</v>
      </c>
      <c r="Q36" s="240" t="s">
        <v>609</v>
      </c>
      <c r="R36" s="240" t="s">
        <v>620</v>
      </c>
      <c r="S36" s="240" t="s">
        <v>624</v>
      </c>
      <c r="T36" s="325" t="s">
        <v>629</v>
      </c>
      <c r="U36" s="325" t="s">
        <v>632</v>
      </c>
      <c r="V36" s="325" t="s">
        <v>644</v>
      </c>
      <c r="W36" s="325" t="s">
        <v>673</v>
      </c>
      <c r="X36" s="325" t="s">
        <v>682</v>
      </c>
      <c r="Y36" s="325" t="s">
        <v>687</v>
      </c>
      <c r="Z36" s="325" t="s">
        <v>692</v>
      </c>
      <c r="AA36" s="325" t="s">
        <v>697</v>
      </c>
      <c r="AB36" s="325" t="s">
        <v>698</v>
      </c>
      <c r="AC36" s="325" t="s">
        <v>759</v>
      </c>
      <c r="AE36" s="279"/>
      <c r="AF36" s="279"/>
      <c r="AG36" s="279"/>
      <c r="AH36" s="279"/>
      <c r="AI36" s="279"/>
    </row>
    <row r="37" spans="1:35" ht="15" customHeight="1">
      <c r="A37" s="241" t="s">
        <v>189</v>
      </c>
      <c r="B37" s="241" t="s">
        <v>190</v>
      </c>
      <c r="C37" s="242">
        <v>83166</v>
      </c>
      <c r="D37" s="242">
        <v>85353</v>
      </c>
      <c r="E37" s="242">
        <v>83698</v>
      </c>
      <c r="F37" s="242">
        <v>85404</v>
      </c>
      <c r="G37" s="242">
        <v>81314</v>
      </c>
      <c r="H37" s="242">
        <v>80029</v>
      </c>
      <c r="I37" s="242">
        <v>75671</v>
      </c>
      <c r="J37" s="242">
        <v>80429</v>
      </c>
      <c r="K37" s="242">
        <v>80848</v>
      </c>
      <c r="L37" s="242">
        <v>81375</v>
      </c>
      <c r="M37" s="242">
        <v>81709</v>
      </c>
      <c r="N37" s="242">
        <v>80673</v>
      </c>
      <c r="O37" s="242">
        <v>78999</v>
      </c>
      <c r="P37" s="242">
        <v>73027</v>
      </c>
      <c r="Q37" s="242">
        <v>77437</v>
      </c>
      <c r="R37" s="242">
        <v>79713</v>
      </c>
      <c r="S37" s="242">
        <v>96737</v>
      </c>
      <c r="T37" s="326">
        <v>93484</v>
      </c>
      <c r="U37" s="326">
        <v>100644</v>
      </c>
      <c r="V37" s="326">
        <v>101998</v>
      </c>
      <c r="W37" s="326">
        <v>114098</v>
      </c>
      <c r="X37" s="326">
        <v>101302</v>
      </c>
      <c r="Y37" s="326">
        <v>95590</v>
      </c>
      <c r="Z37" s="326">
        <v>90451</v>
      </c>
      <c r="AA37" s="326">
        <v>89824</v>
      </c>
      <c r="AB37" s="326">
        <v>88119</v>
      </c>
      <c r="AC37" s="326">
        <v>93685</v>
      </c>
      <c r="AE37" s="279"/>
      <c r="AF37" s="279"/>
      <c r="AG37" s="279"/>
      <c r="AH37" s="279"/>
      <c r="AI37" s="279"/>
    </row>
    <row r="38" spans="1:35" ht="15" customHeight="1">
      <c r="A38" s="241" t="s">
        <v>556</v>
      </c>
      <c r="B38" s="241" t="s">
        <v>541</v>
      </c>
      <c r="C38" s="242">
        <v>58933</v>
      </c>
      <c r="D38" s="242">
        <v>50701</v>
      </c>
      <c r="E38" s="242">
        <v>67014</v>
      </c>
      <c r="F38" s="242">
        <v>61381</v>
      </c>
      <c r="G38" s="242">
        <v>72644</v>
      </c>
      <c r="H38" s="242">
        <v>74018</v>
      </c>
      <c r="I38" s="242">
        <v>82072</v>
      </c>
      <c r="J38" s="242">
        <v>42663</v>
      </c>
      <c r="K38" s="242">
        <v>78287</v>
      </c>
      <c r="L38" s="242">
        <v>64767</v>
      </c>
      <c r="M38" s="242">
        <v>76414</v>
      </c>
      <c r="N38" s="242">
        <v>88937</v>
      </c>
      <c r="O38" s="242">
        <v>64404</v>
      </c>
      <c r="P38" s="242">
        <v>81659</v>
      </c>
      <c r="Q38" s="242">
        <v>101245</v>
      </c>
      <c r="R38" s="242">
        <v>80816</v>
      </c>
      <c r="S38" s="242">
        <v>96939</v>
      </c>
      <c r="T38" s="326">
        <v>70231</v>
      </c>
      <c r="U38" s="326">
        <v>79561</v>
      </c>
      <c r="V38" s="326">
        <v>96334</v>
      </c>
      <c r="W38" s="326">
        <v>83779</v>
      </c>
      <c r="X38" s="326">
        <v>94188</v>
      </c>
      <c r="Y38" s="326">
        <v>105398</v>
      </c>
      <c r="Z38" s="326">
        <v>93391</v>
      </c>
      <c r="AA38" s="326">
        <v>101291</v>
      </c>
      <c r="AB38" s="326">
        <v>101281</v>
      </c>
      <c r="AC38" s="326">
        <v>97245</v>
      </c>
      <c r="AE38" s="279"/>
      <c r="AF38" s="279"/>
      <c r="AG38" s="279"/>
      <c r="AH38" s="279"/>
      <c r="AI38" s="279"/>
    </row>
    <row r="39" spans="1:35" ht="15" customHeight="1">
      <c r="A39" s="241" t="s">
        <v>191</v>
      </c>
      <c r="B39" s="241" t="s">
        <v>192</v>
      </c>
      <c r="C39" s="242">
        <v>12224</v>
      </c>
      <c r="D39" s="242">
        <v>11192</v>
      </c>
      <c r="E39" s="242">
        <v>15755</v>
      </c>
      <c r="F39" s="242">
        <v>17934</v>
      </c>
      <c r="G39" s="242">
        <v>14213</v>
      </c>
      <c r="H39" s="242">
        <v>13144</v>
      </c>
      <c r="I39" s="242">
        <v>12663</v>
      </c>
      <c r="J39" s="242">
        <v>21584</v>
      </c>
      <c r="K39" s="242">
        <v>14492</v>
      </c>
      <c r="L39" s="242">
        <v>12995</v>
      </c>
      <c r="M39" s="242">
        <v>16046</v>
      </c>
      <c r="N39" s="242">
        <v>2201</v>
      </c>
      <c r="O39" s="242">
        <v>10612</v>
      </c>
      <c r="P39" s="242">
        <v>5719</v>
      </c>
      <c r="Q39" s="242">
        <v>7772</v>
      </c>
      <c r="R39" s="242">
        <v>12301</v>
      </c>
      <c r="S39" s="242">
        <v>11029</v>
      </c>
      <c r="T39" s="326">
        <v>12223</v>
      </c>
      <c r="U39" s="326">
        <v>15369</v>
      </c>
      <c r="V39" s="326">
        <v>14210</v>
      </c>
      <c r="W39" s="326">
        <v>10220</v>
      </c>
      <c r="X39" s="326">
        <v>1186</v>
      </c>
      <c r="Y39" s="326">
        <v>10345</v>
      </c>
      <c r="Z39" s="326">
        <v>10917</v>
      </c>
      <c r="AA39" s="326">
        <v>7989</v>
      </c>
      <c r="AB39" s="326">
        <v>16033</v>
      </c>
      <c r="AC39" s="326">
        <v>13856</v>
      </c>
      <c r="AE39" s="279"/>
      <c r="AF39" s="279"/>
      <c r="AG39" s="279"/>
      <c r="AH39" s="279"/>
      <c r="AI39" s="279"/>
    </row>
    <row r="40" spans="1:35" ht="15" customHeight="1">
      <c r="A40" s="241" t="s">
        <v>193</v>
      </c>
      <c r="B40" s="241" t="s">
        <v>194</v>
      </c>
      <c r="C40" s="242">
        <v>78131</v>
      </c>
      <c r="D40" s="242">
        <v>84907</v>
      </c>
      <c r="E40" s="242">
        <v>91823</v>
      </c>
      <c r="F40" s="242">
        <v>91195</v>
      </c>
      <c r="G40" s="242">
        <v>89091</v>
      </c>
      <c r="H40" s="242">
        <v>100549</v>
      </c>
      <c r="I40" s="242">
        <v>96500</v>
      </c>
      <c r="J40" s="242">
        <v>109843</v>
      </c>
      <c r="K40" s="242">
        <v>106851</v>
      </c>
      <c r="L40" s="242">
        <v>113794</v>
      </c>
      <c r="M40" s="242">
        <v>111614</v>
      </c>
      <c r="N40" s="242">
        <v>110458</v>
      </c>
      <c r="O40" s="242">
        <v>121539</v>
      </c>
      <c r="P40" s="242">
        <v>104174</v>
      </c>
      <c r="Q40" s="242">
        <v>116339</v>
      </c>
      <c r="R40" s="242">
        <v>126765</v>
      </c>
      <c r="S40" s="242">
        <v>119814</v>
      </c>
      <c r="T40" s="326">
        <v>136633</v>
      </c>
      <c r="U40" s="326">
        <v>153602</v>
      </c>
      <c r="V40" s="326">
        <v>162524</v>
      </c>
      <c r="W40" s="326">
        <v>182755</v>
      </c>
      <c r="X40" s="326">
        <v>177671</v>
      </c>
      <c r="Y40" s="326">
        <v>180839</v>
      </c>
      <c r="Z40" s="326">
        <v>189148</v>
      </c>
      <c r="AA40" s="326">
        <v>181526</v>
      </c>
      <c r="AB40" s="326">
        <v>189949</v>
      </c>
      <c r="AC40" s="326">
        <v>190728</v>
      </c>
      <c r="AE40" s="279"/>
      <c r="AF40" s="279"/>
      <c r="AG40" s="279"/>
      <c r="AH40" s="279"/>
      <c r="AI40" s="279"/>
    </row>
    <row r="41" spans="1:35" ht="15" customHeight="1">
      <c r="A41" s="241" t="s">
        <v>195</v>
      </c>
      <c r="B41" s="241" t="s">
        <v>547</v>
      </c>
      <c r="C41" s="242">
        <v>45937</v>
      </c>
      <c r="D41" s="242">
        <v>48716</v>
      </c>
      <c r="E41" s="242">
        <v>47904</v>
      </c>
      <c r="F41" s="242">
        <v>52170</v>
      </c>
      <c r="G41" s="242">
        <v>48452</v>
      </c>
      <c r="H41" s="242">
        <v>47792</v>
      </c>
      <c r="I41" s="242">
        <v>49733</v>
      </c>
      <c r="J41" s="242">
        <v>51282</v>
      </c>
      <c r="K41" s="242">
        <v>48945</v>
      </c>
      <c r="L41" s="242">
        <v>48682</v>
      </c>
      <c r="M41" s="242">
        <v>100793</v>
      </c>
      <c r="N41" s="242">
        <v>94553</v>
      </c>
      <c r="O41" s="242">
        <v>88902</v>
      </c>
      <c r="P41" s="242">
        <v>36278</v>
      </c>
      <c r="Q41" s="242">
        <v>43546</v>
      </c>
      <c r="R41" s="242">
        <v>47160</v>
      </c>
      <c r="S41" s="242">
        <v>45901</v>
      </c>
      <c r="T41" s="326">
        <v>46573</v>
      </c>
      <c r="U41" s="326">
        <v>48056</v>
      </c>
      <c r="V41" s="326">
        <v>48399</v>
      </c>
      <c r="W41" s="326">
        <v>48794</v>
      </c>
      <c r="X41" s="326">
        <v>48445</v>
      </c>
      <c r="Y41" s="326">
        <v>47186</v>
      </c>
      <c r="Z41" s="326">
        <v>49263</v>
      </c>
      <c r="AA41" s="326">
        <v>50684</v>
      </c>
      <c r="AB41" s="326">
        <v>50784</v>
      </c>
      <c r="AC41" s="326">
        <v>50482</v>
      </c>
      <c r="AE41" s="279"/>
      <c r="AF41" s="279"/>
      <c r="AG41" s="279"/>
      <c r="AH41" s="279"/>
      <c r="AI41" s="279"/>
    </row>
    <row r="42" spans="1:35" ht="15" customHeight="1">
      <c r="A42" s="241" t="s">
        <v>626</v>
      </c>
      <c r="B42" s="241" t="s">
        <v>625</v>
      </c>
      <c r="C42" s="242">
        <v>42512</v>
      </c>
      <c r="D42" s="242">
        <v>43677</v>
      </c>
      <c r="E42" s="242">
        <v>45121</v>
      </c>
      <c r="F42" s="242">
        <v>46657</v>
      </c>
      <c r="G42" s="242">
        <v>45954</v>
      </c>
      <c r="H42" s="242">
        <v>47888</v>
      </c>
      <c r="I42" s="242">
        <v>47191</v>
      </c>
      <c r="J42" s="242">
        <v>48142</v>
      </c>
      <c r="K42" s="242">
        <v>45528</v>
      </c>
      <c r="L42" s="242">
        <v>49414</v>
      </c>
      <c r="M42" s="242">
        <v>50512</v>
      </c>
      <c r="N42" s="242">
        <v>48824</v>
      </c>
      <c r="O42" s="242">
        <v>47935</v>
      </c>
      <c r="P42" s="242">
        <v>49137</v>
      </c>
      <c r="Q42" s="242">
        <v>56326</v>
      </c>
      <c r="R42" s="242">
        <v>61153</v>
      </c>
      <c r="S42" s="242">
        <v>64137</v>
      </c>
      <c r="T42" s="326">
        <v>62505</v>
      </c>
      <c r="U42" s="326">
        <v>64454</v>
      </c>
      <c r="V42" s="326">
        <v>62444</v>
      </c>
      <c r="W42" s="326">
        <v>64227</v>
      </c>
      <c r="X42" s="326">
        <v>68242</v>
      </c>
      <c r="Y42" s="326">
        <v>89456</v>
      </c>
      <c r="Z42" s="326">
        <v>61070</v>
      </c>
      <c r="AA42" s="326">
        <v>86960</v>
      </c>
      <c r="AB42" s="326">
        <v>79642</v>
      </c>
      <c r="AC42" s="326">
        <v>77488</v>
      </c>
      <c r="AE42" s="279"/>
      <c r="AF42" s="279"/>
      <c r="AG42" s="279"/>
      <c r="AH42" s="279"/>
      <c r="AI42" s="279"/>
    </row>
    <row r="43" spans="1:35" ht="15.6" customHeight="1">
      <c r="A43" s="241" t="s">
        <v>196</v>
      </c>
      <c r="B43" s="241" t="s">
        <v>197</v>
      </c>
      <c r="C43" s="242">
        <v>31106</v>
      </c>
      <c r="D43" s="242">
        <v>32537</v>
      </c>
      <c r="E43" s="242">
        <v>37283</v>
      </c>
      <c r="F43" s="242">
        <v>35362</v>
      </c>
      <c r="G43" s="242">
        <v>34412</v>
      </c>
      <c r="H43" s="242">
        <v>31953</v>
      </c>
      <c r="I43" s="242">
        <v>32923</v>
      </c>
      <c r="J43" s="242">
        <v>36397</v>
      </c>
      <c r="K43" s="242">
        <v>35279</v>
      </c>
      <c r="L43" s="242">
        <v>35124</v>
      </c>
      <c r="M43" s="242">
        <v>36332</v>
      </c>
      <c r="N43" s="242">
        <v>39048</v>
      </c>
      <c r="O43" s="242">
        <v>33218</v>
      </c>
      <c r="P43" s="242">
        <v>32307</v>
      </c>
      <c r="Q43" s="242">
        <v>30455</v>
      </c>
      <c r="R43" s="242">
        <v>33980</v>
      </c>
      <c r="S43" s="242">
        <v>32324</v>
      </c>
      <c r="T43" s="326">
        <v>32252</v>
      </c>
      <c r="U43" s="326">
        <v>33864</v>
      </c>
      <c r="V43" s="326">
        <v>31618</v>
      </c>
      <c r="W43" s="326">
        <v>30812</v>
      </c>
      <c r="X43" s="326">
        <v>28887</v>
      </c>
      <c r="Y43" s="326">
        <v>32354</v>
      </c>
      <c r="Z43" s="326">
        <v>27823</v>
      </c>
      <c r="AA43" s="326">
        <v>31634</v>
      </c>
      <c r="AB43" s="326">
        <v>30690</v>
      </c>
      <c r="AC43" s="326">
        <v>29503</v>
      </c>
      <c r="AE43" s="279"/>
      <c r="AF43" s="279"/>
      <c r="AG43" s="279"/>
      <c r="AH43" s="279"/>
      <c r="AI43" s="279"/>
    </row>
    <row r="44" spans="1:35" ht="15" customHeight="1">
      <c r="A44" s="241" t="s">
        <v>53</v>
      </c>
      <c r="B44" s="241" t="s">
        <v>42</v>
      </c>
      <c r="C44" s="242">
        <v>-1949</v>
      </c>
      <c r="D44" s="242">
        <v>-2790</v>
      </c>
      <c r="E44" s="242">
        <v>-4185</v>
      </c>
      <c r="F44" s="242">
        <v>-2924</v>
      </c>
      <c r="G44" s="242">
        <v>-4446</v>
      </c>
      <c r="H44" s="242">
        <v>-4272</v>
      </c>
      <c r="I44" s="242">
        <v>-4214</v>
      </c>
      <c r="J44" s="242">
        <v>-85</v>
      </c>
      <c r="K44" s="242">
        <v>-1113</v>
      </c>
      <c r="L44" s="242">
        <v>-766</v>
      </c>
      <c r="M44" s="242">
        <v>-740</v>
      </c>
      <c r="N44" s="242">
        <v>12893</v>
      </c>
      <c r="O44" s="242">
        <v>1938</v>
      </c>
      <c r="P44" s="242">
        <v>959</v>
      </c>
      <c r="Q44" s="242">
        <v>949</v>
      </c>
      <c r="R44" s="242">
        <v>1050</v>
      </c>
      <c r="S44" s="242">
        <v>1597</v>
      </c>
      <c r="T44" s="326">
        <v>941</v>
      </c>
      <c r="U44" s="326">
        <v>2238</v>
      </c>
      <c r="V44" s="326">
        <v>2010</v>
      </c>
      <c r="W44" s="326">
        <v>3048</v>
      </c>
      <c r="X44" s="326">
        <v>2175</v>
      </c>
      <c r="Y44" s="326">
        <v>537</v>
      </c>
      <c r="Z44" s="326">
        <v>2859</v>
      </c>
      <c r="AA44" s="326">
        <v>1815</v>
      </c>
      <c r="AB44" s="326">
        <v>1081</v>
      </c>
      <c r="AC44" s="326">
        <v>473</v>
      </c>
      <c r="AE44" s="279"/>
      <c r="AF44" s="279"/>
      <c r="AG44" s="279"/>
      <c r="AH44" s="279"/>
      <c r="AI44" s="279"/>
    </row>
    <row r="45" spans="1:35" ht="15" customHeight="1">
      <c r="A45" s="241" t="s">
        <v>198</v>
      </c>
      <c r="B45" s="241" t="s">
        <v>199</v>
      </c>
      <c r="C45" s="242">
        <v>67435</v>
      </c>
      <c r="D45" s="242">
        <v>73280</v>
      </c>
      <c r="E45" s="242">
        <v>78310</v>
      </c>
      <c r="F45" s="242">
        <v>80842</v>
      </c>
      <c r="G45" s="242">
        <v>79372</v>
      </c>
      <c r="H45" s="242">
        <v>78187</v>
      </c>
      <c r="I45" s="242">
        <v>75502</v>
      </c>
      <c r="J45" s="242">
        <v>70348</v>
      </c>
      <c r="K45" s="242">
        <v>65646</v>
      </c>
      <c r="L45" s="242">
        <v>68395</v>
      </c>
      <c r="M45" s="242">
        <v>70815</v>
      </c>
      <c r="N45" s="242">
        <v>68795</v>
      </c>
      <c r="O45" s="242">
        <v>64262</v>
      </c>
      <c r="P45" s="242">
        <v>47691</v>
      </c>
      <c r="Q45" s="242">
        <v>55265</v>
      </c>
      <c r="R45" s="242">
        <v>59253</v>
      </c>
      <c r="S45" s="242">
        <v>61614</v>
      </c>
      <c r="T45" s="326">
        <v>65351</v>
      </c>
      <c r="U45" s="326">
        <v>72423</v>
      </c>
      <c r="V45" s="326">
        <v>70284</v>
      </c>
      <c r="W45" s="326">
        <v>52831</v>
      </c>
      <c r="X45" s="326">
        <v>44861</v>
      </c>
      <c r="Y45" s="326">
        <v>45657</v>
      </c>
      <c r="Z45" s="326">
        <v>47126</v>
      </c>
      <c r="AA45" s="326">
        <v>44197</v>
      </c>
      <c r="AB45" s="326">
        <v>54274</v>
      </c>
      <c r="AC45" s="326">
        <v>51682</v>
      </c>
      <c r="AE45" s="279"/>
      <c r="AF45" s="279"/>
      <c r="AG45" s="279"/>
      <c r="AH45" s="279"/>
      <c r="AI45" s="279"/>
    </row>
    <row r="46" spans="1:35" ht="15" customHeight="1">
      <c r="A46" s="241" t="s">
        <v>54</v>
      </c>
      <c r="B46" s="241" t="s">
        <v>200</v>
      </c>
      <c r="C46" s="242">
        <v>49341</v>
      </c>
      <c r="D46" s="242">
        <v>54167</v>
      </c>
      <c r="E46" s="242">
        <v>48278</v>
      </c>
      <c r="F46" s="242">
        <v>47015</v>
      </c>
      <c r="G46" s="242">
        <v>47935</v>
      </c>
      <c r="H46" s="242">
        <v>52239</v>
      </c>
      <c r="I46" s="242">
        <v>45161</v>
      </c>
      <c r="J46" s="242">
        <v>37108</v>
      </c>
      <c r="K46" s="242">
        <v>43573</v>
      </c>
      <c r="L46" s="242">
        <v>52640</v>
      </c>
      <c r="M46" s="242">
        <v>53227</v>
      </c>
      <c r="N46" s="242">
        <v>53354</v>
      </c>
      <c r="O46" s="242">
        <v>55970</v>
      </c>
      <c r="P46" s="242">
        <v>43861</v>
      </c>
      <c r="Q46" s="242">
        <v>52795</v>
      </c>
      <c r="R46" s="242">
        <v>50401</v>
      </c>
      <c r="S46" s="242">
        <v>49317</v>
      </c>
      <c r="T46" s="326">
        <v>52421</v>
      </c>
      <c r="U46" s="326">
        <v>59361</v>
      </c>
      <c r="V46" s="326">
        <v>48463</v>
      </c>
      <c r="W46" s="326">
        <v>56828</v>
      </c>
      <c r="X46" s="326">
        <v>58972</v>
      </c>
      <c r="Y46" s="326">
        <v>60057</v>
      </c>
      <c r="Z46" s="326">
        <v>53439</v>
      </c>
      <c r="AA46" s="326">
        <v>56764</v>
      </c>
      <c r="AB46" s="326">
        <v>67953</v>
      </c>
      <c r="AC46" s="326">
        <v>70802</v>
      </c>
      <c r="AE46" s="279"/>
      <c r="AF46" s="279"/>
      <c r="AG46" s="279"/>
      <c r="AH46" s="279"/>
      <c r="AI46" s="279"/>
    </row>
    <row r="47" spans="1:35" ht="15" customHeight="1">
      <c r="A47" s="241" t="s">
        <v>110</v>
      </c>
      <c r="B47" s="241" t="s">
        <v>109</v>
      </c>
      <c r="C47" s="242">
        <v>18897</v>
      </c>
      <c r="D47" s="242">
        <v>19931</v>
      </c>
      <c r="E47" s="242">
        <v>23728</v>
      </c>
      <c r="F47" s="242">
        <v>14398</v>
      </c>
      <c r="G47" s="242">
        <v>15401</v>
      </c>
      <c r="H47" s="242">
        <v>16684</v>
      </c>
      <c r="I47" s="242">
        <v>12530</v>
      </c>
      <c r="J47" s="242">
        <v>14241</v>
      </c>
      <c r="K47" s="242">
        <v>16213</v>
      </c>
      <c r="L47" s="242">
        <v>11222</v>
      </c>
      <c r="M47" s="242">
        <v>13933</v>
      </c>
      <c r="N47" s="242">
        <v>9964</v>
      </c>
      <c r="O47" s="242">
        <v>24660</v>
      </c>
      <c r="P47" s="242">
        <v>28227</v>
      </c>
      <c r="Q47" s="242">
        <v>23159</v>
      </c>
      <c r="R47" s="242">
        <v>36454</v>
      </c>
      <c r="S47" s="242">
        <v>39468</v>
      </c>
      <c r="T47" s="326">
        <v>26265</v>
      </c>
      <c r="U47" s="326">
        <v>19857</v>
      </c>
      <c r="V47" s="326">
        <v>26691</v>
      </c>
      <c r="W47" s="326">
        <v>39611</v>
      </c>
      <c r="X47" s="326">
        <v>24693</v>
      </c>
      <c r="Y47" s="326">
        <v>24420</v>
      </c>
      <c r="Z47" s="326">
        <v>26689</v>
      </c>
      <c r="AA47" s="326">
        <v>32513</v>
      </c>
      <c r="AB47" s="326">
        <v>28900</v>
      </c>
      <c r="AC47" s="326">
        <v>28217</v>
      </c>
      <c r="AE47" s="279"/>
      <c r="AF47" s="279"/>
      <c r="AG47" s="279"/>
      <c r="AH47" s="279"/>
      <c r="AI47" s="279"/>
    </row>
    <row r="48" spans="1:35" ht="15" customHeight="1">
      <c r="A48" s="241" t="s">
        <v>201</v>
      </c>
      <c r="B48" s="241" t="s">
        <v>202</v>
      </c>
      <c r="C48" s="242">
        <v>-1993</v>
      </c>
      <c r="D48" s="242">
        <v>-2891</v>
      </c>
      <c r="E48" s="242">
        <v>-3049</v>
      </c>
      <c r="F48" s="242">
        <v>-3022</v>
      </c>
      <c r="G48" s="242">
        <v>-2672</v>
      </c>
      <c r="H48" s="242">
        <v>-1804</v>
      </c>
      <c r="I48" s="242">
        <v>-1873</v>
      </c>
      <c r="J48" s="242">
        <v>-1056</v>
      </c>
      <c r="K48" s="242">
        <v>-1287</v>
      </c>
      <c r="L48" s="242">
        <v>-1577</v>
      </c>
      <c r="M48" s="242">
        <v>-848</v>
      </c>
      <c r="N48" s="242">
        <v>-2084</v>
      </c>
      <c r="O48" s="242">
        <v>-832</v>
      </c>
      <c r="P48" s="242">
        <v>-1450</v>
      </c>
      <c r="Q48" s="242">
        <v>-1009</v>
      </c>
      <c r="R48" s="242">
        <v>-3176</v>
      </c>
      <c r="S48" s="242">
        <v>-2018</v>
      </c>
      <c r="T48" s="326">
        <v>-1798</v>
      </c>
      <c r="U48" s="326">
        <v>-1954</v>
      </c>
      <c r="V48" s="326">
        <v>-5190</v>
      </c>
      <c r="W48" s="326">
        <v>-4555</v>
      </c>
      <c r="X48" s="326">
        <v>-4637</v>
      </c>
      <c r="Y48" s="326">
        <v>-3806</v>
      </c>
      <c r="Z48" s="326">
        <v>-4221</v>
      </c>
      <c r="AA48" s="326">
        <v>-4275</v>
      </c>
      <c r="AB48" s="326">
        <v>-3336</v>
      </c>
      <c r="AC48" s="326">
        <v>-3564</v>
      </c>
      <c r="AE48" s="279"/>
      <c r="AF48" s="279"/>
      <c r="AG48" s="279"/>
      <c r="AH48" s="279"/>
      <c r="AI48" s="279"/>
    </row>
    <row r="49" spans="1:35" ht="15" customHeight="1">
      <c r="A49" s="241" t="s">
        <v>203</v>
      </c>
      <c r="B49" s="241" t="s">
        <v>204</v>
      </c>
      <c r="C49" s="242">
        <v>997</v>
      </c>
      <c r="D49" s="242">
        <v>7807</v>
      </c>
      <c r="E49" s="242">
        <v>3951</v>
      </c>
      <c r="F49" s="242">
        <v>1747</v>
      </c>
      <c r="G49" s="242">
        <v>3058</v>
      </c>
      <c r="H49" s="242">
        <v>2827</v>
      </c>
      <c r="I49" s="242">
        <v>1438</v>
      </c>
      <c r="J49" s="242">
        <v>1200</v>
      </c>
      <c r="K49" s="242">
        <v>1034</v>
      </c>
      <c r="L49" s="242">
        <v>964</v>
      </c>
      <c r="M49" s="242">
        <v>2505</v>
      </c>
      <c r="N49" s="242">
        <v>2062</v>
      </c>
      <c r="O49" s="242">
        <v>7222</v>
      </c>
      <c r="P49" s="242">
        <v>958</v>
      </c>
      <c r="Q49" s="242">
        <v>638</v>
      </c>
      <c r="R49" s="242">
        <v>1751</v>
      </c>
      <c r="S49" s="242">
        <v>5387</v>
      </c>
      <c r="T49" s="326">
        <v>15353</v>
      </c>
      <c r="U49" s="326">
        <v>1385</v>
      </c>
      <c r="V49" s="326">
        <v>489</v>
      </c>
      <c r="W49" s="326">
        <v>2589</v>
      </c>
      <c r="X49" s="326">
        <v>2651</v>
      </c>
      <c r="Y49" s="326">
        <v>4182</v>
      </c>
      <c r="Z49" s="326">
        <v>5056</v>
      </c>
      <c r="AA49" s="326">
        <v>8040</v>
      </c>
      <c r="AB49" s="326">
        <v>2058</v>
      </c>
      <c r="AC49" s="326">
        <v>677</v>
      </c>
      <c r="AE49" s="279"/>
      <c r="AF49" s="279"/>
      <c r="AG49" s="279"/>
      <c r="AH49" s="279"/>
      <c r="AI49" s="279"/>
    </row>
    <row r="50" spans="1:35" ht="15" customHeight="1">
      <c r="A50" s="241" t="s">
        <v>205</v>
      </c>
      <c r="B50" s="241" t="s">
        <v>213</v>
      </c>
      <c r="C50" s="242">
        <v>-9544</v>
      </c>
      <c r="D50" s="242">
        <v>-10945</v>
      </c>
      <c r="E50" s="242">
        <v>-8726</v>
      </c>
      <c r="F50" s="242">
        <v>-12773</v>
      </c>
      <c r="G50" s="242">
        <v>-9615</v>
      </c>
      <c r="H50" s="242">
        <v>-9474</v>
      </c>
      <c r="I50" s="242">
        <v>-9646</v>
      </c>
      <c r="J50" s="242">
        <v>-14818</v>
      </c>
      <c r="K50" s="242">
        <v>-14234</v>
      </c>
      <c r="L50" s="242">
        <v>-14672</v>
      </c>
      <c r="M50" s="242">
        <v>-17753</v>
      </c>
      <c r="N50" s="242">
        <v>-19149</v>
      </c>
      <c r="O50" s="242">
        <v>-12650</v>
      </c>
      <c r="P50" s="242">
        <v>-10716</v>
      </c>
      <c r="Q50" s="242">
        <v>-12187</v>
      </c>
      <c r="R50" s="242">
        <v>-18320</v>
      </c>
      <c r="S50" s="242">
        <v>-10972</v>
      </c>
      <c r="T50" s="326">
        <v>-12354</v>
      </c>
      <c r="U50" s="326">
        <v>-14007</v>
      </c>
      <c r="V50" s="326">
        <v>-19394</v>
      </c>
      <c r="W50" s="326">
        <v>-24310</v>
      </c>
      <c r="X50" s="326">
        <v>-27935</v>
      </c>
      <c r="Y50" s="326">
        <v>-26413</v>
      </c>
      <c r="Z50" s="326">
        <v>-33823</v>
      </c>
      <c r="AA50" s="326">
        <v>-26567</v>
      </c>
      <c r="AB50" s="326">
        <v>-29859</v>
      </c>
      <c r="AC50" s="326">
        <v>-34334</v>
      </c>
      <c r="AE50" s="279"/>
      <c r="AF50" s="279"/>
      <c r="AG50" s="279"/>
      <c r="AH50" s="279"/>
      <c r="AI50" s="279"/>
    </row>
    <row r="51" spans="1:35" ht="15" customHeight="1">
      <c r="A51" s="243" t="s">
        <v>55</v>
      </c>
      <c r="B51" s="243" t="s">
        <v>41</v>
      </c>
      <c r="C51" s="244">
        <v>475193</v>
      </c>
      <c r="D51" s="244">
        <v>495642</v>
      </c>
      <c r="E51" s="244">
        <v>526905</v>
      </c>
      <c r="F51" s="244">
        <v>515386</v>
      </c>
      <c r="G51" s="244">
        <v>515113</v>
      </c>
      <c r="H51" s="244">
        <v>529760</v>
      </c>
      <c r="I51" s="244">
        <v>515651</v>
      </c>
      <c r="J51" s="244">
        <v>497278</v>
      </c>
      <c r="K51" s="244">
        <v>520062</v>
      </c>
      <c r="L51" s="244">
        <v>522357</v>
      </c>
      <c r="M51" s="244">
        <v>594559</v>
      </c>
      <c r="N51" s="244">
        <v>590529</v>
      </c>
      <c r="O51" s="244">
        <v>586179</v>
      </c>
      <c r="P51" s="244">
        <v>491831</v>
      </c>
      <c r="Q51" s="244">
        <v>552730</v>
      </c>
      <c r="R51" s="244">
        <v>569301</v>
      </c>
      <c r="S51" s="244">
        <v>611274</v>
      </c>
      <c r="T51" s="327">
        <v>600080</v>
      </c>
      <c r="U51" s="327">
        <v>634853</v>
      </c>
      <c r="V51" s="327">
        <v>640880</v>
      </c>
      <c r="W51" s="327">
        <v>660727</v>
      </c>
      <c r="X51" s="327">
        <v>620701</v>
      </c>
      <c r="Y51" s="327">
        <v>665802</v>
      </c>
      <c r="Z51" s="327">
        <v>619188</v>
      </c>
      <c r="AA51" s="327">
        <v>662395</v>
      </c>
      <c r="AB51" s="327">
        <v>677569</v>
      </c>
      <c r="AC51" s="327">
        <v>666940</v>
      </c>
      <c r="AE51" s="279"/>
      <c r="AF51" s="279"/>
      <c r="AG51" s="279"/>
      <c r="AH51" s="279"/>
      <c r="AI51" s="279"/>
    </row>
    <row r="52" spans="1:35" s="198" customFormat="1" ht="15" customHeight="1">
      <c r="C52" s="199">
        <v>0</v>
      </c>
    </row>
    <row r="53" spans="1:35" s="198" customFormat="1" ht="15" customHeight="1" thickBot="1">
      <c r="C53" s="247"/>
      <c r="D53" s="240"/>
    </row>
    <row r="54" spans="1:35" s="198" customFormat="1" ht="15" customHeight="1" thickBot="1">
      <c r="A54" s="230" t="s">
        <v>52</v>
      </c>
      <c r="B54" s="230" t="s">
        <v>4</v>
      </c>
      <c r="C54" s="248" t="s">
        <v>179</v>
      </c>
      <c r="D54" s="240" t="s">
        <v>180</v>
      </c>
      <c r="E54" s="248" t="s">
        <v>181</v>
      </c>
      <c r="F54" s="248" t="s">
        <v>182</v>
      </c>
      <c r="G54" s="248" t="s">
        <v>183</v>
      </c>
      <c r="H54" s="248" t="s">
        <v>184</v>
      </c>
      <c r="I54" s="248" t="s">
        <v>185</v>
      </c>
      <c r="J54" s="248" t="s">
        <v>186</v>
      </c>
      <c r="K54" s="248" t="s">
        <v>187</v>
      </c>
      <c r="L54" s="248" t="s">
        <v>188</v>
      </c>
      <c r="M54" s="248" t="s">
        <v>559</v>
      </c>
      <c r="N54" s="248" t="s">
        <v>567</v>
      </c>
      <c r="O54" s="248" t="s">
        <v>594</v>
      </c>
      <c r="P54" s="248" t="s">
        <v>598</v>
      </c>
      <c r="Q54" s="248" t="s">
        <v>609</v>
      </c>
      <c r="R54" s="248" t="s">
        <v>620</v>
      </c>
      <c r="S54" s="248" t="s">
        <v>624</v>
      </c>
      <c r="T54" s="329" t="s">
        <v>629</v>
      </c>
      <c r="U54" s="329" t="s">
        <v>632</v>
      </c>
      <c r="V54" s="329" t="s">
        <v>644</v>
      </c>
      <c r="W54" s="329" t="s">
        <v>673</v>
      </c>
      <c r="X54" s="329" t="s">
        <v>682</v>
      </c>
      <c r="Y54" s="329" t="s">
        <v>687</v>
      </c>
      <c r="Z54" s="329" t="s">
        <v>692</v>
      </c>
      <c r="AA54" s="329" t="s">
        <v>697</v>
      </c>
      <c r="AB54" s="329" t="s">
        <v>698</v>
      </c>
      <c r="AC54" s="329" t="s">
        <v>759</v>
      </c>
    </row>
    <row r="55" spans="1:35" s="198" customFormat="1" ht="15.75">
      <c r="A55" s="249" t="s">
        <v>554</v>
      </c>
      <c r="B55" s="249" t="s">
        <v>544</v>
      </c>
      <c r="C55" s="242"/>
      <c r="D55" s="242"/>
      <c r="E55" s="242"/>
      <c r="F55" s="242"/>
      <c r="G55" s="242"/>
      <c r="H55" s="242"/>
      <c r="I55" s="242"/>
      <c r="J55" s="242"/>
      <c r="K55" s="242"/>
      <c r="L55" s="242"/>
      <c r="M55" s="242"/>
      <c r="N55" s="242"/>
      <c r="O55" s="242"/>
      <c r="P55" s="242"/>
      <c r="Q55" s="242"/>
      <c r="R55" s="242"/>
      <c r="S55" s="242"/>
      <c r="T55" s="303"/>
      <c r="U55" s="303"/>
      <c r="V55" s="303"/>
      <c r="W55" s="303"/>
      <c r="X55" s="303"/>
      <c r="Y55" s="303"/>
      <c r="Z55" s="303"/>
      <c r="AA55" s="303"/>
      <c r="AB55" s="303"/>
      <c r="AC55" s="303"/>
    </row>
    <row r="56" spans="1:35" s="198" customFormat="1" ht="15" customHeight="1">
      <c r="A56" s="250" t="s">
        <v>543</v>
      </c>
      <c r="B56" s="241" t="s">
        <v>542</v>
      </c>
      <c r="C56" s="251">
        <v>67</v>
      </c>
      <c r="D56" s="251">
        <v>73</v>
      </c>
      <c r="E56" s="251">
        <v>78</v>
      </c>
      <c r="F56" s="251">
        <v>81</v>
      </c>
      <c r="G56" s="251">
        <v>79</v>
      </c>
      <c r="H56" s="251">
        <v>78</v>
      </c>
      <c r="I56" s="251">
        <v>76</v>
      </c>
      <c r="J56" s="251">
        <v>70</v>
      </c>
      <c r="K56" s="251">
        <v>66</v>
      </c>
      <c r="L56" s="251">
        <v>69</v>
      </c>
      <c r="M56" s="251">
        <v>71</v>
      </c>
      <c r="N56" s="251">
        <v>69</v>
      </c>
      <c r="O56" s="251">
        <v>64</v>
      </c>
      <c r="P56" s="251">
        <v>48</v>
      </c>
      <c r="Q56" s="251">
        <v>55</v>
      </c>
      <c r="R56" s="251">
        <v>59</v>
      </c>
      <c r="S56" s="251">
        <v>62</v>
      </c>
      <c r="T56" s="304">
        <v>65</v>
      </c>
      <c r="U56" s="304">
        <v>72</v>
      </c>
      <c r="V56" s="304">
        <v>70</v>
      </c>
      <c r="W56" s="304">
        <v>53</v>
      </c>
      <c r="X56" s="304">
        <v>45</v>
      </c>
      <c r="Y56" s="304">
        <v>46</v>
      </c>
      <c r="Z56" s="304">
        <v>47</v>
      </c>
      <c r="AA56" s="304">
        <v>44</v>
      </c>
      <c r="AB56" s="304">
        <v>54</v>
      </c>
      <c r="AC56" s="304">
        <v>52</v>
      </c>
    </row>
    <row r="57" spans="1:35" s="198" customFormat="1" ht="15" customHeight="1">
      <c r="A57" s="241" t="s">
        <v>53</v>
      </c>
      <c r="B57" s="241" t="s">
        <v>42</v>
      </c>
      <c r="C57" s="242">
        <v>-2</v>
      </c>
      <c r="D57" s="242">
        <v>-3</v>
      </c>
      <c r="E57" s="242">
        <v>-4</v>
      </c>
      <c r="F57" s="242">
        <v>-3</v>
      </c>
      <c r="G57" s="242">
        <v>-4</v>
      </c>
      <c r="H57" s="242">
        <v>-4</v>
      </c>
      <c r="I57" s="242">
        <v>-4</v>
      </c>
      <c r="J57" s="242">
        <v>0</v>
      </c>
      <c r="K57" s="242">
        <v>-1</v>
      </c>
      <c r="L57" s="242">
        <v>-1</v>
      </c>
      <c r="M57" s="242">
        <v>-1</v>
      </c>
      <c r="N57" s="242">
        <v>13</v>
      </c>
      <c r="O57" s="242">
        <v>2</v>
      </c>
      <c r="P57" s="242">
        <v>1</v>
      </c>
      <c r="Q57" s="242">
        <v>1</v>
      </c>
      <c r="R57" s="242">
        <v>1</v>
      </c>
      <c r="S57" s="242">
        <v>2</v>
      </c>
      <c r="T57" s="176">
        <v>1</v>
      </c>
      <c r="U57" s="176">
        <v>2</v>
      </c>
      <c r="V57" s="176">
        <v>2</v>
      </c>
      <c r="W57" s="176">
        <v>3</v>
      </c>
      <c r="X57" s="176">
        <v>2</v>
      </c>
      <c r="Y57" s="176">
        <v>1</v>
      </c>
      <c r="Z57" s="176">
        <v>3</v>
      </c>
      <c r="AA57" s="176">
        <v>2</v>
      </c>
      <c r="AB57" s="176">
        <v>1</v>
      </c>
      <c r="AC57" s="176">
        <v>0</v>
      </c>
    </row>
    <row r="58" spans="1:35" s="198" customFormat="1" ht="15" customHeight="1">
      <c r="A58" s="241" t="s">
        <v>110</v>
      </c>
      <c r="B58" s="241" t="s">
        <v>109</v>
      </c>
      <c r="C58" s="242">
        <v>19</v>
      </c>
      <c r="D58" s="242">
        <v>20</v>
      </c>
      <c r="E58" s="242">
        <v>24</v>
      </c>
      <c r="F58" s="242">
        <v>14</v>
      </c>
      <c r="G58" s="242">
        <v>15</v>
      </c>
      <c r="H58" s="242">
        <v>17</v>
      </c>
      <c r="I58" s="242">
        <v>13</v>
      </c>
      <c r="J58" s="242">
        <v>14</v>
      </c>
      <c r="K58" s="242">
        <v>16</v>
      </c>
      <c r="L58" s="242">
        <v>11</v>
      </c>
      <c r="M58" s="242">
        <v>14</v>
      </c>
      <c r="N58" s="242">
        <v>10</v>
      </c>
      <c r="O58" s="242">
        <v>25</v>
      </c>
      <c r="P58" s="242">
        <v>28</v>
      </c>
      <c r="Q58" s="242">
        <v>23</v>
      </c>
      <c r="R58" s="242">
        <v>36</v>
      </c>
      <c r="S58" s="242">
        <v>39</v>
      </c>
      <c r="T58" s="176">
        <v>26</v>
      </c>
      <c r="U58" s="176">
        <v>20</v>
      </c>
      <c r="V58" s="176">
        <v>27</v>
      </c>
      <c r="W58" s="176">
        <v>40</v>
      </c>
      <c r="X58" s="176">
        <v>25</v>
      </c>
      <c r="Y58" s="176">
        <v>24</v>
      </c>
      <c r="Z58" s="176">
        <v>27</v>
      </c>
      <c r="AA58" s="176">
        <v>33</v>
      </c>
      <c r="AB58" s="176">
        <v>29</v>
      </c>
      <c r="AC58" s="176">
        <v>28</v>
      </c>
    </row>
    <row r="59" spans="1:35" s="198" customFormat="1" ht="15" customHeight="1">
      <c r="A59" s="241" t="s">
        <v>191</v>
      </c>
      <c r="B59" s="241" t="s">
        <v>192</v>
      </c>
      <c r="C59" s="242">
        <v>12</v>
      </c>
      <c r="D59" s="242">
        <v>11</v>
      </c>
      <c r="E59" s="242">
        <v>16</v>
      </c>
      <c r="F59" s="242">
        <v>18</v>
      </c>
      <c r="G59" s="242">
        <v>14</v>
      </c>
      <c r="H59" s="242">
        <v>13</v>
      </c>
      <c r="I59" s="242">
        <v>13</v>
      </c>
      <c r="J59" s="242">
        <v>22</v>
      </c>
      <c r="K59" s="242">
        <v>14</v>
      </c>
      <c r="L59" s="242">
        <v>13</v>
      </c>
      <c r="M59" s="242">
        <v>16</v>
      </c>
      <c r="N59" s="242">
        <v>2</v>
      </c>
      <c r="O59" s="242">
        <v>11</v>
      </c>
      <c r="P59" s="242">
        <v>6</v>
      </c>
      <c r="Q59" s="242">
        <v>8</v>
      </c>
      <c r="R59" s="242">
        <v>12</v>
      </c>
      <c r="S59" s="242">
        <v>11</v>
      </c>
      <c r="T59" s="176">
        <v>12</v>
      </c>
      <c r="U59" s="176">
        <v>15</v>
      </c>
      <c r="V59" s="176">
        <v>14</v>
      </c>
      <c r="W59" s="176">
        <v>10</v>
      </c>
      <c r="X59" s="176">
        <v>1</v>
      </c>
      <c r="Y59" s="176">
        <v>10</v>
      </c>
      <c r="Z59" s="176">
        <v>11</v>
      </c>
      <c r="AA59" s="176">
        <v>8</v>
      </c>
      <c r="AB59" s="176">
        <v>16</v>
      </c>
      <c r="AC59" s="176">
        <v>14</v>
      </c>
    </row>
    <row r="60" spans="1:35" s="198" customFormat="1" ht="15" customHeight="1">
      <c r="A60" s="241" t="s">
        <v>550</v>
      </c>
      <c r="B60" s="241" t="s">
        <v>545</v>
      </c>
      <c r="C60" s="242">
        <v>83</v>
      </c>
      <c r="D60" s="242">
        <v>85</v>
      </c>
      <c r="E60" s="242">
        <v>84</v>
      </c>
      <c r="F60" s="242">
        <v>85</v>
      </c>
      <c r="G60" s="242">
        <v>81</v>
      </c>
      <c r="H60" s="242">
        <v>80</v>
      </c>
      <c r="I60" s="242">
        <v>76</v>
      </c>
      <c r="J60" s="242">
        <v>80</v>
      </c>
      <c r="K60" s="242">
        <v>81</v>
      </c>
      <c r="L60" s="242">
        <v>81</v>
      </c>
      <c r="M60" s="242">
        <v>82</v>
      </c>
      <c r="N60" s="242">
        <v>81</v>
      </c>
      <c r="O60" s="242">
        <v>79</v>
      </c>
      <c r="P60" s="242">
        <v>73</v>
      </c>
      <c r="Q60" s="242">
        <v>77</v>
      </c>
      <c r="R60" s="242">
        <v>80</v>
      </c>
      <c r="S60" s="242">
        <v>97</v>
      </c>
      <c r="T60" s="176">
        <v>93</v>
      </c>
      <c r="U60" s="176">
        <v>101</v>
      </c>
      <c r="V60" s="176">
        <v>102</v>
      </c>
      <c r="W60" s="176">
        <v>114</v>
      </c>
      <c r="X60" s="176">
        <v>101</v>
      </c>
      <c r="Y60" s="176">
        <v>96</v>
      </c>
      <c r="Z60" s="176">
        <v>90</v>
      </c>
      <c r="AA60" s="176">
        <v>90</v>
      </c>
      <c r="AB60" s="176">
        <v>88</v>
      </c>
      <c r="AC60" s="176">
        <v>94</v>
      </c>
    </row>
    <row r="61" spans="1:35" s="198" customFormat="1" ht="15" customHeight="1">
      <c r="A61" s="241" t="s">
        <v>551</v>
      </c>
      <c r="B61" s="241" t="s">
        <v>546</v>
      </c>
      <c r="C61" s="242">
        <v>78</v>
      </c>
      <c r="D61" s="242">
        <v>85</v>
      </c>
      <c r="E61" s="242">
        <v>92</v>
      </c>
      <c r="F61" s="242">
        <v>91</v>
      </c>
      <c r="G61" s="242">
        <v>89</v>
      </c>
      <c r="H61" s="242">
        <v>101</v>
      </c>
      <c r="I61" s="242">
        <v>97</v>
      </c>
      <c r="J61" s="242">
        <v>110</v>
      </c>
      <c r="K61" s="242">
        <v>107</v>
      </c>
      <c r="L61" s="242">
        <v>114</v>
      </c>
      <c r="M61" s="242">
        <v>112</v>
      </c>
      <c r="N61" s="242">
        <v>110</v>
      </c>
      <c r="O61" s="242">
        <v>122</v>
      </c>
      <c r="P61" s="242">
        <v>104</v>
      </c>
      <c r="Q61" s="242">
        <v>116</v>
      </c>
      <c r="R61" s="242">
        <v>127</v>
      </c>
      <c r="S61" s="242">
        <v>120</v>
      </c>
      <c r="T61" s="176">
        <v>137</v>
      </c>
      <c r="U61" s="176">
        <v>154</v>
      </c>
      <c r="V61" s="176">
        <v>163</v>
      </c>
      <c r="W61" s="176">
        <v>183</v>
      </c>
      <c r="X61" s="176">
        <v>178</v>
      </c>
      <c r="Y61" s="176">
        <v>181</v>
      </c>
      <c r="Z61" s="176">
        <v>189</v>
      </c>
      <c r="AA61" s="176">
        <v>182</v>
      </c>
      <c r="AB61" s="176">
        <v>190</v>
      </c>
      <c r="AC61" s="176">
        <v>191</v>
      </c>
    </row>
    <row r="62" spans="1:35" s="198" customFormat="1" ht="15" customHeight="1">
      <c r="A62" s="241" t="s">
        <v>552</v>
      </c>
      <c r="B62" s="241" t="s">
        <v>547</v>
      </c>
      <c r="C62" s="242">
        <v>46</v>
      </c>
      <c r="D62" s="242">
        <v>49</v>
      </c>
      <c r="E62" s="242">
        <v>48</v>
      </c>
      <c r="F62" s="242">
        <v>52</v>
      </c>
      <c r="G62" s="242">
        <v>48</v>
      </c>
      <c r="H62" s="242">
        <v>48</v>
      </c>
      <c r="I62" s="242">
        <v>50</v>
      </c>
      <c r="J62" s="242">
        <v>51</v>
      </c>
      <c r="K62" s="242">
        <v>49</v>
      </c>
      <c r="L62" s="242">
        <v>49</v>
      </c>
      <c r="M62" s="242">
        <v>101</v>
      </c>
      <c r="N62" s="242">
        <v>95</v>
      </c>
      <c r="O62" s="242">
        <v>89</v>
      </c>
      <c r="P62" s="242">
        <v>36</v>
      </c>
      <c r="Q62" s="242">
        <v>44</v>
      </c>
      <c r="R62" s="242">
        <v>47</v>
      </c>
      <c r="S62" s="242">
        <v>46</v>
      </c>
      <c r="T62" s="176">
        <v>47</v>
      </c>
      <c r="U62" s="176">
        <v>48</v>
      </c>
      <c r="V62" s="176">
        <v>48</v>
      </c>
      <c r="W62" s="176">
        <v>49</v>
      </c>
      <c r="X62" s="176">
        <v>48</v>
      </c>
      <c r="Y62" s="176">
        <v>47</v>
      </c>
      <c r="Z62" s="176">
        <v>49</v>
      </c>
      <c r="AA62" s="176">
        <v>51</v>
      </c>
      <c r="AB62" s="176">
        <v>51</v>
      </c>
      <c r="AC62" s="176">
        <v>50</v>
      </c>
    </row>
    <row r="63" spans="1:35" s="198" customFormat="1" ht="15" customHeight="1">
      <c r="A63" s="241" t="s">
        <v>553</v>
      </c>
      <c r="B63" s="241" t="s">
        <v>548</v>
      </c>
      <c r="C63" s="242">
        <v>57</v>
      </c>
      <c r="D63" s="242">
        <v>48</v>
      </c>
      <c r="E63" s="242">
        <v>64</v>
      </c>
      <c r="F63" s="242">
        <v>58</v>
      </c>
      <c r="G63" s="242">
        <v>70</v>
      </c>
      <c r="H63" s="242">
        <v>72</v>
      </c>
      <c r="I63" s="242">
        <v>80</v>
      </c>
      <c r="J63" s="242">
        <v>42</v>
      </c>
      <c r="K63" s="242">
        <v>77</v>
      </c>
      <c r="L63" s="242">
        <v>63</v>
      </c>
      <c r="M63" s="242">
        <v>75</v>
      </c>
      <c r="N63" s="242">
        <v>87</v>
      </c>
      <c r="O63" s="242">
        <v>64</v>
      </c>
      <c r="P63" s="242">
        <v>80</v>
      </c>
      <c r="Q63" s="242">
        <v>100</v>
      </c>
      <c r="R63" s="242">
        <v>78</v>
      </c>
      <c r="S63" s="242">
        <v>95</v>
      </c>
      <c r="T63" s="176">
        <v>131</v>
      </c>
      <c r="U63" s="176">
        <v>142</v>
      </c>
      <c r="V63" s="176">
        <v>154</v>
      </c>
      <c r="W63" s="176">
        <v>143</v>
      </c>
      <c r="X63" s="176">
        <v>158</v>
      </c>
      <c r="Y63" s="176">
        <v>191</v>
      </c>
      <c r="Z63" s="176">
        <v>150</v>
      </c>
      <c r="AA63" s="176">
        <v>184</v>
      </c>
      <c r="AB63" s="176">
        <v>178</v>
      </c>
      <c r="AC63" s="176">
        <v>171</v>
      </c>
    </row>
    <row r="64" spans="1:35" s="198" customFormat="1" ht="15" customHeight="1">
      <c r="A64" s="241" t="s">
        <v>54</v>
      </c>
      <c r="B64" s="241" t="s">
        <v>549</v>
      </c>
      <c r="C64" s="242">
        <v>49</v>
      </c>
      <c r="D64" s="242">
        <v>54</v>
      </c>
      <c r="E64" s="242">
        <v>48</v>
      </c>
      <c r="F64" s="242">
        <v>47</v>
      </c>
      <c r="G64" s="242">
        <v>48</v>
      </c>
      <c r="H64" s="242">
        <v>52</v>
      </c>
      <c r="I64" s="242">
        <v>45</v>
      </c>
      <c r="J64" s="242">
        <v>37</v>
      </c>
      <c r="K64" s="242">
        <v>44</v>
      </c>
      <c r="L64" s="242">
        <v>53</v>
      </c>
      <c r="M64" s="242">
        <v>53</v>
      </c>
      <c r="N64" s="242">
        <v>53</v>
      </c>
      <c r="O64" s="242">
        <v>56</v>
      </c>
      <c r="P64" s="242">
        <v>44</v>
      </c>
      <c r="Q64" s="242">
        <v>53</v>
      </c>
      <c r="R64" s="242">
        <v>50</v>
      </c>
      <c r="S64" s="242">
        <v>49</v>
      </c>
      <c r="T64" s="176">
        <v>52</v>
      </c>
      <c r="U64" s="176">
        <v>59</v>
      </c>
      <c r="V64" s="176">
        <v>48</v>
      </c>
      <c r="W64" s="176">
        <v>57</v>
      </c>
      <c r="X64" s="176">
        <v>59</v>
      </c>
      <c r="Y64" s="176">
        <v>60</v>
      </c>
      <c r="Z64" s="176">
        <v>53</v>
      </c>
      <c r="AA64" s="176">
        <v>57</v>
      </c>
      <c r="AB64" s="176">
        <v>68</v>
      </c>
      <c r="AC64" s="176">
        <v>71</v>
      </c>
    </row>
    <row r="65" spans="1:29" s="198" customFormat="1" ht="15" customHeight="1">
      <c r="A65" s="241" t="s">
        <v>205</v>
      </c>
      <c r="B65" s="241" t="s">
        <v>43</v>
      </c>
      <c r="C65" s="242">
        <v>24</v>
      </c>
      <c r="D65" s="242">
        <v>30</v>
      </c>
      <c r="E65" s="242">
        <v>32</v>
      </c>
      <c r="F65" s="242">
        <v>25</v>
      </c>
      <c r="G65" s="242">
        <v>29</v>
      </c>
      <c r="H65" s="242">
        <v>24</v>
      </c>
      <c r="I65" s="242">
        <v>23</v>
      </c>
      <c r="J65" s="242">
        <v>23</v>
      </c>
      <c r="K65" s="242">
        <v>22</v>
      </c>
      <c r="L65" s="242">
        <v>21</v>
      </c>
      <c r="M65" s="242">
        <v>21</v>
      </c>
      <c r="N65" s="242">
        <v>22</v>
      </c>
      <c r="O65" s="242">
        <v>28</v>
      </c>
      <c r="P65" s="242">
        <v>23</v>
      </c>
      <c r="Q65" s="242">
        <v>19</v>
      </c>
      <c r="R65" s="242">
        <v>17</v>
      </c>
      <c r="S65" s="242">
        <v>27</v>
      </c>
      <c r="T65" s="176">
        <v>35</v>
      </c>
      <c r="U65" s="176">
        <v>21</v>
      </c>
      <c r="V65" s="176">
        <v>13</v>
      </c>
      <c r="W65" s="176">
        <v>9</v>
      </c>
      <c r="X65" s="176">
        <v>4</v>
      </c>
      <c r="Y65" s="176">
        <v>10</v>
      </c>
      <c r="Z65" s="176">
        <v>-1</v>
      </c>
      <c r="AA65" s="176">
        <v>13</v>
      </c>
      <c r="AB65" s="176">
        <v>3</v>
      </c>
      <c r="AC65" s="176">
        <v>-4</v>
      </c>
    </row>
    <row r="66" spans="1:29" ht="15" customHeight="1">
      <c r="A66" s="243" t="s">
        <v>55</v>
      </c>
      <c r="B66" s="243" t="s">
        <v>41</v>
      </c>
      <c r="C66" s="244">
        <v>433</v>
      </c>
      <c r="D66" s="244">
        <v>452</v>
      </c>
      <c r="E66" s="244">
        <v>482</v>
      </c>
      <c r="F66" s="244">
        <v>468</v>
      </c>
      <c r="G66" s="244">
        <v>469</v>
      </c>
      <c r="H66" s="244">
        <v>481</v>
      </c>
      <c r="I66" s="244">
        <v>469</v>
      </c>
      <c r="J66" s="244">
        <v>449</v>
      </c>
      <c r="K66" s="244">
        <v>475</v>
      </c>
      <c r="L66" s="244">
        <v>473</v>
      </c>
      <c r="M66" s="244">
        <v>544</v>
      </c>
      <c r="N66" s="244">
        <v>542</v>
      </c>
      <c r="O66" s="244">
        <v>540</v>
      </c>
      <c r="P66" s="244">
        <v>443</v>
      </c>
      <c r="Q66" s="244">
        <v>496</v>
      </c>
      <c r="R66" s="244">
        <v>507</v>
      </c>
      <c r="S66" s="244">
        <v>548</v>
      </c>
      <c r="T66" s="327">
        <v>599</v>
      </c>
      <c r="U66" s="327">
        <v>634</v>
      </c>
      <c r="V66" s="327">
        <v>641</v>
      </c>
      <c r="W66" s="327">
        <v>661</v>
      </c>
      <c r="X66" s="327">
        <v>621</v>
      </c>
      <c r="Y66" s="327">
        <v>666</v>
      </c>
      <c r="Z66" s="327">
        <v>618</v>
      </c>
      <c r="AA66" s="327">
        <v>664</v>
      </c>
      <c r="AB66" s="327">
        <v>678</v>
      </c>
      <c r="AC66" s="327">
        <v>667</v>
      </c>
    </row>
    <row r="67" spans="1:29" s="27" customFormat="1" ht="15" customHeight="1">
      <c r="C67" s="252"/>
      <c r="D67" s="252"/>
      <c r="E67" s="252"/>
      <c r="F67" s="252"/>
      <c r="G67" s="252"/>
      <c r="H67" s="252"/>
      <c r="I67" s="252"/>
      <c r="J67" s="252"/>
      <c r="K67" s="252"/>
      <c r="L67" s="252"/>
    </row>
    <row r="68" spans="1:29" ht="15" customHeight="1"/>
    <row r="69" spans="1:29" ht="15" customHeight="1"/>
    <row r="70" spans="1:29" ht="15" customHeight="1">
      <c r="C70" s="279"/>
      <c r="D70" s="279"/>
      <c r="E70" s="279"/>
      <c r="F70" s="279"/>
      <c r="G70" s="279"/>
      <c r="H70" s="279"/>
      <c r="I70" s="279"/>
      <c r="J70" s="279"/>
      <c r="K70" s="279"/>
      <c r="L70" s="279"/>
      <c r="M70" s="279"/>
      <c r="N70" s="279"/>
      <c r="O70" s="279"/>
      <c r="P70" s="279"/>
      <c r="Q70" s="279"/>
      <c r="R70" s="279"/>
      <c r="S70" s="279"/>
      <c r="T70" s="279"/>
      <c r="U70" s="279"/>
      <c r="V70" s="279"/>
      <c r="W70" s="279"/>
      <c r="X70" s="279"/>
    </row>
    <row r="71" spans="1:29" ht="15" customHeight="1">
      <c r="C71" s="279"/>
      <c r="D71" s="279"/>
      <c r="E71" s="279"/>
      <c r="F71" s="279"/>
      <c r="G71" s="279"/>
      <c r="H71" s="279"/>
      <c r="I71" s="279"/>
      <c r="J71" s="279"/>
      <c r="K71" s="279"/>
      <c r="L71" s="279"/>
      <c r="M71" s="279"/>
      <c r="N71" s="279"/>
      <c r="O71" s="279"/>
      <c r="P71" s="279"/>
      <c r="Q71" s="279"/>
      <c r="R71" s="279"/>
      <c r="S71" s="279"/>
      <c r="T71" s="279"/>
      <c r="U71" s="279"/>
      <c r="V71" s="279"/>
      <c r="W71" s="279"/>
      <c r="X71" s="279"/>
    </row>
    <row r="72" spans="1:29" ht="15" customHeight="1"/>
    <row r="73" spans="1:29" ht="15" customHeight="1"/>
    <row r="74" spans="1:29" ht="15" customHeight="1"/>
    <row r="75" spans="1:29" ht="15" customHeight="1"/>
    <row r="76" spans="1:29" ht="15" customHeight="1"/>
    <row r="77" spans="1:29" ht="15" customHeight="1"/>
    <row r="78" spans="1:29" ht="15" customHeight="1"/>
    <row r="79" spans="1:29" ht="15" customHeight="1"/>
    <row r="80" spans="1:2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99D69CD-4B7E-42BC-9944-5BD922EB798C}" scale="70" showGridLines="0" fitToPage="1" showRuler="0">
      <selection activeCell="A69" sqref="A69"/>
      <pageMargins left="0.75" right="0.75" top="1" bottom="1" header="0.5" footer="0.5"/>
      <pageSetup paperSize="9" scale="71" fitToHeight="0" orientation="landscape" r:id="rId1"/>
      <headerFooter alignWithMargins="0"/>
    </customSheetView>
    <customSheetView guid="{9AF4A83C-CF57-4B40-8A74-6A0EA6C2FE5C}" scale="70" showGridLines="0" fitToPage="1" showRuler="0" topLeftCell="C1">
      <selection activeCell="Q23" sqref="Q23"/>
      <pageMargins left="0.75" right="0.75" top="1" bottom="1" header="0.5" footer="0.5"/>
      <pageSetup paperSize="9" scale="71" fitToHeight="0" orientation="landscape" r:id="rId2"/>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3"/>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4"/>
      <headerFooter alignWithMargins="0"/>
    </customSheetView>
    <customSheetView guid="{22F3E99A-96C8-445F-81B2-67262F695A36}" scale="80" showGridLines="0" fitToPage="1" showRuler="0">
      <pane xSplit="2" ySplit="2" topLeftCell="X27" activePane="bottomRight" state="frozen"/>
      <selection pane="bottomRight" activeCell="AD35" sqref="AD35"/>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39"/>
  <sheetViews>
    <sheetView zoomScaleNormal="90" workbookViewId="0">
      <pane xSplit="2" ySplit="1" topLeftCell="AB2" activePane="bottomRight" state="frozen"/>
      <selection pane="topRight" activeCell="C1" sqref="C1"/>
      <selection pane="bottomLeft" activeCell="A2" sqref="A2"/>
      <selection pane="bottomRight" activeCell="AH24" sqref="AH24"/>
    </sheetView>
  </sheetViews>
  <sheetFormatPr defaultColWidth="9.42578125" defaultRowHeight="14.25"/>
  <cols>
    <col min="1" max="2" width="50.5703125" style="50" customWidth="1"/>
    <col min="3" max="29" width="12.28515625" style="50" customWidth="1"/>
    <col min="30" max="16384" width="9.42578125" style="50"/>
  </cols>
  <sheetData>
    <row r="1" spans="1:29" ht="15" customHeight="1" thickBot="1">
      <c r="A1" s="40" t="s">
        <v>56</v>
      </c>
      <c r="B1" s="40" t="s">
        <v>340</v>
      </c>
      <c r="C1" s="56" t="s">
        <v>179</v>
      </c>
      <c r="D1" s="56" t="s">
        <v>180</v>
      </c>
      <c r="E1" s="56" t="s">
        <v>181</v>
      </c>
      <c r="F1" s="56" t="s">
        <v>182</v>
      </c>
      <c r="G1" s="56" t="s">
        <v>183</v>
      </c>
      <c r="H1" s="56" t="s">
        <v>184</v>
      </c>
      <c r="I1" s="56" t="s">
        <v>185</v>
      </c>
      <c r="J1" s="56" t="s">
        <v>186</v>
      </c>
      <c r="K1" s="56" t="s">
        <v>187</v>
      </c>
      <c r="L1" s="56" t="s">
        <v>188</v>
      </c>
      <c r="M1" s="56" t="s">
        <v>559</v>
      </c>
      <c r="N1" s="56" t="s">
        <v>567</v>
      </c>
      <c r="O1" s="257" t="s">
        <v>594</v>
      </c>
      <c r="P1" s="269" t="s">
        <v>598</v>
      </c>
      <c r="Q1" s="280" t="s">
        <v>609</v>
      </c>
      <c r="R1" s="269" t="s">
        <v>620</v>
      </c>
      <c r="S1" s="269" t="s">
        <v>624</v>
      </c>
      <c r="T1" s="269" t="s">
        <v>629</v>
      </c>
      <c r="U1" s="269" t="s">
        <v>632</v>
      </c>
      <c r="V1" s="269" t="s">
        <v>644</v>
      </c>
      <c r="W1" s="330" t="s">
        <v>673</v>
      </c>
      <c r="X1" s="330" t="s">
        <v>682</v>
      </c>
      <c r="Y1" s="330" t="s">
        <v>687</v>
      </c>
      <c r="Z1" s="330" t="s">
        <v>692</v>
      </c>
      <c r="AA1" s="330" t="s">
        <v>697</v>
      </c>
      <c r="AB1" s="330" t="s">
        <v>698</v>
      </c>
      <c r="AC1" s="330" t="s">
        <v>759</v>
      </c>
    </row>
    <row r="2" spans="1:29" ht="15" customHeight="1">
      <c r="A2" s="57" t="s">
        <v>214</v>
      </c>
      <c r="B2" s="53" t="s">
        <v>341</v>
      </c>
      <c r="C2" s="223">
        <v>-313223</v>
      </c>
      <c r="D2" s="223">
        <v>-317819</v>
      </c>
      <c r="E2" s="223">
        <v>-325457</v>
      </c>
      <c r="F2" s="223">
        <v>-336586</v>
      </c>
      <c r="G2" s="223">
        <v>-324869</v>
      </c>
      <c r="H2" s="223">
        <v>-336786</v>
      </c>
      <c r="I2" s="223">
        <v>-355258</v>
      </c>
      <c r="J2" s="223">
        <v>-387929</v>
      </c>
      <c r="K2" s="224">
        <v>-365099</v>
      </c>
      <c r="L2" s="224">
        <v>-373083</v>
      </c>
      <c r="M2" s="224">
        <v>-364128</v>
      </c>
      <c r="N2" s="224">
        <v>-373797</v>
      </c>
      <c r="O2" s="258">
        <v>-360903</v>
      </c>
      <c r="P2" s="258">
        <v>-277620</v>
      </c>
      <c r="Q2" s="281">
        <v>-330755</v>
      </c>
      <c r="R2" s="281">
        <v>-338126</v>
      </c>
      <c r="S2" s="281">
        <v>-334667</v>
      </c>
      <c r="T2" s="281">
        <v>-328578</v>
      </c>
      <c r="U2" s="281">
        <v>-333584</v>
      </c>
      <c r="V2" s="281">
        <v>-382912</v>
      </c>
      <c r="W2" s="331">
        <v>-351847</v>
      </c>
      <c r="X2" s="331">
        <v>-369938</v>
      </c>
      <c r="Y2" s="331">
        <v>-379771</v>
      </c>
      <c r="Z2" s="331">
        <v>-418844</v>
      </c>
      <c r="AA2" s="331">
        <v>-444878</v>
      </c>
      <c r="AB2" s="331">
        <v>-444200</v>
      </c>
      <c r="AC2" s="331">
        <v>-471087</v>
      </c>
    </row>
    <row r="3" spans="1:29" ht="15" customHeight="1">
      <c r="A3" s="57" t="s">
        <v>218</v>
      </c>
      <c r="B3" s="53" t="s">
        <v>342</v>
      </c>
      <c r="C3" s="223">
        <v>-58065</v>
      </c>
      <c r="D3" s="223">
        <v>-55758</v>
      </c>
      <c r="E3" s="223">
        <v>-53343</v>
      </c>
      <c r="F3" s="223">
        <v>-49767</v>
      </c>
      <c r="G3" s="223">
        <v>-59367</v>
      </c>
      <c r="H3" s="223">
        <v>-58364</v>
      </c>
      <c r="I3" s="223">
        <v>-57479</v>
      </c>
      <c r="J3" s="223">
        <v>-58166</v>
      </c>
      <c r="K3" s="224">
        <v>-68093</v>
      </c>
      <c r="L3" s="224">
        <v>-64931</v>
      </c>
      <c r="M3" s="224">
        <v>-59348</v>
      </c>
      <c r="N3" s="224">
        <v>-48002</v>
      </c>
      <c r="O3" s="258">
        <v>-67574</v>
      </c>
      <c r="P3" s="258">
        <v>-50989</v>
      </c>
      <c r="Q3" s="281">
        <v>-57115</v>
      </c>
      <c r="R3" s="281">
        <v>-52763</v>
      </c>
      <c r="S3" s="281">
        <v>-64097</v>
      </c>
      <c r="T3" s="281">
        <v>-59291</v>
      </c>
      <c r="U3" s="281">
        <v>-57802</v>
      </c>
      <c r="V3" s="281">
        <v>-60712</v>
      </c>
      <c r="W3" s="331">
        <v>-68096</v>
      </c>
      <c r="X3" s="331">
        <v>-67226</v>
      </c>
      <c r="Y3" s="331">
        <v>-65693</v>
      </c>
      <c r="Z3" s="331">
        <v>-62951</v>
      </c>
      <c r="AA3" s="331">
        <v>-74905</v>
      </c>
      <c r="AB3" s="331">
        <v>-78598</v>
      </c>
      <c r="AC3" s="331">
        <v>-81229</v>
      </c>
    </row>
    <row r="4" spans="1:29">
      <c r="A4" s="57" t="s">
        <v>570</v>
      </c>
      <c r="B4" s="53" t="s">
        <v>571</v>
      </c>
      <c r="C4" s="223"/>
      <c r="D4" s="223">
        <v>0</v>
      </c>
      <c r="E4" s="223">
        <v>0</v>
      </c>
      <c r="F4" s="223">
        <v>0</v>
      </c>
      <c r="G4" s="223">
        <v>0</v>
      </c>
      <c r="H4" s="223">
        <v>0</v>
      </c>
      <c r="I4" s="223">
        <v>0</v>
      </c>
      <c r="J4" s="223">
        <v>0</v>
      </c>
      <c r="K4" s="223">
        <v>0</v>
      </c>
      <c r="L4" s="223">
        <v>0</v>
      </c>
      <c r="M4" s="223">
        <v>0</v>
      </c>
      <c r="N4" s="224">
        <v>-1661</v>
      </c>
      <c r="O4" s="258">
        <v>-2389</v>
      </c>
      <c r="P4" s="258">
        <v>-2366</v>
      </c>
      <c r="Q4" s="281">
        <v>-2274</v>
      </c>
      <c r="R4" s="281">
        <v>-2189</v>
      </c>
      <c r="S4" s="281">
        <v>-2239</v>
      </c>
      <c r="T4" s="281">
        <v>-2163</v>
      </c>
      <c r="U4" s="281">
        <v>-2193</v>
      </c>
      <c r="V4" s="281">
        <v>-2392</v>
      </c>
      <c r="W4" s="331">
        <v>-2384</v>
      </c>
      <c r="X4" s="331">
        <v>-2348</v>
      </c>
      <c r="Y4" s="331">
        <v>-2500</v>
      </c>
      <c r="Z4" s="331">
        <v>-2655</v>
      </c>
      <c r="AA4" s="331">
        <v>-3064</v>
      </c>
      <c r="AB4" s="331">
        <v>-3549</v>
      </c>
      <c r="AC4" s="331">
        <v>-3615</v>
      </c>
    </row>
    <row r="5" spans="1:29" ht="15" customHeight="1">
      <c r="A5" s="57" t="s">
        <v>216</v>
      </c>
      <c r="B5" s="53" t="s">
        <v>344</v>
      </c>
      <c r="C5" s="223">
        <v>-8395</v>
      </c>
      <c r="D5" s="223">
        <v>-9900</v>
      </c>
      <c r="E5" s="223">
        <v>-8782</v>
      </c>
      <c r="F5" s="223">
        <v>-12628</v>
      </c>
      <c r="G5" s="223">
        <v>-8299</v>
      </c>
      <c r="H5" s="223">
        <v>-9594</v>
      </c>
      <c r="I5" s="223">
        <v>-9548</v>
      </c>
      <c r="J5" s="223">
        <v>-13044</v>
      </c>
      <c r="K5" s="305">
        <v>-8896</v>
      </c>
      <c r="L5" s="305">
        <v>-9476</v>
      </c>
      <c r="M5" s="305">
        <v>-9990</v>
      </c>
      <c r="N5" s="224">
        <v>-11297</v>
      </c>
      <c r="O5" s="258">
        <v>-8659</v>
      </c>
      <c r="P5" s="258">
        <v>-9083</v>
      </c>
      <c r="Q5" s="281">
        <v>-9122</v>
      </c>
      <c r="R5" s="281">
        <v>-19255</v>
      </c>
      <c r="S5" s="281">
        <v>-8184</v>
      </c>
      <c r="T5" s="281">
        <v>-8877</v>
      </c>
      <c r="U5" s="281">
        <v>-9416</v>
      </c>
      <c r="V5" s="281">
        <v>-11829</v>
      </c>
      <c r="W5" s="331">
        <v>-9224</v>
      </c>
      <c r="X5" s="331">
        <v>-9701</v>
      </c>
      <c r="Y5" s="331">
        <v>-9650</v>
      </c>
      <c r="Z5" s="331">
        <v>-11963</v>
      </c>
      <c r="AA5" s="331">
        <v>-10200</v>
      </c>
      <c r="AB5" s="331">
        <v>-10218</v>
      </c>
      <c r="AC5" s="331">
        <v>-12511</v>
      </c>
    </row>
    <row r="6" spans="1:29" ht="15" customHeight="1">
      <c r="A6" s="57" t="s">
        <v>215</v>
      </c>
      <c r="B6" s="53" t="s">
        <v>343</v>
      </c>
      <c r="C6" s="223">
        <v>-2480</v>
      </c>
      <c r="D6" s="223">
        <v>-5022</v>
      </c>
      <c r="E6" s="223">
        <v>-2827</v>
      </c>
      <c r="F6" s="223">
        <v>-8401</v>
      </c>
      <c r="G6" s="223">
        <v>-2877</v>
      </c>
      <c r="H6" s="223">
        <v>-4740</v>
      </c>
      <c r="I6" s="223">
        <v>-3271</v>
      </c>
      <c r="J6" s="223">
        <v>-9982</v>
      </c>
      <c r="K6" s="224">
        <v>-2527</v>
      </c>
      <c r="L6" s="224">
        <v>-4323</v>
      </c>
      <c r="M6" s="224">
        <v>-4051</v>
      </c>
      <c r="N6" s="224">
        <v>-8809</v>
      </c>
      <c r="O6" s="258">
        <v>-2388</v>
      </c>
      <c r="P6" s="258">
        <v>-94</v>
      </c>
      <c r="Q6" s="281">
        <v>-2080</v>
      </c>
      <c r="R6" s="281">
        <v>-2545</v>
      </c>
      <c r="S6" s="281">
        <v>-1524</v>
      </c>
      <c r="T6" s="281">
        <v>-2094</v>
      </c>
      <c r="U6" s="281">
        <v>-1575</v>
      </c>
      <c r="V6" s="281">
        <v>-4100</v>
      </c>
      <c r="W6" s="331">
        <v>-1687</v>
      </c>
      <c r="X6" s="331">
        <v>-2504</v>
      </c>
      <c r="Y6" s="331">
        <v>-2640</v>
      </c>
      <c r="Z6" s="331">
        <v>-5451</v>
      </c>
      <c r="AA6" s="331">
        <v>-2310</v>
      </c>
      <c r="AB6" s="331">
        <v>-2766</v>
      </c>
      <c r="AC6" s="331">
        <v>-3058</v>
      </c>
    </row>
    <row r="7" spans="1:29" ht="25.5" customHeight="1">
      <c r="A7" s="57" t="s">
        <v>217</v>
      </c>
      <c r="B7" s="63" t="s">
        <v>345</v>
      </c>
      <c r="C7" s="223">
        <v>-624</v>
      </c>
      <c r="D7" s="223">
        <v>-620</v>
      </c>
      <c r="E7" s="223">
        <v>-625</v>
      </c>
      <c r="F7" s="223">
        <v>7705</v>
      </c>
      <c r="G7" s="223">
        <v>-579</v>
      </c>
      <c r="H7" s="223">
        <v>16487</v>
      </c>
      <c r="I7" s="223">
        <v>-205</v>
      </c>
      <c r="J7" s="223">
        <v>13428</v>
      </c>
      <c r="K7" s="224">
        <v>-5</v>
      </c>
      <c r="L7" s="224">
        <v>-4</v>
      </c>
      <c r="M7" s="224">
        <v>-115</v>
      </c>
      <c r="N7" s="224">
        <v>7687</v>
      </c>
      <c r="O7" s="258">
        <v>-138</v>
      </c>
      <c r="P7" s="258">
        <v>-412</v>
      </c>
      <c r="Q7" s="281">
        <v>-4</v>
      </c>
      <c r="R7" s="281">
        <v>8345</v>
      </c>
      <c r="S7" s="281">
        <v>-5</v>
      </c>
      <c r="T7" s="281">
        <v>-5</v>
      </c>
      <c r="U7" s="281">
        <v>-152</v>
      </c>
      <c r="V7" s="281">
        <v>-3002</v>
      </c>
      <c r="W7" s="331">
        <v>-7</v>
      </c>
      <c r="X7" s="331">
        <v>-10</v>
      </c>
      <c r="Y7" s="331">
        <v>-264</v>
      </c>
      <c r="Z7" s="331">
        <v>-4261</v>
      </c>
      <c r="AA7" s="331">
        <v>-8</v>
      </c>
      <c r="AB7" s="331">
        <v>-9</v>
      </c>
      <c r="AC7" s="331">
        <v>543</v>
      </c>
    </row>
    <row r="8" spans="1:29" ht="15" customHeight="1">
      <c r="A8" s="57" t="s">
        <v>219</v>
      </c>
      <c r="B8" s="53" t="s">
        <v>346</v>
      </c>
      <c r="C8" s="223">
        <v>0</v>
      </c>
      <c r="D8" s="223">
        <v>0</v>
      </c>
      <c r="E8" s="223">
        <v>0</v>
      </c>
      <c r="F8" s="223">
        <v>0</v>
      </c>
      <c r="G8" s="223">
        <v>0</v>
      </c>
      <c r="H8" s="223">
        <v>0</v>
      </c>
      <c r="I8" s="223">
        <v>0</v>
      </c>
      <c r="J8" s="223">
        <v>0</v>
      </c>
      <c r="K8" s="224">
        <v>-80000</v>
      </c>
      <c r="L8" s="224">
        <v>-6320</v>
      </c>
      <c r="M8" s="224">
        <v>-1860</v>
      </c>
      <c r="N8" s="224">
        <v>-11630</v>
      </c>
      <c r="O8" s="258">
        <v>-5612</v>
      </c>
      <c r="P8" s="258">
        <v>-5500</v>
      </c>
      <c r="Q8" s="281">
        <v>-4313</v>
      </c>
      <c r="R8" s="281">
        <v>-138161</v>
      </c>
      <c r="S8" s="281">
        <v>0</v>
      </c>
      <c r="T8" s="281">
        <v>-4600</v>
      </c>
      <c r="U8" s="281">
        <v>-172</v>
      </c>
      <c r="V8" s="281">
        <v>-8045</v>
      </c>
      <c r="W8" s="331">
        <v>0</v>
      </c>
      <c r="X8" s="331">
        <v>0</v>
      </c>
      <c r="Y8" s="331">
        <v>0</v>
      </c>
      <c r="Z8" s="331">
        <v>35815</v>
      </c>
      <c r="AA8" s="331"/>
      <c r="AB8" s="331">
        <v>-400</v>
      </c>
      <c r="AC8" s="331"/>
    </row>
    <row r="9" spans="1:29" s="2" customFormat="1" ht="15" customHeight="1">
      <c r="A9" s="65" t="s">
        <v>338</v>
      </c>
      <c r="B9" s="65" t="s">
        <v>347</v>
      </c>
      <c r="C9" s="129">
        <v>-382787</v>
      </c>
      <c r="D9" s="129">
        <v>-389119</v>
      </c>
      <c r="E9" s="129">
        <v>-391034</v>
      </c>
      <c r="F9" s="129">
        <v>-399677</v>
      </c>
      <c r="G9" s="129">
        <v>-395991</v>
      </c>
      <c r="H9" s="129">
        <v>-392997</v>
      </c>
      <c r="I9" s="129">
        <v>-425761</v>
      </c>
      <c r="J9" s="129">
        <v>-455693</v>
      </c>
      <c r="K9" s="129">
        <v>-524620</v>
      </c>
      <c r="L9" s="129">
        <v>-458137</v>
      </c>
      <c r="M9" s="129">
        <v>-439492</v>
      </c>
      <c r="N9" s="129">
        <v>-447509</v>
      </c>
      <c r="O9" s="259">
        <v>-447663</v>
      </c>
      <c r="P9" s="259">
        <v>-346064</v>
      </c>
      <c r="Q9" s="282">
        <v>-405663</v>
      </c>
      <c r="R9" s="282">
        <v>-544694</v>
      </c>
      <c r="S9" s="282">
        <v>-410716</v>
      </c>
      <c r="T9" s="282">
        <v>-405608</v>
      </c>
      <c r="U9" s="282">
        <v>-404894</v>
      </c>
      <c r="V9" s="282">
        <v>-472992</v>
      </c>
      <c r="W9" s="332">
        <v>-433245</v>
      </c>
      <c r="X9" s="332">
        <v>-451727</v>
      </c>
      <c r="Y9" s="332">
        <v>-460518</v>
      </c>
      <c r="Z9" s="332">
        <v>-470310</v>
      </c>
      <c r="AA9" s="332">
        <v>-535365</v>
      </c>
      <c r="AB9" s="332">
        <v>-539740</v>
      </c>
      <c r="AC9" s="332">
        <v>-570957</v>
      </c>
    </row>
    <row r="10" spans="1:29" ht="15" customHeight="1">
      <c r="A10" s="58"/>
      <c r="B10" s="52"/>
    </row>
    <row r="11" spans="1:29" ht="15" customHeight="1">
      <c r="A11" s="58"/>
      <c r="B11" s="52"/>
    </row>
    <row r="12" spans="1:29" ht="15" customHeight="1" thickBot="1">
      <c r="A12" s="162" t="s">
        <v>337</v>
      </c>
      <c r="B12" s="162" t="s">
        <v>348</v>
      </c>
      <c r="C12" s="56" t="s">
        <v>111</v>
      </c>
      <c r="D12" s="56" t="s">
        <v>107</v>
      </c>
      <c r="E12" s="56" t="s">
        <v>112</v>
      </c>
      <c r="F12" s="56" t="s">
        <v>113</v>
      </c>
      <c r="G12" s="56" t="s">
        <v>114</v>
      </c>
      <c r="H12" s="56" t="s">
        <v>131</v>
      </c>
      <c r="I12" s="56" t="s">
        <v>132</v>
      </c>
      <c r="J12" s="56" t="s">
        <v>138</v>
      </c>
      <c r="K12" s="56" t="s">
        <v>146</v>
      </c>
      <c r="L12" s="56" t="s">
        <v>527</v>
      </c>
      <c r="M12" s="56" t="s">
        <v>559</v>
      </c>
      <c r="N12" s="56" t="s">
        <v>567</v>
      </c>
      <c r="O12" s="257" t="s">
        <v>594</v>
      </c>
      <c r="P12" s="257" t="s">
        <v>598</v>
      </c>
      <c r="Q12" s="280" t="s">
        <v>609</v>
      </c>
      <c r="R12" s="280" t="s">
        <v>620</v>
      </c>
      <c r="S12" s="280" t="s">
        <v>624</v>
      </c>
      <c r="T12" s="280" t="s">
        <v>629</v>
      </c>
      <c r="U12" s="280" t="s">
        <v>632</v>
      </c>
      <c r="V12" s="280" t="s">
        <v>644</v>
      </c>
      <c r="W12" s="330" t="s">
        <v>673</v>
      </c>
      <c r="X12" s="330" t="s">
        <v>682</v>
      </c>
      <c r="Y12" s="330" t="s">
        <v>687</v>
      </c>
      <c r="Z12" s="330" t="s">
        <v>692</v>
      </c>
      <c r="AA12" s="330" t="s">
        <v>697</v>
      </c>
      <c r="AB12" s="330" t="s">
        <v>698</v>
      </c>
      <c r="AC12" s="330" t="s">
        <v>759</v>
      </c>
    </row>
    <row r="13" spans="1:29" ht="15" customHeight="1">
      <c r="A13" s="57" t="s">
        <v>220</v>
      </c>
      <c r="B13" s="53" t="s">
        <v>353</v>
      </c>
      <c r="C13" s="54">
        <v>-12876</v>
      </c>
      <c r="D13" s="54">
        <v>-11748</v>
      </c>
      <c r="E13" s="54">
        <v>-14672</v>
      </c>
      <c r="F13" s="54">
        <v>-13615</v>
      </c>
      <c r="G13" s="54">
        <v>-12855</v>
      </c>
      <c r="H13" s="54">
        <v>-20043</v>
      </c>
      <c r="I13" s="54">
        <v>-15324</v>
      </c>
      <c r="J13" s="54">
        <v>-16474</v>
      </c>
      <c r="K13" s="176">
        <v>-15747</v>
      </c>
      <c r="L13" s="176">
        <v>-15742</v>
      </c>
      <c r="M13" s="176">
        <v>-14422</v>
      </c>
      <c r="N13" s="176">
        <v>-20634</v>
      </c>
      <c r="O13" s="263">
        <v>-17218</v>
      </c>
      <c r="P13" s="263">
        <v>-16581</v>
      </c>
      <c r="Q13" s="283">
        <v>-15476</v>
      </c>
      <c r="R13" s="283">
        <v>-14520</v>
      </c>
      <c r="S13" s="283">
        <v>-13753</v>
      </c>
      <c r="T13" s="283">
        <v>-13744</v>
      </c>
      <c r="U13" s="283">
        <v>-13002</v>
      </c>
      <c r="V13" s="283">
        <v>-23539</v>
      </c>
      <c r="W13" s="333">
        <v>-16792</v>
      </c>
      <c r="X13" s="333">
        <v>-14803</v>
      </c>
      <c r="Y13" s="333">
        <v>-12900</v>
      </c>
      <c r="Z13" s="333">
        <v>-9505</v>
      </c>
      <c r="AA13" s="333">
        <v>-14580</v>
      </c>
      <c r="AB13" s="333">
        <v>-16172</v>
      </c>
      <c r="AC13" s="333">
        <v>-13672</v>
      </c>
    </row>
    <row r="14" spans="1:29" ht="15" customHeight="1">
      <c r="A14" s="57" t="s">
        <v>221</v>
      </c>
      <c r="B14" s="53" t="s">
        <v>354</v>
      </c>
      <c r="C14" s="54">
        <v>-54010</v>
      </c>
      <c r="D14" s="54">
        <v>-54373</v>
      </c>
      <c r="E14" s="54">
        <v>-54775</v>
      </c>
      <c r="F14" s="54">
        <v>-49889</v>
      </c>
      <c r="G14" s="54">
        <v>-60331</v>
      </c>
      <c r="H14" s="54">
        <v>-80520</v>
      </c>
      <c r="I14" s="54">
        <v>-75179</v>
      </c>
      <c r="J14" s="54">
        <v>-28406</v>
      </c>
      <c r="K14" s="176">
        <v>-77507</v>
      </c>
      <c r="L14" s="176">
        <v>-78060</v>
      </c>
      <c r="M14" s="176">
        <v>-80745</v>
      </c>
      <c r="N14" s="176">
        <v>-72028</v>
      </c>
      <c r="O14" s="263">
        <v>-82364</v>
      </c>
      <c r="P14" s="263">
        <v>-84587</v>
      </c>
      <c r="Q14" s="283">
        <v>-81851</v>
      </c>
      <c r="R14" s="283">
        <v>-81644</v>
      </c>
      <c r="S14" s="283">
        <v>-93543</v>
      </c>
      <c r="T14" s="283">
        <v>-96087</v>
      </c>
      <c r="U14" s="283">
        <v>-97184</v>
      </c>
      <c r="V14" s="283">
        <v>-94834</v>
      </c>
      <c r="W14" s="333">
        <v>-107480</v>
      </c>
      <c r="X14" s="333">
        <v>-110610</v>
      </c>
      <c r="Y14" s="333">
        <v>-104605</v>
      </c>
      <c r="Z14" s="333">
        <v>-91710</v>
      </c>
      <c r="AA14" s="333">
        <v>-130171</v>
      </c>
      <c r="AB14" s="333">
        <v>-123496</v>
      </c>
      <c r="AC14" s="333">
        <v>-132067</v>
      </c>
    </row>
    <row r="15" spans="1:29" ht="15" customHeight="1">
      <c r="A15" s="57" t="s">
        <v>222</v>
      </c>
      <c r="B15" s="53" t="s">
        <v>586</v>
      </c>
      <c r="C15" s="54">
        <v>-13314</v>
      </c>
      <c r="D15" s="54">
        <v>-11378</v>
      </c>
      <c r="E15" s="54">
        <v>-13908</v>
      </c>
      <c r="F15" s="54">
        <v>-26974</v>
      </c>
      <c r="G15" s="54">
        <v>-18862</v>
      </c>
      <c r="H15" s="54">
        <v>-23433</v>
      </c>
      <c r="I15" s="54">
        <v>-20063</v>
      </c>
      <c r="J15" s="54">
        <v>-27315</v>
      </c>
      <c r="K15" s="176">
        <v>-14522</v>
      </c>
      <c r="L15" s="176">
        <v>-21059</v>
      </c>
      <c r="M15" s="176">
        <v>-22522</v>
      </c>
      <c r="N15" s="176">
        <v>-14322</v>
      </c>
      <c r="O15" s="263">
        <v>-15713</v>
      </c>
      <c r="P15" s="263">
        <v>-20785</v>
      </c>
      <c r="Q15" s="283">
        <v>-22874</v>
      </c>
      <c r="R15" s="283">
        <v>-23009</v>
      </c>
      <c r="S15" s="283">
        <v>-15002</v>
      </c>
      <c r="T15" s="283">
        <v>-23815</v>
      </c>
      <c r="U15" s="283">
        <v>-16204</v>
      </c>
      <c r="V15" s="283">
        <v>-20328</v>
      </c>
      <c r="W15" s="333">
        <v>-17174</v>
      </c>
      <c r="X15" s="333">
        <v>-17317</v>
      </c>
      <c r="Y15" s="333">
        <v>-24698</v>
      </c>
      <c r="Z15" s="333">
        <v>-23233</v>
      </c>
      <c r="AA15" s="333">
        <v>-16041</v>
      </c>
      <c r="AB15" s="333">
        <v>-15933</v>
      </c>
      <c r="AC15" s="333">
        <v>-18947</v>
      </c>
    </row>
    <row r="16" spans="1:29" ht="15" customHeight="1">
      <c r="A16" s="57" t="s">
        <v>223</v>
      </c>
      <c r="B16" s="53" t="s">
        <v>355</v>
      </c>
      <c r="C16" s="54">
        <v>-8126</v>
      </c>
      <c r="D16" s="54">
        <v>-8131</v>
      </c>
      <c r="E16" s="54">
        <v>-7509</v>
      </c>
      <c r="F16" s="54">
        <v>-9821</v>
      </c>
      <c r="G16" s="54">
        <v>-8507</v>
      </c>
      <c r="H16" s="54">
        <v>-9020</v>
      </c>
      <c r="I16" s="54">
        <v>-7254</v>
      </c>
      <c r="J16" s="54">
        <v>-12496</v>
      </c>
      <c r="K16" s="176">
        <v>-9635</v>
      </c>
      <c r="L16" s="176">
        <v>-10536</v>
      </c>
      <c r="M16" s="176">
        <v>-10717</v>
      </c>
      <c r="N16" s="176">
        <v>-8258</v>
      </c>
      <c r="O16" s="263">
        <v>-9171</v>
      </c>
      <c r="P16" s="263">
        <v>-11399</v>
      </c>
      <c r="Q16" s="283">
        <v>-10036</v>
      </c>
      <c r="R16" s="283">
        <v>-13178</v>
      </c>
      <c r="S16" s="283">
        <v>-9517</v>
      </c>
      <c r="T16" s="283">
        <v>-10615</v>
      </c>
      <c r="U16" s="283">
        <v>-11395</v>
      </c>
      <c r="V16" s="283">
        <v>-11918</v>
      </c>
      <c r="W16" s="333">
        <v>-10058</v>
      </c>
      <c r="X16" s="333">
        <v>-11594</v>
      </c>
      <c r="Y16" s="333">
        <v>-12207</v>
      </c>
      <c r="Z16" s="333">
        <v>-4997</v>
      </c>
      <c r="AA16" s="333">
        <v>-10888</v>
      </c>
      <c r="AB16" s="333">
        <v>-11004</v>
      </c>
      <c r="AC16" s="333">
        <v>-11103</v>
      </c>
    </row>
    <row r="17" spans="1:29" ht="15" customHeight="1">
      <c r="A17" s="57" t="s">
        <v>224</v>
      </c>
      <c r="B17" s="53" t="s">
        <v>356</v>
      </c>
      <c r="C17" s="54">
        <v>-3587</v>
      </c>
      <c r="D17" s="54">
        <v>-3087</v>
      </c>
      <c r="E17" s="54">
        <v>-3900</v>
      </c>
      <c r="F17" s="54">
        <v>-3563</v>
      </c>
      <c r="G17" s="54">
        <v>-10808</v>
      </c>
      <c r="H17" s="54">
        <v>-7629</v>
      </c>
      <c r="I17" s="54">
        <v>-7325</v>
      </c>
      <c r="J17" s="54">
        <v>1587</v>
      </c>
      <c r="K17" s="176">
        <v>-958</v>
      </c>
      <c r="L17" s="176">
        <v>-4770</v>
      </c>
      <c r="M17" s="176">
        <v>-6920</v>
      </c>
      <c r="N17" s="176">
        <v>-1948</v>
      </c>
      <c r="O17" s="263">
        <v>-3114</v>
      </c>
      <c r="P17" s="263">
        <v>-1153</v>
      </c>
      <c r="Q17" s="283">
        <v>-1194</v>
      </c>
      <c r="R17" s="283">
        <v>-835</v>
      </c>
      <c r="S17" s="283">
        <v>-1588</v>
      </c>
      <c r="T17" s="283">
        <v>-1684</v>
      </c>
      <c r="U17" s="283">
        <v>-2503</v>
      </c>
      <c r="V17" s="283">
        <v>-5601</v>
      </c>
      <c r="W17" s="333">
        <v>-833</v>
      </c>
      <c r="X17" s="333">
        <v>-913</v>
      </c>
      <c r="Y17" s="333">
        <v>-3179</v>
      </c>
      <c r="Z17" s="333">
        <v>-1072</v>
      </c>
      <c r="AA17" s="333">
        <v>-877</v>
      </c>
      <c r="AB17" s="333">
        <v>-1143</v>
      </c>
      <c r="AC17" s="333">
        <v>-1607</v>
      </c>
    </row>
    <row r="18" spans="1:29" ht="15" customHeight="1">
      <c r="A18" s="57" t="s">
        <v>349</v>
      </c>
      <c r="B18" s="53" t="s">
        <v>357</v>
      </c>
      <c r="C18" s="54">
        <v>-20821</v>
      </c>
      <c r="D18" s="54">
        <v>-20231</v>
      </c>
      <c r="E18" s="54">
        <v>-23224</v>
      </c>
      <c r="F18" s="54">
        <v>-40340</v>
      </c>
      <c r="G18" s="54">
        <v>-36102</v>
      </c>
      <c r="H18" s="54">
        <v>-37999</v>
      </c>
      <c r="I18" s="54">
        <v>-31530</v>
      </c>
      <c r="J18" s="54">
        <v>-47374</v>
      </c>
      <c r="K18" s="176">
        <v>-40571</v>
      </c>
      <c r="L18" s="176">
        <v>-45574</v>
      </c>
      <c r="M18" s="176">
        <v>-41814</v>
      </c>
      <c r="N18" s="176">
        <v>-36375</v>
      </c>
      <c r="O18" s="263">
        <v>-39040</v>
      </c>
      <c r="P18" s="263">
        <v>-34056</v>
      </c>
      <c r="Q18" s="283">
        <v>-35076</v>
      </c>
      <c r="R18" s="283">
        <v>-29857</v>
      </c>
      <c r="S18" s="283">
        <v>-33345</v>
      </c>
      <c r="T18" s="283">
        <v>-32821</v>
      </c>
      <c r="U18" s="283">
        <v>-34600</v>
      </c>
      <c r="V18" s="283">
        <v>-37234</v>
      </c>
      <c r="W18" s="333">
        <v>-34990</v>
      </c>
      <c r="X18" s="333">
        <v>-40786</v>
      </c>
      <c r="Y18" s="333">
        <v>-33498</v>
      </c>
      <c r="Z18" s="333">
        <v>-39692</v>
      </c>
      <c r="AA18" s="333">
        <v>-52479</v>
      </c>
      <c r="AB18" s="333">
        <v>-52266</v>
      </c>
      <c r="AC18" s="333">
        <v>-47144</v>
      </c>
    </row>
    <row r="19" spans="1:29" ht="15" customHeight="1">
      <c r="A19" s="57" t="s">
        <v>633</v>
      </c>
      <c r="B19" s="53" t="s">
        <v>358</v>
      </c>
      <c r="C19" s="54">
        <v>-6765</v>
      </c>
      <c r="D19" s="54">
        <v>-7098</v>
      </c>
      <c r="E19" s="54">
        <v>-7602</v>
      </c>
      <c r="F19" s="54">
        <v>-3821</v>
      </c>
      <c r="G19" s="54">
        <v>-7083</v>
      </c>
      <c r="H19" s="54">
        <v>-7698</v>
      </c>
      <c r="I19" s="54">
        <v>-6726</v>
      </c>
      <c r="J19" s="54">
        <v>-5849</v>
      </c>
      <c r="K19" s="176">
        <v>-7380</v>
      </c>
      <c r="L19" s="176">
        <v>-7650</v>
      </c>
      <c r="M19" s="176">
        <v>-7514</v>
      </c>
      <c r="N19" s="176">
        <v>-3184</v>
      </c>
      <c r="O19" s="263">
        <v>-5693</v>
      </c>
      <c r="P19" s="263">
        <v>-6815</v>
      </c>
      <c r="Q19" s="283">
        <v>-6187</v>
      </c>
      <c r="R19" s="283">
        <v>-6609</v>
      </c>
      <c r="S19" s="283">
        <v>-5901</v>
      </c>
      <c r="T19" s="283">
        <v>-5909</v>
      </c>
      <c r="U19" s="283">
        <v>-6772</v>
      </c>
      <c r="V19" s="283">
        <v>-7068</v>
      </c>
      <c r="W19" s="333">
        <v>-5403</v>
      </c>
      <c r="X19" s="333">
        <v>-5252</v>
      </c>
      <c r="Y19" s="333">
        <v>-4901</v>
      </c>
      <c r="Z19" s="333">
        <v>-4060</v>
      </c>
      <c r="AA19" s="333">
        <v>-4659</v>
      </c>
      <c r="AB19" s="333">
        <v>-4490</v>
      </c>
      <c r="AC19" s="333">
        <v>-4475</v>
      </c>
    </row>
    <row r="20" spans="1:29" s="51" customFormat="1" ht="15" customHeight="1">
      <c r="A20" s="57" t="s">
        <v>634</v>
      </c>
      <c r="B20" s="169" t="s">
        <v>359</v>
      </c>
      <c r="C20" s="62">
        <v>-86295</v>
      </c>
      <c r="D20" s="62">
        <v>-87668</v>
      </c>
      <c r="E20" s="62">
        <v>-81112</v>
      </c>
      <c r="F20" s="62">
        <v>-93215</v>
      </c>
      <c r="G20" s="62">
        <v>-84167</v>
      </c>
      <c r="H20" s="62">
        <v>-84204</v>
      </c>
      <c r="I20" s="62">
        <v>-84653</v>
      </c>
      <c r="J20" s="62">
        <v>-93181</v>
      </c>
      <c r="K20" s="176">
        <v>-49625</v>
      </c>
      <c r="L20" s="176">
        <v>-34252</v>
      </c>
      <c r="M20" s="176">
        <v>-32849</v>
      </c>
      <c r="N20" s="176">
        <v>-12117</v>
      </c>
      <c r="O20" s="263">
        <v>-30257</v>
      </c>
      <c r="P20" s="263">
        <v>-38078</v>
      </c>
      <c r="Q20" s="283">
        <v>-31078</v>
      </c>
      <c r="R20" s="283">
        <v>-19179</v>
      </c>
      <c r="S20" s="283">
        <v>-27396</v>
      </c>
      <c r="T20" s="283">
        <v>-26921</v>
      </c>
      <c r="U20" s="301">
        <v>-34379</v>
      </c>
      <c r="V20" s="301">
        <v>-42743</v>
      </c>
      <c r="W20" s="333">
        <v>-26676</v>
      </c>
      <c r="X20" s="333">
        <v>-28743</v>
      </c>
      <c r="Y20" s="333">
        <v>-26106</v>
      </c>
      <c r="Z20" s="333">
        <v>-33418</v>
      </c>
      <c r="AA20" s="333">
        <v>-33096</v>
      </c>
      <c r="AB20" s="333">
        <v>-30999</v>
      </c>
      <c r="AC20" s="333">
        <v>-33336</v>
      </c>
    </row>
    <row r="21" spans="1:29" ht="28.5">
      <c r="A21" s="225" t="s">
        <v>225</v>
      </c>
      <c r="B21" s="63" t="s">
        <v>360</v>
      </c>
      <c r="C21" s="223">
        <v>-105152</v>
      </c>
      <c r="D21" s="223">
        <v>-70153</v>
      </c>
      <c r="E21" s="223">
        <v>-24541</v>
      </c>
      <c r="F21" s="223">
        <v>-24322</v>
      </c>
      <c r="G21" s="223">
        <v>-163630</v>
      </c>
      <c r="H21" s="223">
        <v>-3351</v>
      </c>
      <c r="I21" s="223">
        <v>-24742</v>
      </c>
      <c r="J21" s="223">
        <v>-28093</v>
      </c>
      <c r="K21" s="224">
        <v>-227995</v>
      </c>
      <c r="L21" s="224">
        <v>-29111</v>
      </c>
      <c r="M21" s="224">
        <v>-28041</v>
      </c>
      <c r="N21" s="224">
        <v>-26053</v>
      </c>
      <c r="O21" s="258">
        <v>-294897</v>
      </c>
      <c r="P21" s="258">
        <v>-44432</v>
      </c>
      <c r="Q21" s="281">
        <v>-49562</v>
      </c>
      <c r="R21" s="281">
        <v>-47008</v>
      </c>
      <c r="S21" s="281">
        <v>-192093</v>
      </c>
      <c r="T21" s="281">
        <v>-33017</v>
      </c>
      <c r="U21" s="281">
        <v>-34341</v>
      </c>
      <c r="V21" s="283">
        <v>-34297</v>
      </c>
      <c r="W21" s="333">
        <v>-287695</v>
      </c>
      <c r="X21" s="333">
        <v>2953</v>
      </c>
      <c r="Y21" s="333">
        <v>-10702</v>
      </c>
      <c r="Z21" s="333">
        <v>-3276</v>
      </c>
      <c r="AA21" s="333">
        <v>-198443</v>
      </c>
      <c r="AB21" s="333">
        <v>4162</v>
      </c>
      <c r="AC21" s="333">
        <v>-8605</v>
      </c>
    </row>
    <row r="22" spans="1:29" ht="15" customHeight="1">
      <c r="A22" s="57" t="s">
        <v>226</v>
      </c>
      <c r="B22" s="53" t="s">
        <v>361</v>
      </c>
      <c r="C22" s="54">
        <v>-30598</v>
      </c>
      <c r="D22" s="54">
        <v>-32056</v>
      </c>
      <c r="E22" s="54">
        <v>-25584</v>
      </c>
      <c r="F22" s="54">
        <v>-45668</v>
      </c>
      <c r="G22" s="54">
        <v>-25464</v>
      </c>
      <c r="H22" s="54">
        <v>-43050</v>
      </c>
      <c r="I22" s="54">
        <v>-59360</v>
      </c>
      <c r="J22" s="54">
        <v>-61444</v>
      </c>
      <c r="K22" s="176">
        <v>-34702</v>
      </c>
      <c r="L22" s="176">
        <v>-43143</v>
      </c>
      <c r="M22" s="176">
        <v>-40751</v>
      </c>
      <c r="N22" s="176">
        <v>-65730</v>
      </c>
      <c r="O22" s="263">
        <v>-25493</v>
      </c>
      <c r="P22" s="263">
        <v>-18615</v>
      </c>
      <c r="Q22" s="283">
        <v>-23300</v>
      </c>
      <c r="R22" s="283">
        <v>-26513</v>
      </c>
      <c r="S22" s="283">
        <v>-24732</v>
      </c>
      <c r="T22" s="283">
        <v>-35605</v>
      </c>
      <c r="U22" s="283">
        <v>-33086</v>
      </c>
      <c r="V22" s="283">
        <v>-37902</v>
      </c>
      <c r="W22" s="333">
        <v>-29475</v>
      </c>
      <c r="X22" s="333">
        <v>-38798</v>
      </c>
      <c r="Y22" s="333">
        <v>-43095</v>
      </c>
      <c r="Z22" s="333">
        <v>-63215</v>
      </c>
      <c r="AA22" s="333">
        <v>-37059</v>
      </c>
      <c r="AB22" s="333">
        <v>-40210</v>
      </c>
      <c r="AC22" s="333">
        <v>-46934</v>
      </c>
    </row>
    <row r="23" spans="1:29" ht="15" customHeight="1">
      <c r="A23" s="57" t="s">
        <v>350</v>
      </c>
      <c r="B23" s="53" t="s">
        <v>362</v>
      </c>
      <c r="C23" s="54">
        <v>-16399</v>
      </c>
      <c r="D23" s="54">
        <v>-16733</v>
      </c>
      <c r="E23" s="54">
        <v>-16052</v>
      </c>
      <c r="F23" s="54">
        <v>-18172</v>
      </c>
      <c r="G23" s="54">
        <v>-15241</v>
      </c>
      <c r="H23" s="54">
        <v>-16955</v>
      </c>
      <c r="I23" s="54">
        <v>-17067</v>
      </c>
      <c r="J23" s="54">
        <v>-22200</v>
      </c>
      <c r="K23" s="176">
        <v>-19188</v>
      </c>
      <c r="L23" s="176">
        <v>-14261</v>
      </c>
      <c r="M23" s="176">
        <v>-19287</v>
      </c>
      <c r="N23" s="176">
        <v>-14252</v>
      </c>
      <c r="O23" s="263">
        <v>-13939</v>
      </c>
      <c r="P23" s="263">
        <v>-14580</v>
      </c>
      <c r="Q23" s="283">
        <v>-14678</v>
      </c>
      <c r="R23" s="283">
        <v>-11710</v>
      </c>
      <c r="S23" s="283">
        <v>-13032</v>
      </c>
      <c r="T23" s="283">
        <v>-13857</v>
      </c>
      <c r="U23" s="283">
        <v>-14394</v>
      </c>
      <c r="V23" s="283">
        <v>-12046</v>
      </c>
      <c r="W23" s="333">
        <v>-13165</v>
      </c>
      <c r="X23" s="333">
        <v>-15596</v>
      </c>
      <c r="Y23" s="333">
        <v>-14979</v>
      </c>
      <c r="Z23" s="333">
        <v>-19383</v>
      </c>
      <c r="AA23" s="333">
        <v>-16679</v>
      </c>
      <c r="AB23" s="333">
        <v>-17195</v>
      </c>
      <c r="AC23" s="333">
        <v>-15134</v>
      </c>
    </row>
    <row r="24" spans="1:29" ht="15" customHeight="1">
      <c r="A24" s="57" t="s">
        <v>635</v>
      </c>
      <c r="B24" s="53" t="s">
        <v>363</v>
      </c>
      <c r="C24" s="54">
        <v>-3609</v>
      </c>
      <c r="D24" s="54">
        <v>-3721</v>
      </c>
      <c r="E24" s="54">
        <v>-3764</v>
      </c>
      <c r="F24" s="54">
        <v>-1364</v>
      </c>
      <c r="G24" s="54">
        <v>-3562</v>
      </c>
      <c r="H24" s="54">
        <v>-3482</v>
      </c>
      <c r="I24" s="54">
        <v>-3492</v>
      </c>
      <c r="J24" s="54">
        <v>87</v>
      </c>
      <c r="K24" s="176">
        <v>-3320</v>
      </c>
      <c r="L24" s="176">
        <v>-3128</v>
      </c>
      <c r="M24" s="176">
        <v>-2985</v>
      </c>
      <c r="N24" s="176">
        <v>262</v>
      </c>
      <c r="O24" s="263">
        <v>-2877</v>
      </c>
      <c r="P24" s="263">
        <v>-2752</v>
      </c>
      <c r="Q24" s="283">
        <v>-2808</v>
      </c>
      <c r="R24" s="283">
        <v>-1808</v>
      </c>
      <c r="S24" s="283">
        <v>-2741</v>
      </c>
      <c r="T24" s="283">
        <v>-2384</v>
      </c>
      <c r="U24" s="283">
        <v>-2208</v>
      </c>
      <c r="V24" s="283">
        <v>-2205</v>
      </c>
      <c r="W24" s="333">
        <v>-3801</v>
      </c>
      <c r="X24" s="333">
        <v>-5647</v>
      </c>
      <c r="Y24" s="333">
        <v>-5027</v>
      </c>
      <c r="Z24" s="333">
        <v>-3315</v>
      </c>
      <c r="AA24" s="333">
        <v>-5263</v>
      </c>
      <c r="AB24" s="333">
        <v>-7098</v>
      </c>
      <c r="AC24" s="333">
        <v>-5479</v>
      </c>
    </row>
    <row r="25" spans="1:29" ht="15" customHeight="1">
      <c r="A25" s="59" t="s">
        <v>351</v>
      </c>
      <c r="B25" s="55" t="s">
        <v>364</v>
      </c>
      <c r="C25" s="54">
        <v>-7501</v>
      </c>
      <c r="D25" s="54">
        <v>-6286</v>
      </c>
      <c r="E25" s="54">
        <v>-6667</v>
      </c>
      <c r="F25" s="54">
        <v>-8026</v>
      </c>
      <c r="G25" s="54">
        <v>-7172</v>
      </c>
      <c r="H25" s="54">
        <v>-8347</v>
      </c>
      <c r="I25" s="54">
        <v>-7630</v>
      </c>
      <c r="J25" s="54">
        <v>-7888</v>
      </c>
      <c r="K25" s="176">
        <v>-8888</v>
      </c>
      <c r="L25" s="176">
        <v>-9065</v>
      </c>
      <c r="M25" s="176">
        <v>-8897</v>
      </c>
      <c r="N25" s="176">
        <v>-8841</v>
      </c>
      <c r="O25" s="263">
        <v>-6186</v>
      </c>
      <c r="P25" s="263">
        <v>-6213</v>
      </c>
      <c r="Q25" s="283">
        <v>-7362</v>
      </c>
      <c r="R25" s="283">
        <v>-6254</v>
      </c>
      <c r="S25" s="283">
        <v>-7327</v>
      </c>
      <c r="T25" s="283">
        <v>-6694</v>
      </c>
      <c r="U25" s="283">
        <v>-6790</v>
      </c>
      <c r="V25" s="283">
        <v>-7929</v>
      </c>
      <c r="W25" s="333">
        <v>-7659</v>
      </c>
      <c r="X25" s="333">
        <v>-7967</v>
      </c>
      <c r="Y25" s="333">
        <v>-7933</v>
      </c>
      <c r="Z25" s="333">
        <v>-10696</v>
      </c>
      <c r="AA25" s="333">
        <v>-9613</v>
      </c>
      <c r="AB25" s="333">
        <v>-8578</v>
      </c>
      <c r="AC25" s="333">
        <v>-8063</v>
      </c>
    </row>
    <row r="26" spans="1:29" ht="15" customHeight="1">
      <c r="A26" s="59" t="s">
        <v>352</v>
      </c>
      <c r="B26" s="55" t="s">
        <v>365</v>
      </c>
      <c r="C26" s="54">
        <v>-6104</v>
      </c>
      <c r="D26" s="54">
        <v>-5833</v>
      </c>
      <c r="E26" s="54">
        <v>-6904</v>
      </c>
      <c r="F26" s="54">
        <v>-8439</v>
      </c>
      <c r="G26" s="54">
        <v>-6192</v>
      </c>
      <c r="H26" s="54">
        <v>-5445</v>
      </c>
      <c r="I26" s="54">
        <v>-8149</v>
      </c>
      <c r="J26" s="54">
        <v>-12923</v>
      </c>
      <c r="K26" s="176">
        <v>-7921</v>
      </c>
      <c r="L26" s="176">
        <v>-5231</v>
      </c>
      <c r="M26" s="176">
        <v>-7552</v>
      </c>
      <c r="N26" s="176">
        <v>-6576</v>
      </c>
      <c r="O26" s="263">
        <v>-5723</v>
      </c>
      <c r="P26" s="263">
        <v>-5575</v>
      </c>
      <c r="Q26" s="283">
        <v>-5476</v>
      </c>
      <c r="R26" s="283">
        <v>-3640</v>
      </c>
      <c r="S26" s="283">
        <v>-5044</v>
      </c>
      <c r="T26" s="283">
        <v>-4944</v>
      </c>
      <c r="U26" s="283">
        <v>-5176</v>
      </c>
      <c r="V26" s="283">
        <v>-4721</v>
      </c>
      <c r="W26" s="333">
        <v>-5583</v>
      </c>
      <c r="X26" s="333">
        <v>-3297</v>
      </c>
      <c r="Y26" s="333">
        <v>-4650</v>
      </c>
      <c r="Z26" s="333">
        <v>-5076</v>
      </c>
      <c r="AA26" s="333">
        <v>-5457</v>
      </c>
      <c r="AB26" s="333">
        <v>-5059</v>
      </c>
      <c r="AC26" s="333">
        <v>-4923</v>
      </c>
    </row>
    <row r="27" spans="1:29" s="51" customFormat="1" ht="15" customHeight="1">
      <c r="A27" s="59" t="s">
        <v>257</v>
      </c>
      <c r="B27" s="61" t="s">
        <v>279</v>
      </c>
      <c r="C27" s="62">
        <v>-5766</v>
      </c>
      <c r="D27" s="62">
        <v>-6472</v>
      </c>
      <c r="E27" s="62">
        <v>-5118</v>
      </c>
      <c r="F27" s="62">
        <v>-8363</v>
      </c>
      <c r="G27" s="62">
        <v>-6487</v>
      </c>
      <c r="H27" s="62">
        <v>-7240</v>
      </c>
      <c r="I27" s="62">
        <v>-6199</v>
      </c>
      <c r="J27" s="62">
        <v>-10775</v>
      </c>
      <c r="K27" s="176">
        <v>-3940</v>
      </c>
      <c r="L27" s="176">
        <v>-8477</v>
      </c>
      <c r="M27" s="176">
        <v>-7692</v>
      </c>
      <c r="N27" s="176">
        <v>-11418</v>
      </c>
      <c r="O27" s="263">
        <v>-6292</v>
      </c>
      <c r="P27" s="263">
        <v>-2864</v>
      </c>
      <c r="Q27" s="283">
        <v>-2419</v>
      </c>
      <c r="R27" s="283">
        <v>-243</v>
      </c>
      <c r="S27" s="283">
        <v>-2362</v>
      </c>
      <c r="T27" s="283">
        <v>-3905</v>
      </c>
      <c r="U27" s="283">
        <v>-3680</v>
      </c>
      <c r="V27" s="283">
        <v>-2208</v>
      </c>
      <c r="W27" s="333">
        <v>-3470</v>
      </c>
      <c r="X27" s="333">
        <v>-4350</v>
      </c>
      <c r="Y27" s="333">
        <v>-4800</v>
      </c>
      <c r="Z27" s="333">
        <v>-5423</v>
      </c>
      <c r="AA27" s="333">
        <v>-6136</v>
      </c>
      <c r="AB27" s="333">
        <v>-6534</v>
      </c>
      <c r="AC27" s="333">
        <v>-4929</v>
      </c>
    </row>
    <row r="28" spans="1:29" ht="15" customHeight="1">
      <c r="A28" s="57" t="s">
        <v>228</v>
      </c>
      <c r="B28" s="53" t="s">
        <v>366</v>
      </c>
      <c r="C28" s="54">
        <v>0</v>
      </c>
      <c r="D28" s="54">
        <v>0</v>
      </c>
      <c r="E28" s="54">
        <v>0</v>
      </c>
      <c r="F28" s="54">
        <v>0</v>
      </c>
      <c r="G28" s="54">
        <v>0</v>
      </c>
      <c r="H28" s="54">
        <v>0</v>
      </c>
      <c r="I28" s="54">
        <v>0</v>
      </c>
      <c r="J28" s="54">
        <v>0</v>
      </c>
      <c r="K28" s="176">
        <v>-1951</v>
      </c>
      <c r="L28" s="176">
        <v>-9568</v>
      </c>
      <c r="M28" s="176">
        <v>-4614</v>
      </c>
      <c r="N28" s="176">
        <v>-4542</v>
      </c>
      <c r="O28" s="260">
        <v>-3351</v>
      </c>
      <c r="P28" s="260">
        <v>-3029</v>
      </c>
      <c r="Q28" s="283">
        <v>-2982</v>
      </c>
      <c r="R28" s="283">
        <v>-3267</v>
      </c>
      <c r="S28" s="283">
        <v>-2802</v>
      </c>
      <c r="T28" s="283">
        <v>-2543</v>
      </c>
      <c r="U28" s="283">
        <v>-2516</v>
      </c>
      <c r="V28" s="283">
        <v>-3131</v>
      </c>
      <c r="W28" s="333">
        <v>-2812</v>
      </c>
      <c r="X28" s="333">
        <v>-2465</v>
      </c>
      <c r="Y28" s="333">
        <v>-2389</v>
      </c>
      <c r="Z28" s="333">
        <v>-2406</v>
      </c>
      <c r="AA28" s="333">
        <v>-2939</v>
      </c>
      <c r="AB28" s="333">
        <v>-2533</v>
      </c>
      <c r="AC28" s="333">
        <v>-2499</v>
      </c>
    </row>
    <row r="29" spans="1:29" ht="15" customHeight="1">
      <c r="A29" s="183" t="s">
        <v>636</v>
      </c>
      <c r="B29" s="53" t="s">
        <v>539</v>
      </c>
      <c r="C29" s="54"/>
      <c r="D29" s="54"/>
      <c r="E29" s="54"/>
      <c r="F29" s="54"/>
      <c r="G29" s="54"/>
      <c r="H29" s="54"/>
      <c r="I29" s="54"/>
      <c r="J29" s="54"/>
      <c r="K29" s="176">
        <v>-8389</v>
      </c>
      <c r="L29" s="176">
        <v>-15437</v>
      </c>
      <c r="M29" s="176">
        <v>-12397</v>
      </c>
      <c r="N29" s="176">
        <v>-13436</v>
      </c>
      <c r="O29" s="263">
        <v>-12693</v>
      </c>
      <c r="P29" s="263">
        <v>-9437</v>
      </c>
      <c r="Q29" s="283">
        <v>-11189</v>
      </c>
      <c r="R29" s="283">
        <v>-10663</v>
      </c>
      <c r="S29" s="283">
        <v>-10973</v>
      </c>
      <c r="T29" s="283">
        <v>-10832</v>
      </c>
      <c r="U29" s="283">
        <v>-12453</v>
      </c>
      <c r="V29" s="283">
        <v>-13005</v>
      </c>
      <c r="W29" s="333">
        <v>-9674</v>
      </c>
      <c r="X29" s="333">
        <v>-9119</v>
      </c>
      <c r="Y29" s="333">
        <v>-9519</v>
      </c>
      <c r="Z29" s="333">
        <v>296</v>
      </c>
      <c r="AA29" s="333">
        <v>-9906</v>
      </c>
      <c r="AB29" s="333">
        <v>-10260</v>
      </c>
      <c r="AC29" s="333">
        <v>-9178</v>
      </c>
    </row>
    <row r="30" spans="1:29" ht="15" customHeight="1">
      <c r="A30" s="180" t="s">
        <v>683</v>
      </c>
      <c r="B30" s="181" t="s">
        <v>686</v>
      </c>
      <c r="C30" s="182"/>
      <c r="D30" s="182"/>
      <c r="E30" s="182"/>
      <c r="F30" s="182"/>
      <c r="G30" s="182"/>
      <c r="H30" s="182"/>
      <c r="I30" s="182"/>
      <c r="J30" s="182"/>
      <c r="K30" s="177"/>
      <c r="L30" s="177"/>
      <c r="M30" s="177"/>
      <c r="N30" s="177"/>
      <c r="O30" s="261"/>
      <c r="P30" s="261"/>
      <c r="Q30" s="284"/>
      <c r="R30" s="284"/>
      <c r="S30" s="284"/>
      <c r="T30" s="284"/>
      <c r="U30" s="284"/>
      <c r="V30" s="284"/>
      <c r="W30" s="334"/>
      <c r="X30" s="333">
        <v>-407262</v>
      </c>
      <c r="Y30" s="333">
        <v>-38442</v>
      </c>
      <c r="Z30" s="333">
        <v>0</v>
      </c>
      <c r="AA30" s="333">
        <v>0</v>
      </c>
      <c r="AB30" s="333">
        <v>-238</v>
      </c>
      <c r="AC30" s="333">
        <v>-18</v>
      </c>
    </row>
    <row r="31" spans="1:29" ht="28.5">
      <c r="A31" s="180" t="s">
        <v>700</v>
      </c>
      <c r="B31" s="181" t="s">
        <v>689</v>
      </c>
      <c r="C31" s="182"/>
      <c r="D31" s="182"/>
      <c r="E31" s="182"/>
      <c r="F31" s="182"/>
      <c r="G31" s="182"/>
      <c r="H31" s="182"/>
      <c r="I31" s="182"/>
      <c r="J31" s="182"/>
      <c r="K31" s="177"/>
      <c r="L31" s="177"/>
      <c r="M31" s="177"/>
      <c r="N31" s="177"/>
      <c r="O31" s="261"/>
      <c r="P31" s="261"/>
      <c r="Q31" s="284"/>
      <c r="R31" s="284"/>
      <c r="S31" s="284"/>
      <c r="T31" s="284"/>
      <c r="U31" s="284"/>
      <c r="V31" s="284"/>
      <c r="W31" s="334"/>
      <c r="X31" s="334"/>
      <c r="Y31" s="334">
        <v>-165000</v>
      </c>
      <c r="Z31" s="334">
        <v>-8565</v>
      </c>
      <c r="AA31" s="334">
        <v>0</v>
      </c>
      <c r="AB31" s="334">
        <v>0</v>
      </c>
      <c r="AC31" s="334">
        <v>0</v>
      </c>
    </row>
    <row r="32" spans="1:29" s="2" customFormat="1" ht="15.75">
      <c r="A32" s="65" t="s">
        <v>339</v>
      </c>
      <c r="B32" s="65" t="s">
        <v>587</v>
      </c>
      <c r="C32" s="174">
        <v>-380923</v>
      </c>
      <c r="D32" s="174">
        <v>-344968</v>
      </c>
      <c r="E32" s="174">
        <v>-295332</v>
      </c>
      <c r="F32" s="174">
        <v>-355592</v>
      </c>
      <c r="G32" s="174">
        <v>-466463</v>
      </c>
      <c r="H32" s="174">
        <v>-358416</v>
      </c>
      <c r="I32" s="174">
        <v>-374693</v>
      </c>
      <c r="J32" s="174">
        <v>-372744</v>
      </c>
      <c r="K32" s="174">
        <v>-532239</v>
      </c>
      <c r="L32" s="174">
        <v>-355064</v>
      </c>
      <c r="M32" s="174">
        <v>-349719</v>
      </c>
      <c r="N32" s="174">
        <v>-319452</v>
      </c>
      <c r="O32" s="262">
        <v>-574021</v>
      </c>
      <c r="P32" s="262">
        <v>-320951</v>
      </c>
      <c r="Q32" s="278">
        <v>-323548</v>
      </c>
      <c r="R32" s="278">
        <v>-299937</v>
      </c>
      <c r="S32" s="278">
        <v>-461151</v>
      </c>
      <c r="T32" s="278">
        <v>-325377</v>
      </c>
      <c r="U32" s="278">
        <v>-330683</v>
      </c>
      <c r="V32" s="278">
        <v>-360709</v>
      </c>
      <c r="W32" s="335">
        <v>-582740</v>
      </c>
      <c r="X32" s="335">
        <v>-721566</v>
      </c>
      <c r="Y32" s="335">
        <v>-528630</v>
      </c>
      <c r="Z32" s="335">
        <v>-328746</v>
      </c>
      <c r="AA32" s="335">
        <v>-554286</v>
      </c>
      <c r="AB32" s="335">
        <v>-349046</v>
      </c>
      <c r="AC32" s="335">
        <v>-368113</v>
      </c>
    </row>
    <row r="33" spans="1:29" s="67" customFormat="1">
      <c r="O33" s="266"/>
      <c r="P33" s="266"/>
      <c r="Q33" s="266"/>
      <c r="R33" s="266"/>
      <c r="S33" s="336">
        <v>0</v>
      </c>
      <c r="T33" s="336">
        <v>0</v>
      </c>
      <c r="U33" s="336">
        <v>0</v>
      </c>
      <c r="V33" s="336">
        <v>0</v>
      </c>
      <c r="W33" s="336">
        <v>0</v>
      </c>
      <c r="X33" s="336">
        <v>0</v>
      </c>
      <c r="Y33" s="336">
        <v>0</v>
      </c>
      <c r="Z33" s="336">
        <v>0</v>
      </c>
      <c r="AA33" s="336"/>
      <c r="AB33" s="336"/>
      <c r="AC33" s="336"/>
    </row>
    <row r="34" spans="1:29">
      <c r="A34" s="173" t="s">
        <v>528</v>
      </c>
      <c r="B34" s="173" t="s">
        <v>529</v>
      </c>
      <c r="C34" s="174">
        <v>-101987</v>
      </c>
      <c r="D34" s="174">
        <v>-66974</v>
      </c>
      <c r="E34" s="174">
        <v>-21058</v>
      </c>
      <c r="F34" s="174">
        <v>-20942</v>
      </c>
      <c r="G34" s="174">
        <v>-160255</v>
      </c>
      <c r="H34" s="174">
        <v>34</v>
      </c>
      <c r="I34" s="174">
        <v>-21086</v>
      </c>
      <c r="J34" s="174">
        <v>-21506</v>
      </c>
      <c r="K34" s="174">
        <v>-220604</v>
      </c>
      <c r="L34" s="174">
        <v>-20746</v>
      </c>
      <c r="M34" s="174">
        <v>-20802</v>
      </c>
      <c r="N34" s="174">
        <v>-20607</v>
      </c>
      <c r="O34" s="262">
        <v>-287624</v>
      </c>
      <c r="P34" s="262">
        <v>-40392</v>
      </c>
      <c r="Q34" s="278">
        <v>-41483</v>
      </c>
      <c r="R34" s="278">
        <v>-41450</v>
      </c>
      <c r="S34" s="278">
        <v>-182467</v>
      </c>
      <c r="T34" s="278">
        <v>-25905</v>
      </c>
      <c r="U34" s="278">
        <v>-26906</v>
      </c>
      <c r="V34" s="278">
        <v>-27291</v>
      </c>
      <c r="W34" s="335">
        <v>-277603</v>
      </c>
      <c r="X34" s="335">
        <v>10909</v>
      </c>
      <c r="Y34" s="335">
        <v>-2523</v>
      </c>
      <c r="Z34" s="335">
        <v>4653</v>
      </c>
      <c r="AA34" s="335">
        <v>-187373</v>
      </c>
      <c r="AB34" s="335">
        <v>12792</v>
      </c>
      <c r="AC34" s="335">
        <v>0</v>
      </c>
    </row>
    <row r="35" spans="1:29">
      <c r="A35" s="175" t="s">
        <v>530</v>
      </c>
      <c r="B35" s="175" t="s">
        <v>531</v>
      </c>
      <c r="C35" s="62">
        <v>-77117</v>
      </c>
      <c r="D35" s="62">
        <v>-49836</v>
      </c>
      <c r="E35" s="62">
        <v>0</v>
      </c>
      <c r="F35" s="62">
        <v>0</v>
      </c>
      <c r="G35" s="62">
        <v>-132329</v>
      </c>
      <c r="H35" s="62">
        <v>27797</v>
      </c>
      <c r="I35" s="62">
        <v>7500</v>
      </c>
      <c r="J35" s="62">
        <v>7500</v>
      </c>
      <c r="K35" s="176">
        <v>-199304</v>
      </c>
      <c r="L35" s="190">
        <v>0</v>
      </c>
      <c r="M35" s="190">
        <v>-9</v>
      </c>
      <c r="N35" s="190">
        <v>0</v>
      </c>
      <c r="O35" s="265">
        <v>-247990</v>
      </c>
      <c r="P35" s="265">
        <v>792</v>
      </c>
      <c r="Q35" s="285">
        <v>0</v>
      </c>
      <c r="R35" s="285">
        <v>0</v>
      </c>
      <c r="S35" s="285">
        <v>-155481</v>
      </c>
      <c r="T35" s="285">
        <v>1365</v>
      </c>
      <c r="U35" s="285">
        <v>0</v>
      </c>
      <c r="V35" s="285">
        <v>0</v>
      </c>
      <c r="W35" s="337">
        <v>-222383</v>
      </c>
      <c r="X35" s="337">
        <v>13432</v>
      </c>
      <c r="Y35" s="337">
        <v>0</v>
      </c>
      <c r="Z35" s="337">
        <v>0</v>
      </c>
      <c r="AA35" s="337">
        <v>-184523</v>
      </c>
      <c r="AB35" s="358">
        <v>9942</v>
      </c>
      <c r="AC35" s="358">
        <v>0</v>
      </c>
    </row>
    <row r="36" spans="1:29">
      <c r="A36" s="175" t="s">
        <v>532</v>
      </c>
      <c r="B36" s="175" t="s">
        <v>533</v>
      </c>
      <c r="C36" s="62">
        <v>-24870</v>
      </c>
      <c r="D36" s="62">
        <v>-17138</v>
      </c>
      <c r="E36" s="62">
        <v>-21058</v>
      </c>
      <c r="F36" s="62">
        <v>-20942</v>
      </c>
      <c r="G36" s="62">
        <v>-27926</v>
      </c>
      <c r="H36" s="62">
        <v>-27763</v>
      </c>
      <c r="I36" s="62">
        <v>-28586</v>
      </c>
      <c r="J36" s="62">
        <v>-29006</v>
      </c>
      <c r="K36" s="176">
        <v>-21300</v>
      </c>
      <c r="L36" s="176">
        <v>-20746</v>
      </c>
      <c r="M36" s="176">
        <v>-20793</v>
      </c>
      <c r="N36" s="176">
        <v>-20607</v>
      </c>
      <c r="O36" s="260">
        <v>-39634</v>
      </c>
      <c r="P36" s="265">
        <v>-41184</v>
      </c>
      <c r="Q36" s="285">
        <v>-41483</v>
      </c>
      <c r="R36" s="285">
        <v>-41450</v>
      </c>
      <c r="S36" s="285">
        <v>-26986</v>
      </c>
      <c r="T36" s="285">
        <v>-27270</v>
      </c>
      <c r="U36" s="285">
        <v>-26906</v>
      </c>
      <c r="V36" s="285">
        <v>-27291</v>
      </c>
      <c r="W36" s="337">
        <v>-55220</v>
      </c>
      <c r="X36" s="337">
        <v>-2523</v>
      </c>
      <c r="Y36" s="337">
        <v>-2523</v>
      </c>
      <c r="Z36" s="337">
        <v>4653</v>
      </c>
      <c r="AA36" s="337">
        <v>-2850</v>
      </c>
      <c r="AB36" s="358">
        <v>2850</v>
      </c>
      <c r="AC36" s="358">
        <v>0</v>
      </c>
    </row>
    <row r="37" spans="1:29">
      <c r="C37" s="5"/>
      <c r="D37" s="5"/>
      <c r="E37" s="5"/>
      <c r="F37" s="5"/>
      <c r="G37" s="5"/>
      <c r="H37" s="5"/>
      <c r="I37" s="5"/>
      <c r="J37" s="5"/>
      <c r="K37" s="5"/>
      <c r="L37" s="5"/>
      <c r="M37" s="5"/>
      <c r="N37" s="5"/>
      <c r="O37" s="256"/>
      <c r="P37" s="256"/>
      <c r="Q37" s="286"/>
    </row>
    <row r="38" spans="1:29">
      <c r="C38" s="5"/>
      <c r="D38" s="5"/>
      <c r="E38" s="5"/>
      <c r="F38" s="5"/>
      <c r="G38" s="5"/>
      <c r="H38" s="5"/>
      <c r="I38" s="5"/>
      <c r="J38" s="5"/>
      <c r="K38" s="5"/>
      <c r="L38" s="5"/>
      <c r="M38" s="5"/>
      <c r="N38" s="5"/>
      <c r="O38" s="256"/>
      <c r="P38" s="256"/>
      <c r="Q38" s="286"/>
    </row>
    <row r="39" spans="1:29">
      <c r="O39" s="264"/>
      <c r="P39" s="264"/>
      <c r="Q39" s="264"/>
    </row>
  </sheetData>
  <customSheetViews>
    <customSheetView guid="{899D69CD-4B7E-42BC-9944-5BD922EB798C}" fitToPage="1" topLeftCell="A25">
      <selection activeCell="A35" sqref="A35"/>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9AF4A83C-CF57-4B40-8A74-6A0EA6C2FE5C}" scale="88" fitToPage="1" hiddenColumns="1" showRuler="0">
      <pane xSplit="21" topLeftCell="W1" activePane="topRight" state="frozen"/>
      <selection pane="topRight" activeCell="AB18" sqref="AB18"/>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2"/>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3"/>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25FAB884-5E17-4008-8139-33D910C7DEFE}" fitToPage="1">
      <selection activeCell="B19" sqref="B1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22F3E99A-96C8-445F-81B2-67262F695A36}" scale="90" fitToPage="1">
      <pane xSplit="2" ySplit="1" topLeftCell="W2" activePane="bottomRight" state="frozen"/>
      <selection pane="bottomRight" activeCell="AB29" sqref="A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legacy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1"/>
  <sheetViews>
    <sheetView zoomScaleNormal="82" workbookViewId="0">
      <pane xSplit="2" ySplit="2" topLeftCell="Y3" activePane="bottomRight" state="frozen"/>
      <selection pane="topRight" activeCell="C1" sqref="C1"/>
      <selection pane="bottomLeft" activeCell="A3" sqref="A3"/>
      <selection pane="bottomRight" activeCell="AC15" sqref="AC15"/>
    </sheetView>
  </sheetViews>
  <sheetFormatPr defaultColWidth="9.42578125" defaultRowHeight="15"/>
  <cols>
    <col min="1" max="1" width="50.5703125" style="64" customWidth="1"/>
    <col min="2" max="2" width="53.5703125" style="64" customWidth="1"/>
    <col min="3" max="3" width="9" style="64" customWidth="1"/>
    <col min="4" max="29" width="9" customWidth="1"/>
  </cols>
  <sheetData>
    <row r="2" spans="1:29" ht="15.75" thickBot="1">
      <c r="A2" s="28" t="s">
        <v>6</v>
      </c>
      <c r="B2" s="28" t="s">
        <v>89</v>
      </c>
      <c r="C2" s="32" t="s">
        <v>179</v>
      </c>
      <c r="D2" s="32" t="s">
        <v>180</v>
      </c>
      <c r="E2" s="32" t="s">
        <v>181</v>
      </c>
      <c r="F2" s="32" t="s">
        <v>182</v>
      </c>
      <c r="G2" s="32" t="s">
        <v>183</v>
      </c>
      <c r="H2" s="32" t="s">
        <v>184</v>
      </c>
      <c r="I2" s="32" t="s">
        <v>185</v>
      </c>
      <c r="J2" s="32" t="s">
        <v>186</v>
      </c>
      <c r="K2" s="36" t="s">
        <v>187</v>
      </c>
      <c r="L2" s="36" t="s">
        <v>188</v>
      </c>
      <c r="M2" s="36" t="s">
        <v>559</v>
      </c>
      <c r="N2" s="36" t="s">
        <v>567</v>
      </c>
      <c r="O2" s="36" t="s">
        <v>594</v>
      </c>
      <c r="P2" s="36" t="s">
        <v>598</v>
      </c>
      <c r="Q2" s="36" t="s">
        <v>609</v>
      </c>
      <c r="R2" s="36" t="s">
        <v>620</v>
      </c>
      <c r="S2" s="36" t="s">
        <v>624</v>
      </c>
      <c r="T2" s="36" t="s">
        <v>629</v>
      </c>
      <c r="U2" s="36" t="s">
        <v>632</v>
      </c>
      <c r="V2" s="36" t="s">
        <v>644</v>
      </c>
      <c r="W2" s="338" t="s">
        <v>673</v>
      </c>
      <c r="X2" s="338" t="s">
        <v>682</v>
      </c>
      <c r="Y2" s="338" t="s">
        <v>687</v>
      </c>
      <c r="Z2" s="338" t="s">
        <v>692</v>
      </c>
      <c r="AA2" s="338" t="s">
        <v>697</v>
      </c>
      <c r="AB2" s="338" t="s">
        <v>698</v>
      </c>
      <c r="AC2" s="338" t="s">
        <v>759</v>
      </c>
    </row>
    <row r="3" spans="1:29">
      <c r="A3" s="29" t="s">
        <v>380</v>
      </c>
      <c r="B3" s="29" t="s">
        <v>595</v>
      </c>
      <c r="C3" s="33">
        <v>652629</v>
      </c>
      <c r="D3" s="33">
        <v>157513</v>
      </c>
      <c r="E3" s="33">
        <v>137149</v>
      </c>
      <c r="F3" s="33">
        <v>523067</v>
      </c>
      <c r="G3" s="33">
        <v>-42006</v>
      </c>
      <c r="H3" s="33">
        <v>-423412</v>
      </c>
      <c r="I3" s="33">
        <v>80585</v>
      </c>
      <c r="J3" s="33">
        <v>-110460</v>
      </c>
      <c r="K3" s="38">
        <v>-41134</v>
      </c>
      <c r="L3" s="38">
        <v>49772</v>
      </c>
      <c r="M3" s="38">
        <v>-350017</v>
      </c>
      <c r="N3" s="38">
        <v>223476</v>
      </c>
      <c r="O3" s="38">
        <v>-657220</v>
      </c>
      <c r="P3" s="38">
        <v>223097</v>
      </c>
      <c r="Q3" s="38">
        <v>-7513</v>
      </c>
      <c r="R3" s="38">
        <v>-117796</v>
      </c>
      <c r="S3" s="38">
        <v>112817</v>
      </c>
      <c r="T3" s="38">
        <v>226604</v>
      </c>
      <c r="U3" s="38">
        <v>-274769</v>
      </c>
      <c r="V3" s="38">
        <v>-198688</v>
      </c>
      <c r="W3" s="339">
        <v>22007</v>
      </c>
      <c r="X3" s="339">
        <v>-136443</v>
      </c>
      <c r="Y3" s="339">
        <v>-273241</v>
      </c>
      <c r="Z3" s="339">
        <v>204671</v>
      </c>
      <c r="AA3" s="339">
        <v>128607</v>
      </c>
      <c r="AB3" s="339">
        <v>-37029</v>
      </c>
      <c r="AC3" s="339">
        <v>-76410</v>
      </c>
    </row>
    <row r="4" spans="1:29" ht="23.85" customHeight="1">
      <c r="A4" s="30" t="s">
        <v>381</v>
      </c>
      <c r="B4" s="30" t="s">
        <v>592</v>
      </c>
      <c r="C4" s="34">
        <v>-600646</v>
      </c>
      <c r="D4" s="34">
        <v>-117690</v>
      </c>
      <c r="E4" s="34">
        <v>-83258</v>
      </c>
      <c r="F4" s="34">
        <v>-472051</v>
      </c>
      <c r="G4" s="34">
        <v>63132</v>
      </c>
      <c r="H4" s="34">
        <v>473695</v>
      </c>
      <c r="I4" s="34">
        <v>-37102</v>
      </c>
      <c r="J4" s="34">
        <v>145721</v>
      </c>
      <c r="K4" s="38">
        <v>84620</v>
      </c>
      <c r="L4" s="38">
        <v>-10964</v>
      </c>
      <c r="M4" s="38">
        <v>409450</v>
      </c>
      <c r="N4" s="38">
        <v>-153696</v>
      </c>
      <c r="O4" s="38">
        <v>685364</v>
      </c>
      <c r="P4" s="38">
        <v>-174682</v>
      </c>
      <c r="Q4" s="38">
        <v>34900</v>
      </c>
      <c r="R4" s="38">
        <v>170448</v>
      </c>
      <c r="S4" s="38">
        <v>-56284</v>
      </c>
      <c r="T4" s="38">
        <v>-170307</v>
      </c>
      <c r="U4" s="38">
        <v>308478</v>
      </c>
      <c r="V4" s="38">
        <v>287032</v>
      </c>
      <c r="W4" s="339">
        <v>26944</v>
      </c>
      <c r="X4" s="339">
        <v>91638</v>
      </c>
      <c r="Y4" s="339">
        <v>309287</v>
      </c>
      <c r="Z4" s="339">
        <v>-152161</v>
      </c>
      <c r="AA4" s="339">
        <v>-13777</v>
      </c>
      <c r="AB4" s="339">
        <v>31386</v>
      </c>
      <c r="AC4" s="339">
        <v>192487</v>
      </c>
    </row>
    <row r="5" spans="1:29" ht="15" customHeight="1">
      <c r="A5" s="30" t="s">
        <v>382</v>
      </c>
      <c r="B5" s="30" t="s">
        <v>383</v>
      </c>
      <c r="C5" s="34">
        <v>3356</v>
      </c>
      <c r="D5" s="34">
        <v>697</v>
      </c>
      <c r="E5" s="34">
        <v>2583</v>
      </c>
      <c r="F5" s="34">
        <v>-2371</v>
      </c>
      <c r="G5" s="34" t="s">
        <v>499</v>
      </c>
      <c r="H5" s="34" t="s">
        <v>499</v>
      </c>
      <c r="I5" s="34" t="s">
        <v>499</v>
      </c>
      <c r="J5" s="34" t="s">
        <v>499</v>
      </c>
      <c r="K5" s="38" t="s">
        <v>499</v>
      </c>
      <c r="L5" s="38" t="s">
        <v>499</v>
      </c>
      <c r="M5" s="38" t="s">
        <v>499</v>
      </c>
      <c r="N5" s="38">
        <v>0</v>
      </c>
      <c r="O5" s="38">
        <v>0</v>
      </c>
      <c r="P5" s="38">
        <v>0</v>
      </c>
      <c r="Q5" s="38">
        <v>0</v>
      </c>
      <c r="R5" s="38">
        <v>0</v>
      </c>
      <c r="S5" s="38">
        <v>0</v>
      </c>
      <c r="T5" s="38">
        <v>0</v>
      </c>
      <c r="U5" s="38">
        <v>0</v>
      </c>
      <c r="V5" s="38">
        <v>0</v>
      </c>
      <c r="W5" s="339">
        <v>0</v>
      </c>
      <c r="X5" s="339">
        <v>0</v>
      </c>
      <c r="Y5" s="339">
        <v>0</v>
      </c>
      <c r="Z5" s="339">
        <v>0</v>
      </c>
      <c r="AA5" s="339">
        <v>0</v>
      </c>
      <c r="AB5" s="339">
        <v>0</v>
      </c>
      <c r="AC5" s="339"/>
    </row>
    <row r="6" spans="1:29">
      <c r="A6" s="30" t="s">
        <v>384</v>
      </c>
      <c r="B6" s="30" t="s">
        <v>385</v>
      </c>
      <c r="C6" s="34">
        <v>519</v>
      </c>
      <c r="D6" s="34">
        <v>-4292</v>
      </c>
      <c r="E6" s="34">
        <v>-907</v>
      </c>
      <c r="F6" s="34">
        <v>-1324</v>
      </c>
      <c r="G6" s="34" t="s">
        <v>499</v>
      </c>
      <c r="H6" s="34" t="s">
        <v>499</v>
      </c>
      <c r="I6" s="34" t="s">
        <v>499</v>
      </c>
      <c r="J6" s="34" t="s">
        <v>499</v>
      </c>
      <c r="K6" s="38" t="s">
        <v>499</v>
      </c>
      <c r="L6" s="38" t="s">
        <v>499</v>
      </c>
      <c r="M6" s="38" t="s">
        <v>499</v>
      </c>
      <c r="N6" s="38">
        <v>0</v>
      </c>
      <c r="O6" s="38">
        <v>0</v>
      </c>
      <c r="P6" s="38">
        <v>0</v>
      </c>
      <c r="Q6" s="38">
        <v>0</v>
      </c>
      <c r="R6" s="38">
        <v>0</v>
      </c>
      <c r="S6" s="38">
        <v>0</v>
      </c>
      <c r="T6" s="38">
        <v>0</v>
      </c>
      <c r="U6" s="38">
        <v>0</v>
      </c>
      <c r="V6" s="38">
        <v>0</v>
      </c>
      <c r="W6" s="339">
        <v>0</v>
      </c>
      <c r="X6" s="339">
        <v>0</v>
      </c>
      <c r="Y6" s="339">
        <v>0</v>
      </c>
      <c r="Z6" s="339">
        <v>0</v>
      </c>
      <c r="AA6" s="339">
        <v>0</v>
      </c>
      <c r="AB6" s="339">
        <v>0</v>
      </c>
      <c r="AC6" s="339"/>
    </row>
    <row r="7" spans="1:29" ht="30" customHeight="1">
      <c r="A7" s="30" t="s">
        <v>654</v>
      </c>
      <c r="B7" s="30" t="s">
        <v>656</v>
      </c>
      <c r="C7" s="34">
        <v>0</v>
      </c>
      <c r="D7" s="34">
        <v>0</v>
      </c>
      <c r="E7" s="34">
        <v>0</v>
      </c>
      <c r="F7" s="34">
        <v>0</v>
      </c>
      <c r="G7" s="34">
        <v>-3002</v>
      </c>
      <c r="H7" s="34">
        <v>-18</v>
      </c>
      <c r="I7" s="34">
        <v>-2041</v>
      </c>
      <c r="J7" s="34">
        <v>1387</v>
      </c>
      <c r="K7" s="38">
        <v>969</v>
      </c>
      <c r="L7" s="38">
        <v>-3102</v>
      </c>
      <c r="M7" s="38">
        <v>-4231</v>
      </c>
      <c r="N7" s="38">
        <v>-587</v>
      </c>
      <c r="O7" s="38">
        <v>-12775</v>
      </c>
      <c r="P7" s="38">
        <v>3422</v>
      </c>
      <c r="Q7" s="38">
        <v>-1696</v>
      </c>
      <c r="R7" s="38">
        <v>30764</v>
      </c>
      <c r="S7" s="38">
        <v>11380</v>
      </c>
      <c r="T7" s="38">
        <v>18161</v>
      </c>
      <c r="U7" s="38">
        <v>4916</v>
      </c>
      <c r="V7" s="38">
        <v>-5444</v>
      </c>
      <c r="W7" s="339">
        <v>6468</v>
      </c>
      <c r="X7" s="339">
        <v>-13133</v>
      </c>
      <c r="Y7" s="339">
        <v>-1555</v>
      </c>
      <c r="Z7" s="339">
        <v>21337</v>
      </c>
      <c r="AA7" s="339">
        <v>9537</v>
      </c>
      <c r="AB7" s="339">
        <v>8068</v>
      </c>
      <c r="AC7" s="339">
        <v>-1422</v>
      </c>
    </row>
    <row r="8" spans="1:29" ht="30" customHeight="1">
      <c r="A8" s="30" t="s">
        <v>655</v>
      </c>
      <c r="B8" s="30" t="s">
        <v>657</v>
      </c>
      <c r="C8" s="34">
        <v>0</v>
      </c>
      <c r="D8" s="34">
        <v>0</v>
      </c>
      <c r="E8" s="34">
        <v>0</v>
      </c>
      <c r="F8" s="34">
        <v>0</v>
      </c>
      <c r="G8" s="34">
        <v>394</v>
      </c>
      <c r="H8" s="34">
        <v>11114</v>
      </c>
      <c r="I8" s="34">
        <v>10443</v>
      </c>
      <c r="J8" s="34">
        <v>480</v>
      </c>
      <c r="K8" s="38">
        <v>-17521</v>
      </c>
      <c r="L8" s="38">
        <v>-3039</v>
      </c>
      <c r="M8" s="38">
        <v>1898</v>
      </c>
      <c r="N8" s="38">
        <v>-499</v>
      </c>
      <c r="O8" s="38">
        <v>-1064</v>
      </c>
      <c r="P8" s="38">
        <v>15481</v>
      </c>
      <c r="Q8" s="38">
        <v>3913</v>
      </c>
      <c r="R8" s="38">
        <v>-28790</v>
      </c>
      <c r="S8" s="38">
        <v>2859</v>
      </c>
      <c r="T8" s="38">
        <v>-17839</v>
      </c>
      <c r="U8" s="38">
        <v>4172</v>
      </c>
      <c r="V8" s="38">
        <v>9147</v>
      </c>
      <c r="W8" s="339">
        <v>9084</v>
      </c>
      <c r="X8" s="339">
        <v>20505</v>
      </c>
      <c r="Y8" s="339">
        <v>-1816</v>
      </c>
      <c r="Z8" s="339">
        <v>-10051</v>
      </c>
      <c r="AA8" s="339">
        <v>-394</v>
      </c>
      <c r="AB8" s="339">
        <v>7161</v>
      </c>
      <c r="AC8" s="339">
        <v>25652</v>
      </c>
    </row>
    <row r="9" spans="1:29" ht="30" customHeight="1">
      <c r="A9" s="30" t="s">
        <v>386</v>
      </c>
      <c r="B9" s="30" t="s">
        <v>588</v>
      </c>
      <c r="C9" s="34">
        <v>0</v>
      </c>
      <c r="D9" s="34">
        <v>0</v>
      </c>
      <c r="E9" s="34">
        <v>0</v>
      </c>
      <c r="F9" s="34">
        <v>0</v>
      </c>
      <c r="G9" s="34">
        <v>-19601</v>
      </c>
      <c r="H9" s="34">
        <v>7870</v>
      </c>
      <c r="I9" s="34">
        <v>8566</v>
      </c>
      <c r="J9" s="34">
        <v>-21206</v>
      </c>
      <c r="K9" s="38">
        <v>21498</v>
      </c>
      <c r="L9" s="38">
        <v>-2466</v>
      </c>
      <c r="M9" s="38">
        <v>6680</v>
      </c>
      <c r="N9" s="38">
        <v>4442</v>
      </c>
      <c r="O9" s="38">
        <v>-8002</v>
      </c>
      <c r="P9" s="38">
        <v>-8706</v>
      </c>
      <c r="Q9" s="38">
        <v>-1283</v>
      </c>
      <c r="R9" s="38">
        <v>2647</v>
      </c>
      <c r="S9" s="38">
        <v>259</v>
      </c>
      <c r="T9" s="38">
        <v>1122</v>
      </c>
      <c r="U9" s="38">
        <v>2247</v>
      </c>
      <c r="V9" s="38">
        <v>2091</v>
      </c>
      <c r="W9" s="339">
        <v>-5119</v>
      </c>
      <c r="X9" s="339">
        <v>8280</v>
      </c>
      <c r="Y9" s="339">
        <v>2748</v>
      </c>
      <c r="Z9" s="339">
        <v>-2702</v>
      </c>
      <c r="AA9" s="339">
        <v>2980</v>
      </c>
      <c r="AB9" s="339">
        <v>7345</v>
      </c>
      <c r="AC9" s="339">
        <v>1352</v>
      </c>
    </row>
    <row r="10" spans="1:29" s="18" customFormat="1">
      <c r="A10" s="31" t="s">
        <v>41</v>
      </c>
      <c r="B10" s="31"/>
      <c r="C10" s="35">
        <v>55858</v>
      </c>
      <c r="D10" s="35">
        <v>36228</v>
      </c>
      <c r="E10" s="35">
        <v>55567</v>
      </c>
      <c r="F10" s="35">
        <v>47321</v>
      </c>
      <c r="G10" s="35">
        <v>-1083</v>
      </c>
      <c r="H10" s="35">
        <v>69249</v>
      </c>
      <c r="I10" s="35">
        <v>60451</v>
      </c>
      <c r="J10" s="35">
        <v>15922</v>
      </c>
      <c r="K10" s="35">
        <v>48432</v>
      </c>
      <c r="L10" s="35">
        <v>30201</v>
      </c>
      <c r="M10" s="35">
        <v>63780</v>
      </c>
      <c r="N10" s="35">
        <v>73136</v>
      </c>
      <c r="O10" s="35">
        <v>6303</v>
      </c>
      <c r="P10" s="35">
        <v>58612</v>
      </c>
      <c r="Q10" s="35">
        <v>28321</v>
      </c>
      <c r="R10" s="35">
        <v>57273</v>
      </c>
      <c r="S10" s="35">
        <v>71031</v>
      </c>
      <c r="T10" s="35">
        <v>57741</v>
      </c>
      <c r="U10" s="35">
        <v>45044</v>
      </c>
      <c r="V10" s="35">
        <v>94138</v>
      </c>
      <c r="W10" s="332">
        <v>59384</v>
      </c>
      <c r="X10" s="332">
        <v>-29153</v>
      </c>
      <c r="Y10" s="332">
        <v>35423</v>
      </c>
      <c r="Z10" s="332">
        <v>61094</v>
      </c>
      <c r="AA10" s="332">
        <v>126953</v>
      </c>
      <c r="AB10" s="332">
        <v>16931</v>
      </c>
      <c r="AC10" s="332">
        <v>141659</v>
      </c>
    </row>
    <row r="11" spans="1:29">
      <c r="S11" s="346">
        <v>0</v>
      </c>
      <c r="T11" s="346">
        <v>0</v>
      </c>
      <c r="U11" s="346">
        <v>0</v>
      </c>
      <c r="V11" s="346">
        <v>0</v>
      </c>
      <c r="W11" s="346">
        <v>0</v>
      </c>
      <c r="X11" s="346">
        <v>0</v>
      </c>
      <c r="Y11" s="346">
        <v>0</v>
      </c>
      <c r="Z11" s="346">
        <v>0</v>
      </c>
      <c r="AA11" s="346">
        <v>0</v>
      </c>
      <c r="AB11" s="346"/>
      <c r="AC11" s="346"/>
    </row>
  </sheetData>
  <customSheetViews>
    <customSheetView guid="{899D69CD-4B7E-42BC-9944-5BD922EB798C}" topLeftCell="M1">
      <selection activeCell="H9" sqref="H9"/>
      <pageMargins left="0.7" right="0.7" top="0.75" bottom="0.75" header="0.3" footer="0.3"/>
      <pageSetup paperSize="9" orientation="portrait" r:id="rId1"/>
    </customSheetView>
    <customSheetView guid="{9AF4A83C-CF57-4B40-8A74-6A0EA6C2FE5C}" hiddenColumns="1">
      <selection activeCell="S19" sqref="S19"/>
      <pageMargins left="0.7" right="0.7" top="0.75" bottom="0.75" header="0.3" footer="0.3"/>
      <pageSetup paperSize="9" orientation="portrait" horizontalDpi="1200" verticalDpi="1200" r:id="rId2"/>
    </customSheetView>
    <customSheetView guid="{687A4863-1825-4D63-B732-E76682E6DE4F}" hiddenColumns="1" topLeftCell="B1">
      <selection activeCell="X7" sqref="X7:X9"/>
      <pageMargins left="0.7" right="0.7" top="0.75" bottom="0.75" header="0.3" footer="0.3"/>
      <pageSetup paperSize="9" orientation="portrait" r:id="rId3"/>
    </customSheetView>
    <customSheetView guid="{12F8D032-8143-430B-8DFF-852E8796C402}">
      <selection activeCell="B18" sqref="B18"/>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57267270-6A97-4850-9DB6-FE6B399379AA}">
      <selection activeCell="L9" sqref="L9"/>
      <pageMargins left="0.7" right="0.7" top="0.75" bottom="0.75" header="0.3" footer="0.3"/>
    </customSheetView>
    <customSheetView guid="{25FAB884-5E17-4008-8139-33D910C7DEFE}">
      <selection activeCell="I23" sqref="I23"/>
      <pageMargins left="0.7" right="0.7" top="0.75" bottom="0.75" header="0.3" footer="0.3"/>
      <pageSetup paperSize="9" orientation="portrait" r:id="rId4"/>
    </customSheetView>
    <customSheetView guid="{22F3E99A-96C8-445F-81B2-67262F695A36}">
      <pane xSplit="2" ySplit="2" topLeftCell="Q3" activePane="bottomRight" state="frozen"/>
      <selection pane="bottomRight" activeCell="S34" sqref="S34"/>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zoomScaleNormal="84" workbookViewId="0">
      <pane xSplit="2" ySplit="1" topLeftCell="AB2" activePane="bottomRight" state="frozen"/>
      <selection pane="topRight" activeCell="C1" sqref="C1"/>
      <selection pane="bottomLeft" activeCell="A2" sqref="A2"/>
      <selection pane="bottomRight" activeCell="AC23" sqref="AC23"/>
    </sheetView>
  </sheetViews>
  <sheetFormatPr defaultColWidth="9.42578125" defaultRowHeight="15"/>
  <cols>
    <col min="1" max="2" width="50.5703125" style="64" customWidth="1"/>
    <col min="3" max="3" width="9.7109375" style="64" customWidth="1"/>
    <col min="4" max="11" width="9.7109375" customWidth="1"/>
    <col min="12" max="14" width="9.7109375" style="64" customWidth="1"/>
    <col min="15" max="28" width="9.7109375" customWidth="1"/>
  </cols>
  <sheetData>
    <row r="1" spans="1:29" s="64" customFormat="1" ht="15.75" thickBot="1">
      <c r="A1" s="375" t="s">
        <v>90</v>
      </c>
      <c r="B1" s="375" t="s">
        <v>7</v>
      </c>
      <c r="C1" s="32" t="s">
        <v>179</v>
      </c>
      <c r="D1" s="32" t="s">
        <v>180</v>
      </c>
      <c r="E1" s="32" t="s">
        <v>181</v>
      </c>
      <c r="F1" s="32" t="s">
        <v>182</v>
      </c>
      <c r="G1" s="32" t="s">
        <v>183</v>
      </c>
      <c r="H1" s="32" t="s">
        <v>184</v>
      </c>
      <c r="I1" s="32" t="s">
        <v>185</v>
      </c>
      <c r="J1" s="32" t="s">
        <v>186</v>
      </c>
      <c r="K1" s="36" t="s">
        <v>187</v>
      </c>
      <c r="L1" s="291" t="s">
        <v>188</v>
      </c>
      <c r="M1" s="291" t="s">
        <v>559</v>
      </c>
      <c r="N1" s="291" t="s">
        <v>567</v>
      </c>
      <c r="O1" s="291" t="s">
        <v>594</v>
      </c>
      <c r="P1" s="291" t="s">
        <v>598</v>
      </c>
      <c r="Q1" s="291" t="s">
        <v>609</v>
      </c>
      <c r="R1" s="291" t="s">
        <v>620</v>
      </c>
      <c r="S1" s="291" t="s">
        <v>624</v>
      </c>
      <c r="T1" s="291" t="s">
        <v>629</v>
      </c>
      <c r="U1" s="291" t="s">
        <v>632</v>
      </c>
      <c r="V1" s="291" t="s">
        <v>644</v>
      </c>
      <c r="W1" s="291" t="s">
        <v>673</v>
      </c>
      <c r="X1" s="291" t="s">
        <v>682</v>
      </c>
      <c r="Y1" s="291" t="s">
        <v>687</v>
      </c>
      <c r="Z1" s="291" t="s">
        <v>692</v>
      </c>
      <c r="AA1" s="291" t="s">
        <v>697</v>
      </c>
      <c r="AB1" s="291" t="s">
        <v>698</v>
      </c>
      <c r="AC1" s="291" t="s">
        <v>759</v>
      </c>
    </row>
    <row r="2" spans="1:29" ht="38.25">
      <c r="A2" s="30" t="s">
        <v>487</v>
      </c>
      <c r="B2" s="30" t="s">
        <v>663</v>
      </c>
      <c r="C2" s="33">
        <v>0</v>
      </c>
      <c r="D2" s="33">
        <v>0</v>
      </c>
      <c r="E2" s="33">
        <v>0</v>
      </c>
      <c r="F2" s="33">
        <v>0</v>
      </c>
      <c r="G2" s="34">
        <v>210</v>
      </c>
      <c r="H2" s="34">
        <v>7498</v>
      </c>
      <c r="I2" s="34">
        <v>13897</v>
      </c>
      <c r="J2" s="34">
        <v>6722</v>
      </c>
      <c r="K2" s="34">
        <v>8486</v>
      </c>
      <c r="L2" s="130">
        <v>40500</v>
      </c>
      <c r="M2" s="130">
        <v>37508</v>
      </c>
      <c r="N2" s="130">
        <v>38179</v>
      </c>
      <c r="O2" s="130">
        <v>51976</v>
      </c>
      <c r="P2" s="130">
        <v>8500</v>
      </c>
      <c r="Q2" s="130">
        <v>109596</v>
      </c>
      <c r="R2" s="130">
        <v>58651</v>
      </c>
      <c r="S2" s="130">
        <v>28176</v>
      </c>
      <c r="T2" s="130">
        <v>10006</v>
      </c>
      <c r="U2" s="130">
        <v>57985</v>
      </c>
      <c r="V2" s="130">
        <v>-4416</v>
      </c>
      <c r="W2" s="130">
        <v>212</v>
      </c>
      <c r="X2" s="130">
        <v>0</v>
      </c>
      <c r="Y2" s="130">
        <v>-1222</v>
      </c>
      <c r="Z2" s="130">
        <v>-9228</v>
      </c>
      <c r="AA2" s="130">
        <v>-4253</v>
      </c>
      <c r="AB2" s="130">
        <v>550</v>
      </c>
      <c r="AC2" s="130">
        <v>4630</v>
      </c>
    </row>
    <row r="3" spans="1:29" ht="38.25">
      <c r="A3" s="30" t="s">
        <v>488</v>
      </c>
      <c r="B3" s="30" t="s">
        <v>664</v>
      </c>
      <c r="C3" s="34">
        <v>0</v>
      </c>
      <c r="D3" s="34">
        <v>0</v>
      </c>
      <c r="E3" s="34">
        <v>0</v>
      </c>
      <c r="F3" s="34">
        <v>0</v>
      </c>
      <c r="G3" s="34">
        <v>-4</v>
      </c>
      <c r="H3" s="34">
        <v>3</v>
      </c>
      <c r="I3" s="34">
        <v>-23</v>
      </c>
      <c r="J3" s="34">
        <v>0</v>
      </c>
      <c r="K3" s="34">
        <v>0</v>
      </c>
      <c r="L3" s="130">
        <v>-8</v>
      </c>
      <c r="M3" s="130">
        <v>26</v>
      </c>
      <c r="N3" s="130">
        <v>0</v>
      </c>
      <c r="O3" s="130">
        <v>-5</v>
      </c>
      <c r="P3" s="130">
        <v>-80</v>
      </c>
      <c r="Q3" s="130">
        <v>0</v>
      </c>
      <c r="R3" s="130">
        <v>0</v>
      </c>
      <c r="S3" s="130">
        <v>8</v>
      </c>
      <c r="T3" s="130">
        <v>0</v>
      </c>
      <c r="U3" s="130">
        <v>0</v>
      </c>
      <c r="V3" s="130">
        <v>0</v>
      </c>
      <c r="W3" s="130">
        <v>0</v>
      </c>
      <c r="X3" s="130">
        <v>0</v>
      </c>
      <c r="Y3" s="130">
        <v>0</v>
      </c>
      <c r="Z3" s="130">
        <v>0</v>
      </c>
      <c r="AA3" s="130">
        <v>0</v>
      </c>
      <c r="AB3" s="130">
        <v>0</v>
      </c>
      <c r="AC3" s="130">
        <v>0</v>
      </c>
    </row>
    <row r="4" spans="1:29" ht="38.25">
      <c r="A4" s="30" t="s">
        <v>665</v>
      </c>
      <c r="B4" s="30" t="s">
        <v>610</v>
      </c>
      <c r="C4" s="34">
        <v>0</v>
      </c>
      <c r="D4" s="34">
        <v>0</v>
      </c>
      <c r="E4" s="34">
        <v>0</v>
      </c>
      <c r="F4" s="34">
        <v>0</v>
      </c>
      <c r="G4" s="34">
        <v>4118</v>
      </c>
      <c r="H4" s="34">
        <v>10713</v>
      </c>
      <c r="I4" s="34">
        <v>14988</v>
      </c>
      <c r="J4" s="34">
        <v>-17476</v>
      </c>
      <c r="K4" s="34">
        <v>24673</v>
      </c>
      <c r="L4" s="130">
        <v>17618</v>
      </c>
      <c r="M4" s="130">
        <v>-1927</v>
      </c>
      <c r="N4" s="130">
        <v>16594</v>
      </c>
      <c r="O4" s="130">
        <v>-29930</v>
      </c>
      <c r="P4" s="130">
        <v>33205</v>
      </c>
      <c r="Q4" s="130">
        <v>11755</v>
      </c>
      <c r="R4" s="130">
        <v>18172</v>
      </c>
      <c r="S4" s="130">
        <v>-7347</v>
      </c>
      <c r="T4" s="130">
        <v>18924</v>
      </c>
      <c r="U4" s="130">
        <v>-5949</v>
      </c>
      <c r="V4" s="130">
        <v>-3455</v>
      </c>
      <c r="W4" s="130">
        <v>2785</v>
      </c>
      <c r="X4" s="130">
        <v>-15228</v>
      </c>
      <c r="Y4" s="130">
        <v>-10519</v>
      </c>
      <c r="Z4" s="130">
        <v>20011</v>
      </c>
      <c r="AA4" s="130">
        <v>12095</v>
      </c>
      <c r="AB4" s="130">
        <v>3686</v>
      </c>
      <c r="AC4" s="130">
        <v>-3731</v>
      </c>
    </row>
    <row r="5" spans="1:29" ht="38.25">
      <c r="A5" s="30" t="s">
        <v>656</v>
      </c>
      <c r="B5" s="30" t="s">
        <v>666</v>
      </c>
      <c r="C5" s="130">
        <v>10775</v>
      </c>
      <c r="D5" s="130">
        <v>0</v>
      </c>
      <c r="E5" s="130">
        <v>1866</v>
      </c>
      <c r="F5" s="130">
        <v>13823</v>
      </c>
      <c r="G5" s="34">
        <v>0</v>
      </c>
      <c r="H5" s="34">
        <v>0</v>
      </c>
      <c r="I5" s="34">
        <v>0</v>
      </c>
      <c r="J5" s="34">
        <v>0</v>
      </c>
      <c r="K5" s="34">
        <v>0</v>
      </c>
      <c r="L5" s="130">
        <v>0</v>
      </c>
      <c r="M5" s="130">
        <v>0</v>
      </c>
      <c r="N5" s="130">
        <v>0</v>
      </c>
      <c r="O5" s="130">
        <v>0</v>
      </c>
      <c r="P5" s="130">
        <v>0</v>
      </c>
      <c r="Q5" s="130">
        <v>0</v>
      </c>
      <c r="R5" s="130">
        <v>0</v>
      </c>
      <c r="S5" s="130">
        <v>0</v>
      </c>
      <c r="T5" s="130">
        <v>8148</v>
      </c>
      <c r="U5" s="130">
        <v>0</v>
      </c>
      <c r="V5" s="130">
        <v>0</v>
      </c>
      <c r="W5" s="130">
        <v>0</v>
      </c>
      <c r="X5" s="130">
        <v>0</v>
      </c>
      <c r="Y5" s="130">
        <v>0</v>
      </c>
      <c r="Z5" s="130">
        <v>0</v>
      </c>
      <c r="AA5" s="130">
        <v>2887</v>
      </c>
      <c r="AB5" s="130">
        <v>0</v>
      </c>
      <c r="AC5" s="130">
        <v>0</v>
      </c>
    </row>
    <row r="6" spans="1:29" ht="25.5">
      <c r="A6" s="30" t="s">
        <v>497</v>
      </c>
      <c r="B6" s="30" t="s">
        <v>498</v>
      </c>
      <c r="C6" s="130">
        <v>5503</v>
      </c>
      <c r="D6" s="130">
        <v>9700</v>
      </c>
      <c r="E6" s="130">
        <v>3503</v>
      </c>
      <c r="F6" s="130">
        <v>2116</v>
      </c>
      <c r="G6" s="34">
        <v>0</v>
      </c>
      <c r="H6" s="34">
        <v>0</v>
      </c>
      <c r="I6" s="34">
        <v>0</v>
      </c>
      <c r="J6" s="34">
        <v>0</v>
      </c>
      <c r="K6" s="34">
        <v>0</v>
      </c>
      <c r="L6" s="130">
        <v>0</v>
      </c>
      <c r="M6" s="130">
        <v>0</v>
      </c>
      <c r="N6" s="130">
        <v>0</v>
      </c>
      <c r="O6" s="130">
        <v>0</v>
      </c>
      <c r="P6" s="130">
        <v>0</v>
      </c>
      <c r="Q6" s="130">
        <v>0</v>
      </c>
      <c r="R6" s="130">
        <v>0</v>
      </c>
      <c r="S6" s="130">
        <v>0</v>
      </c>
      <c r="T6" s="130">
        <v>0</v>
      </c>
      <c r="U6" s="130">
        <v>0</v>
      </c>
      <c r="V6" s="130"/>
      <c r="W6" s="130">
        <v>0</v>
      </c>
      <c r="X6" s="130">
        <v>0</v>
      </c>
      <c r="Y6" s="130">
        <v>0</v>
      </c>
      <c r="Z6" s="130">
        <v>0</v>
      </c>
      <c r="AA6" s="130">
        <v>0</v>
      </c>
      <c r="AB6" s="130">
        <v>0</v>
      </c>
      <c r="AC6" s="130">
        <v>0</v>
      </c>
    </row>
    <row r="7" spans="1:29" ht="15" customHeight="1">
      <c r="A7" s="30" t="s">
        <v>568</v>
      </c>
      <c r="B7" s="30" t="s">
        <v>569</v>
      </c>
      <c r="C7" s="130">
        <v>0</v>
      </c>
      <c r="D7" s="130"/>
      <c r="E7" s="130">
        <v>-461</v>
      </c>
      <c r="F7" s="130">
        <v>0</v>
      </c>
      <c r="G7" s="34">
        <v>0</v>
      </c>
      <c r="H7" s="34">
        <v>0</v>
      </c>
      <c r="I7" s="34">
        <v>0</v>
      </c>
      <c r="J7" s="34">
        <v>0</v>
      </c>
      <c r="K7" s="34">
        <v>0</v>
      </c>
      <c r="L7" s="130">
        <v>0</v>
      </c>
      <c r="M7" s="130">
        <v>0</v>
      </c>
      <c r="N7" s="130">
        <v>-11244</v>
      </c>
      <c r="O7" s="130">
        <v>0</v>
      </c>
      <c r="P7" s="130">
        <v>-8535</v>
      </c>
      <c r="Q7" s="130">
        <v>0</v>
      </c>
      <c r="R7" s="130">
        <v>0</v>
      </c>
      <c r="S7" s="130">
        <v>0</v>
      </c>
      <c r="T7" s="130">
        <v>-4015</v>
      </c>
      <c r="U7" s="130">
        <v>0</v>
      </c>
      <c r="V7" s="130">
        <v>0</v>
      </c>
      <c r="W7" s="130">
        <v>0</v>
      </c>
      <c r="X7" s="130">
        <v>-1066</v>
      </c>
      <c r="Y7" s="130">
        <v>0</v>
      </c>
      <c r="Z7" s="130">
        <v>0</v>
      </c>
      <c r="AA7" s="130">
        <v>0</v>
      </c>
      <c r="AB7" s="130">
        <v>-2016</v>
      </c>
      <c r="AC7" s="130">
        <v>0</v>
      </c>
    </row>
    <row r="8" spans="1:29" ht="15" customHeight="1">
      <c r="A8" s="48" t="s">
        <v>489</v>
      </c>
      <c r="B8" s="48" t="s">
        <v>493</v>
      </c>
      <c r="C8" s="132">
        <f t="shared" ref="C8:V8" si="0">SUM(C2:C7)</f>
        <v>16278</v>
      </c>
      <c r="D8" s="132">
        <f t="shared" si="0"/>
        <v>9700</v>
      </c>
      <c r="E8" s="132">
        <f t="shared" si="0"/>
        <v>4908</v>
      </c>
      <c r="F8" s="132">
        <f t="shared" si="0"/>
        <v>15939</v>
      </c>
      <c r="G8" s="376">
        <f t="shared" si="0"/>
        <v>4324</v>
      </c>
      <c r="H8" s="376">
        <f t="shared" si="0"/>
        <v>18214</v>
      </c>
      <c r="I8" s="376">
        <f t="shared" si="0"/>
        <v>28862</v>
      </c>
      <c r="J8" s="376">
        <f t="shared" si="0"/>
        <v>-10754</v>
      </c>
      <c r="K8" s="376">
        <f t="shared" si="0"/>
        <v>33159</v>
      </c>
      <c r="L8" s="132">
        <f t="shared" si="0"/>
        <v>58110</v>
      </c>
      <c r="M8" s="132">
        <f t="shared" si="0"/>
        <v>35607</v>
      </c>
      <c r="N8" s="132">
        <f t="shared" si="0"/>
        <v>43529</v>
      </c>
      <c r="O8" s="132">
        <f t="shared" si="0"/>
        <v>22041</v>
      </c>
      <c r="P8" s="132">
        <f t="shared" si="0"/>
        <v>33090</v>
      </c>
      <c r="Q8" s="132">
        <f t="shared" si="0"/>
        <v>121351</v>
      </c>
      <c r="R8" s="132">
        <f t="shared" si="0"/>
        <v>76823</v>
      </c>
      <c r="S8" s="132">
        <f t="shared" si="0"/>
        <v>20837</v>
      </c>
      <c r="T8" s="132">
        <f t="shared" si="0"/>
        <v>33063</v>
      </c>
      <c r="U8" s="132">
        <f t="shared" si="0"/>
        <v>52036</v>
      </c>
      <c r="V8" s="132">
        <f t="shared" si="0"/>
        <v>-7871</v>
      </c>
      <c r="W8" s="132">
        <f>SUM(W2:W7)</f>
        <v>2997</v>
      </c>
      <c r="X8" s="132">
        <f t="shared" ref="X8:Z8" si="1">SUM(X2:X7)</f>
        <v>-16294</v>
      </c>
      <c r="Y8" s="132">
        <f t="shared" si="1"/>
        <v>-11741</v>
      </c>
      <c r="Z8" s="132">
        <f t="shared" si="1"/>
        <v>10783</v>
      </c>
      <c r="AA8" s="132">
        <f>SUM(AA2:AA7)</f>
        <v>10729</v>
      </c>
      <c r="AB8" s="132">
        <f>SUM(AB2:AB7)</f>
        <v>2220</v>
      </c>
      <c r="AC8" s="132">
        <f>SUM(AC2:AC7)</f>
        <v>899</v>
      </c>
    </row>
    <row r="9" spans="1:29" ht="15" customHeight="1">
      <c r="A9" s="30" t="s">
        <v>490</v>
      </c>
      <c r="B9" s="30" t="s">
        <v>494</v>
      </c>
      <c r="C9" s="130">
        <v>2789</v>
      </c>
      <c r="D9" s="130">
        <v>2898</v>
      </c>
      <c r="E9" s="130">
        <v>10806</v>
      </c>
      <c r="F9" s="130">
        <v>7267</v>
      </c>
      <c r="G9" s="34">
        <v>-9332</v>
      </c>
      <c r="H9" s="34">
        <v>6939</v>
      </c>
      <c r="I9" s="34">
        <v>8220</v>
      </c>
      <c r="J9" s="34">
        <v>-22389</v>
      </c>
      <c r="K9" s="34">
        <v>-4108</v>
      </c>
      <c r="L9" s="130">
        <v>-7809</v>
      </c>
      <c r="M9" s="130">
        <v>-46668</v>
      </c>
      <c r="N9" s="130">
        <v>50910</v>
      </c>
      <c r="O9" s="130">
        <v>-179604</v>
      </c>
      <c r="P9" s="130">
        <v>-49322</v>
      </c>
      <c r="Q9" s="130">
        <v>22906</v>
      </c>
      <c r="R9" s="130">
        <v>46879</v>
      </c>
      <c r="S9" s="130">
        <v>124256</v>
      </c>
      <c r="T9" s="130">
        <v>40499</v>
      </c>
      <c r="U9" s="130">
        <v>75953</v>
      </c>
      <c r="V9" s="130">
        <v>241252</v>
      </c>
      <c r="W9" s="130">
        <v>162694</v>
      </c>
      <c r="X9" s="130">
        <v>416049</v>
      </c>
      <c r="Y9" s="130">
        <v>-46081</v>
      </c>
      <c r="Z9" s="130">
        <v>-183433</v>
      </c>
      <c r="AA9" s="130">
        <v>-152915</v>
      </c>
      <c r="AB9" s="130">
        <v>-100303</v>
      </c>
      <c r="AC9" s="130">
        <v>-134347</v>
      </c>
    </row>
    <row r="10" spans="1:29" ht="15" customHeight="1">
      <c r="A10" s="30" t="s">
        <v>491</v>
      </c>
      <c r="B10" s="30" t="s">
        <v>495</v>
      </c>
      <c r="C10" s="130">
        <v>-1890</v>
      </c>
      <c r="D10" s="130">
        <v>-1828</v>
      </c>
      <c r="E10" s="130">
        <v>-11752</v>
      </c>
      <c r="F10" s="130">
        <v>-7613</v>
      </c>
      <c r="G10" s="34">
        <v>8935</v>
      </c>
      <c r="H10" s="34">
        <v>-8253</v>
      </c>
      <c r="I10" s="34">
        <v>-7633</v>
      </c>
      <c r="J10" s="34">
        <v>20347</v>
      </c>
      <c r="K10" s="34">
        <v>3804</v>
      </c>
      <c r="L10" s="130">
        <v>11595</v>
      </c>
      <c r="M10" s="130">
        <v>53402</v>
      </c>
      <c r="N10" s="130">
        <v>-46056</v>
      </c>
      <c r="O10" s="130">
        <v>184049</v>
      </c>
      <c r="P10" s="130">
        <v>43288</v>
      </c>
      <c r="Q10" s="130">
        <v>-16155</v>
      </c>
      <c r="R10" s="130">
        <v>-47634</v>
      </c>
      <c r="S10" s="130">
        <v>-118302</v>
      </c>
      <c r="T10" s="130">
        <v>-35987</v>
      </c>
      <c r="U10" s="130">
        <v>-72749</v>
      </c>
      <c r="V10" s="130">
        <v>-258069</v>
      </c>
      <c r="W10" s="130">
        <v>-164216</v>
      </c>
      <c r="X10" s="130">
        <v>-434426</v>
      </c>
      <c r="Y10" s="130">
        <v>49538</v>
      </c>
      <c r="Z10" s="130">
        <v>191079</v>
      </c>
      <c r="AA10" s="130">
        <v>147363</v>
      </c>
      <c r="AB10" s="130">
        <v>97541</v>
      </c>
      <c r="AC10" s="130">
        <v>127930</v>
      </c>
    </row>
    <row r="11" spans="1:29" ht="25.5">
      <c r="A11" s="377" t="s">
        <v>492</v>
      </c>
      <c r="B11" s="377" t="s">
        <v>496</v>
      </c>
      <c r="C11" s="131">
        <f t="shared" ref="C11:V11" si="2">SUM(C9:C10)</f>
        <v>899</v>
      </c>
      <c r="D11" s="131">
        <f t="shared" si="2"/>
        <v>1070</v>
      </c>
      <c r="E11" s="131">
        <f t="shared" si="2"/>
        <v>-946</v>
      </c>
      <c r="F11" s="131">
        <f t="shared" si="2"/>
        <v>-346</v>
      </c>
      <c r="G11" s="378">
        <f t="shared" si="2"/>
        <v>-397</v>
      </c>
      <c r="H11" s="378">
        <f t="shared" si="2"/>
        <v>-1314</v>
      </c>
      <c r="I11" s="378">
        <f t="shared" si="2"/>
        <v>587</v>
      </c>
      <c r="J11" s="378">
        <f t="shared" si="2"/>
        <v>-2042</v>
      </c>
      <c r="K11" s="378">
        <f t="shared" si="2"/>
        <v>-304</v>
      </c>
      <c r="L11" s="378">
        <f t="shared" si="2"/>
        <v>3786</v>
      </c>
      <c r="M11" s="378">
        <f t="shared" si="2"/>
        <v>6734</v>
      </c>
      <c r="N11" s="378">
        <f t="shared" si="2"/>
        <v>4854</v>
      </c>
      <c r="O11" s="378">
        <f t="shared" si="2"/>
        <v>4445</v>
      </c>
      <c r="P11" s="378">
        <f t="shared" si="2"/>
        <v>-6034</v>
      </c>
      <c r="Q11" s="378">
        <f t="shared" si="2"/>
        <v>6751</v>
      </c>
      <c r="R11" s="378">
        <f t="shared" si="2"/>
        <v>-755</v>
      </c>
      <c r="S11" s="378">
        <f t="shared" si="2"/>
        <v>5954</v>
      </c>
      <c r="T11" s="378">
        <f t="shared" si="2"/>
        <v>4512</v>
      </c>
      <c r="U11" s="378">
        <f t="shared" si="2"/>
        <v>3204</v>
      </c>
      <c r="V11" s="378">
        <f t="shared" si="2"/>
        <v>-16817</v>
      </c>
      <c r="W11" s="131">
        <f>SUM(W9:W10)</f>
        <v>-1522</v>
      </c>
      <c r="X11" s="131">
        <f>SUM(X9:X10)</f>
        <v>-18377</v>
      </c>
      <c r="Y11" s="131">
        <f>SUM(Y9:Y10)</f>
        <v>3457</v>
      </c>
      <c r="Z11" s="132">
        <f>Z9+Z10</f>
        <v>7646</v>
      </c>
      <c r="AA11" s="132">
        <f>AA9+AA10</f>
        <v>-5552</v>
      </c>
      <c r="AB11" s="132">
        <f>AB9+AB10</f>
        <v>-2762</v>
      </c>
      <c r="AC11" s="132">
        <f>AC9+AC10</f>
        <v>-6417</v>
      </c>
    </row>
    <row r="12" spans="1:29">
      <c r="A12" s="31" t="s">
        <v>55</v>
      </c>
      <c r="B12" s="31" t="s">
        <v>41</v>
      </c>
      <c r="C12" s="129">
        <f t="shared" ref="C12:U12" si="3">C8+C11</f>
        <v>17177</v>
      </c>
      <c r="D12" s="129">
        <f t="shared" si="3"/>
        <v>10770</v>
      </c>
      <c r="E12" s="129">
        <f t="shared" si="3"/>
        <v>3962</v>
      </c>
      <c r="F12" s="129">
        <f t="shared" si="3"/>
        <v>15593</v>
      </c>
      <c r="G12" s="35">
        <f t="shared" si="3"/>
        <v>3927</v>
      </c>
      <c r="H12" s="35">
        <f t="shared" si="3"/>
        <v>16900</v>
      </c>
      <c r="I12" s="35">
        <f t="shared" si="3"/>
        <v>29449</v>
      </c>
      <c r="J12" s="35">
        <f t="shared" si="3"/>
        <v>-12796</v>
      </c>
      <c r="K12" s="35">
        <f t="shared" si="3"/>
        <v>32855</v>
      </c>
      <c r="L12" s="129">
        <f t="shared" si="3"/>
        <v>61896</v>
      </c>
      <c r="M12" s="129">
        <f t="shared" si="3"/>
        <v>42341</v>
      </c>
      <c r="N12" s="129">
        <f t="shared" si="3"/>
        <v>48383</v>
      </c>
      <c r="O12" s="129">
        <f t="shared" si="3"/>
        <v>26486</v>
      </c>
      <c r="P12" s="129">
        <f t="shared" si="3"/>
        <v>27056</v>
      </c>
      <c r="Q12" s="129">
        <f t="shared" si="3"/>
        <v>128102</v>
      </c>
      <c r="R12" s="129">
        <f t="shared" si="3"/>
        <v>76068</v>
      </c>
      <c r="S12" s="129">
        <f t="shared" si="3"/>
        <v>26791</v>
      </c>
      <c r="T12" s="129">
        <f t="shared" si="3"/>
        <v>37575</v>
      </c>
      <c r="U12" s="129">
        <f t="shared" si="3"/>
        <v>55240</v>
      </c>
      <c r="V12" s="129">
        <v>-24688</v>
      </c>
      <c r="W12" s="129">
        <f t="shared" ref="W12:AC12" si="4">W8+W11</f>
        <v>1475</v>
      </c>
      <c r="X12" s="129">
        <f t="shared" si="4"/>
        <v>-34671</v>
      </c>
      <c r="Y12" s="129">
        <f t="shared" si="4"/>
        <v>-8284</v>
      </c>
      <c r="Z12" s="129">
        <f t="shared" si="4"/>
        <v>18429</v>
      </c>
      <c r="AA12" s="129">
        <f t="shared" si="4"/>
        <v>5177</v>
      </c>
      <c r="AB12" s="129">
        <f t="shared" si="4"/>
        <v>-542</v>
      </c>
      <c r="AC12" s="129">
        <f t="shared" si="4"/>
        <v>-5518</v>
      </c>
    </row>
    <row r="13" spans="1:29">
      <c r="A13" s="379"/>
      <c r="B13" s="379"/>
      <c r="C13" s="168">
        <f>C12-'[88]P&amp;L'!C14</f>
        <v>0</v>
      </c>
      <c r="D13" s="168">
        <f>D12-'[88]P&amp;L'!D14</f>
        <v>0</v>
      </c>
      <c r="E13" s="168">
        <f>E12-'[88]P&amp;L'!E14</f>
        <v>0</v>
      </c>
      <c r="F13" s="168">
        <f>F12-'[88]P&amp;L'!F14</f>
        <v>0</v>
      </c>
      <c r="G13" s="168">
        <f>G12-'[88]P&amp;L'!G14</f>
        <v>0</v>
      </c>
      <c r="H13" s="168">
        <f>H12-'[88]P&amp;L'!H14</f>
        <v>0</v>
      </c>
      <c r="I13" s="168">
        <f>I12-'[88]P&amp;L'!I14</f>
        <v>0</v>
      </c>
      <c r="J13" s="168">
        <f>J12-'[88]P&amp;L'!J14</f>
        <v>0</v>
      </c>
      <c r="K13" s="168">
        <f>K12-'[88]P&amp;L'!K14</f>
        <v>0</v>
      </c>
      <c r="L13" s="168">
        <f>L12-'[88]P&amp;L'!L14</f>
        <v>0</v>
      </c>
      <c r="M13" s="168">
        <f>M12-'[88]P&amp;L'!M14</f>
        <v>0</v>
      </c>
      <c r="N13" s="168">
        <f>N12-'[88]P&amp;L'!N14</f>
        <v>0</v>
      </c>
      <c r="O13" s="128">
        <f>'[88]P&amp;L'!O14-O12</f>
        <v>0</v>
      </c>
      <c r="P13" s="128">
        <f>'[88]P&amp;L'!P14-P12</f>
        <v>0</v>
      </c>
      <c r="Q13" s="128">
        <f>'[88]P&amp;L'!Q14-Q12</f>
        <v>0</v>
      </c>
      <c r="R13" s="128">
        <f>'[88]P&amp;L'!R14-R12</f>
        <v>0</v>
      </c>
      <c r="S13" s="128">
        <f>'[88]P&amp;L'!S14-S12</f>
        <v>0</v>
      </c>
      <c r="T13" s="128">
        <f>'[88]P&amp;L'!T14-T12</f>
        <v>0</v>
      </c>
      <c r="U13" s="128">
        <f>'[88]P&amp;L'!U14-U12</f>
        <v>0</v>
      </c>
      <c r="V13" s="128">
        <f>'[88]P&amp;L'!V14-V12</f>
        <v>0</v>
      </c>
      <c r="W13" s="128">
        <f>'[88]P&amp;L'!W14-W12</f>
        <v>0</v>
      </c>
      <c r="X13" s="128">
        <f>'[88]P&amp;L'!X14-X12</f>
        <v>0</v>
      </c>
      <c r="Y13" s="128">
        <f>'[88]P&amp;L'!Y14-Y12</f>
        <v>0</v>
      </c>
      <c r="Z13" s="128">
        <f>'[88]P&amp;L'!Z14-Z12</f>
        <v>0</v>
      </c>
      <c r="AA13" s="128">
        <f>'[88]P&amp;L'!AA14-AA12</f>
        <v>0</v>
      </c>
      <c r="AB13" s="128">
        <f>'[88]P&amp;L'!AB14-AB12</f>
        <v>0</v>
      </c>
      <c r="AC13" s="128">
        <f>'[88]P&amp;L'!AC14-AC12</f>
        <v>0</v>
      </c>
    </row>
    <row r="14" spans="1:29">
      <c r="A14" s="379"/>
      <c r="B14" s="379"/>
      <c r="G14" s="380"/>
      <c r="H14" s="380"/>
      <c r="I14" s="380"/>
      <c r="J14" s="380"/>
      <c r="K14" s="380"/>
      <c r="P14" s="127"/>
      <c r="Q14" s="127"/>
    </row>
    <row r="15" spans="1:29">
      <c r="D15" s="64"/>
      <c r="E15" s="64"/>
      <c r="F15" s="64"/>
      <c r="G15" s="64"/>
      <c r="H15" s="64"/>
      <c r="I15" s="64"/>
      <c r="J15" s="64"/>
      <c r="K15" s="64"/>
    </row>
    <row r="16" spans="1:29">
      <c r="D16" s="64"/>
      <c r="E16" s="64"/>
      <c r="F16" s="64"/>
      <c r="G16" s="64"/>
      <c r="H16" s="64"/>
      <c r="I16" s="64"/>
      <c r="J16" s="64"/>
      <c r="K16" s="64"/>
    </row>
    <row r="17" spans="7:7">
      <c r="G17" s="188"/>
    </row>
    <row r="18" spans="7:7">
      <c r="G18" s="188"/>
    </row>
    <row r="19" spans="7:7">
      <c r="G19" s="188"/>
    </row>
    <row r="20" spans="7:7">
      <c r="G20" s="188"/>
    </row>
    <row r="21" spans="7:7">
      <c r="G21" s="188"/>
    </row>
    <row r="22" spans="7:7">
      <c r="G22" s="188"/>
    </row>
    <row r="23" spans="7:7">
      <c r="G23" s="188"/>
    </row>
    <row r="24" spans="7:7">
      <c r="G24" s="188"/>
    </row>
    <row r="25" spans="7:7">
      <c r="G25" s="188"/>
    </row>
    <row r="26" spans="7:7">
      <c r="G26" s="188"/>
    </row>
    <row r="27" spans="7:7">
      <c r="G27" s="188"/>
    </row>
    <row r="28" spans="7:7">
      <c r="G28" s="188"/>
    </row>
    <row r="29" spans="7:7">
      <c r="G29" s="188"/>
    </row>
    <row r="30" spans="7:7">
      <c r="G30" s="188"/>
    </row>
    <row r="31" spans="7:7">
      <c r="G31" s="188"/>
    </row>
    <row r="32" spans="7:7">
      <c r="G32" s="188"/>
    </row>
    <row r="33" spans="7:7">
      <c r="G33" s="188"/>
    </row>
    <row r="34" spans="7:7">
      <c r="G34" s="188"/>
    </row>
    <row r="35" spans="7:7">
      <c r="G35" s="188"/>
    </row>
    <row r="36" spans="7:7">
      <c r="G36" s="188"/>
    </row>
    <row r="37" spans="7:7">
      <c r="G37" s="188">
        <f>G22+H22+I22</f>
        <v>0</v>
      </c>
    </row>
    <row r="38" spans="7:7">
      <c r="G38" s="188">
        <f>G23+H23+I23</f>
        <v>0</v>
      </c>
    </row>
  </sheetData>
  <customSheetViews>
    <customSheetView guid="{899D69CD-4B7E-42BC-9944-5BD922EB798C}" topLeftCell="D1">
      <selection activeCell="R4" sqref="R4"/>
      <pageMargins left="0.7" right="0.7" top="0.75" bottom="0.75" header="0.3" footer="0.3"/>
      <pageSetup paperSize="9" orientation="portrait" r:id="rId1"/>
    </customSheetView>
    <customSheetView guid="{9AF4A83C-CF57-4B40-8A74-6A0EA6C2FE5C}" hiddenColumns="1" topLeftCell="B1">
      <selection activeCell="AB6" sqref="AB6"/>
      <pageMargins left="0.7" right="0.7" top="0.75" bottom="0.75" header="0.3" footer="0.3"/>
      <pageSetup paperSize="9" orientation="portrait" horizontalDpi="1200" verticalDpi="1200" r:id="rId2"/>
    </customSheetView>
    <customSheetView guid="{687A4863-1825-4D63-B732-E76682E6DE4F}" hiddenColumns="1">
      <selection activeCell="O21" sqref="O21"/>
      <pageMargins left="0.7" right="0.7" top="0.75" bottom="0.75" header="0.3" footer="0.3"/>
      <pageSetup paperSize="9" orientation="portrait" horizontalDpi="1200" verticalDpi="1200" r:id="rId3"/>
    </customSheetView>
    <customSheetView guid="{12F8D032-8143-430B-8DFF-852E8796C402}">
      <selection activeCell="A6" sqref="A6:XFD6"/>
      <pageMargins left="0.7" right="0.7" top="0.75" bottom="0.75" header="0.3" footer="0.3"/>
    </customSheetView>
    <customSheetView guid="{8DA78CF1-615A-4626-9893-6751995631A4}" hiddenColumns="1">
      <selection activeCell="Q21" sqref="Q21"/>
      <pageMargins left="0.7" right="0.7" top="0.75" bottom="0.75" header="0.3" footer="0.3"/>
    </customSheetView>
    <customSheetView guid="{57267270-6A97-4850-9DB6-FE6B399379AA}" topLeftCell="F1">
      <selection activeCell="P8" sqref="P8"/>
      <pageMargins left="0.7" right="0.7" top="0.75" bottom="0.75" header="0.3" footer="0.3"/>
    </customSheetView>
    <customSheetView guid="{25FAB884-5E17-4008-8139-33D910C7DEFE}">
      <pane xSplit="1" topLeftCell="S1" activePane="topRight" state="frozen"/>
      <selection pane="topRight" activeCell="E19" sqref="E19"/>
      <pageMargins left="0.7" right="0.7" top="0.75" bottom="0.75" header="0.3" footer="0.3"/>
      <pageSetup paperSize="9" orientation="portrait" horizontalDpi="1200" verticalDpi="1200" r:id="rId4"/>
    </customSheetView>
    <customSheetView guid="{22F3E99A-96C8-445F-81B2-67262F695A36}" topLeftCell="P1">
      <selection activeCell="S14" sqref="S14"/>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23"/>
  <sheetViews>
    <sheetView workbookViewId="0">
      <pane xSplit="2" ySplit="2" topLeftCell="I3" activePane="bottomRight" state="frozen"/>
      <selection pane="topRight" activeCell="C1" sqref="C1"/>
      <selection pane="bottomLeft" activeCell="A3" sqref="A3"/>
      <selection pane="bottomRight" activeCell="AF30" sqref="AF30"/>
    </sheetView>
  </sheetViews>
  <sheetFormatPr defaultColWidth="9.42578125" defaultRowHeight="15"/>
  <cols>
    <col min="1" max="1" width="38" style="18" customWidth="1"/>
    <col min="2" max="2" width="39.5703125" style="18" customWidth="1"/>
    <col min="3" max="20" width="13.42578125" style="18" customWidth="1"/>
    <col min="21" max="21" width="11.5703125" style="18" customWidth="1"/>
    <col min="22" max="22" width="11.42578125" style="18" customWidth="1"/>
    <col min="23" max="24" width="12.5703125" style="18" bestFit="1" customWidth="1"/>
    <col min="25" max="25" width="11.5703125" style="18" customWidth="1"/>
    <col min="26" max="26" width="11.140625" style="18" customWidth="1"/>
    <col min="27" max="27" width="11.28515625" style="18" customWidth="1"/>
    <col min="28" max="28" width="12.42578125" style="18" customWidth="1"/>
    <col min="29" max="29" width="10.5703125" style="18" customWidth="1"/>
    <col min="30" max="16384" width="9.42578125" style="18"/>
  </cols>
  <sheetData>
    <row r="2" spans="1:29" ht="15.75" thickBot="1">
      <c r="A2" s="40" t="s">
        <v>263</v>
      </c>
      <c r="B2" s="40" t="s">
        <v>18</v>
      </c>
      <c r="C2" s="45" t="s">
        <v>156</v>
      </c>
      <c r="D2" s="45" t="s">
        <v>157</v>
      </c>
      <c r="E2" s="45" t="s">
        <v>158</v>
      </c>
      <c r="F2" s="45" t="s">
        <v>159</v>
      </c>
      <c r="G2" s="45" t="s">
        <v>160</v>
      </c>
      <c r="H2" s="45" t="s">
        <v>161</v>
      </c>
      <c r="I2" s="45" t="s">
        <v>162</v>
      </c>
      <c r="J2" s="45" t="s">
        <v>163</v>
      </c>
      <c r="K2" s="46">
        <v>43555</v>
      </c>
      <c r="L2" s="46">
        <v>43646</v>
      </c>
      <c r="M2" s="46">
        <v>43738</v>
      </c>
      <c r="N2" s="46">
        <v>43830</v>
      </c>
      <c r="O2" s="46">
        <v>43921</v>
      </c>
      <c r="P2" s="46">
        <v>44012</v>
      </c>
      <c r="Q2" s="46">
        <v>44104</v>
      </c>
      <c r="R2" s="46">
        <v>44196</v>
      </c>
      <c r="S2" s="46">
        <v>44286</v>
      </c>
      <c r="T2" s="46">
        <v>44377</v>
      </c>
      <c r="U2" s="46">
        <v>44469</v>
      </c>
      <c r="V2" s="46">
        <v>44561</v>
      </c>
      <c r="W2" s="46">
        <v>44651</v>
      </c>
      <c r="X2" s="46">
        <v>44742</v>
      </c>
      <c r="Y2" s="46">
        <v>44834</v>
      </c>
      <c r="Z2" s="46">
        <v>44926</v>
      </c>
      <c r="AA2" s="46">
        <v>45016</v>
      </c>
      <c r="AB2" s="46">
        <v>45107</v>
      </c>
      <c r="AC2" s="46">
        <v>45199</v>
      </c>
    </row>
    <row r="3" spans="1:29" ht="15" customHeight="1">
      <c r="A3" s="41" t="s">
        <v>230</v>
      </c>
      <c r="B3" s="41" t="s">
        <v>164</v>
      </c>
      <c r="C3" s="381">
        <v>46253167</v>
      </c>
      <c r="D3" s="381">
        <v>46284622</v>
      </c>
      <c r="E3" s="381">
        <v>46798848</v>
      </c>
      <c r="F3" s="381">
        <v>47776973</v>
      </c>
      <c r="G3" s="381">
        <v>47987290</v>
      </c>
      <c r="H3" s="381">
        <v>50695917</v>
      </c>
      <c r="I3" s="381">
        <v>51780791</v>
      </c>
      <c r="J3" s="381">
        <f>58603679-694</f>
        <v>58602985</v>
      </c>
      <c r="K3" s="381">
        <v>58642114</v>
      </c>
      <c r="L3" s="381">
        <v>59160302</v>
      </c>
      <c r="M3" s="381">
        <v>59679510</v>
      </c>
      <c r="N3" s="381">
        <v>58142561</v>
      </c>
      <c r="O3" s="381">
        <v>61224040</v>
      </c>
      <c r="P3" s="381">
        <v>57379919</v>
      </c>
      <c r="Q3" s="381">
        <v>56436827</v>
      </c>
      <c r="R3" s="381">
        <v>56909607</v>
      </c>
      <c r="S3" s="381">
        <v>58533524</v>
      </c>
      <c r="T3" s="381">
        <v>56732577</v>
      </c>
      <c r="U3" s="381">
        <v>57564020</v>
      </c>
      <c r="V3" s="381">
        <v>57937689</v>
      </c>
      <c r="W3" s="381">
        <v>60652837</v>
      </c>
      <c r="X3" s="381">
        <v>62932475</v>
      </c>
      <c r="Y3" s="381">
        <v>63697073</v>
      </c>
      <c r="Z3" s="381">
        <v>63553192</v>
      </c>
      <c r="AA3" s="381">
        <v>66303281</v>
      </c>
      <c r="AB3" s="381">
        <v>68138534</v>
      </c>
      <c r="AC3" s="381">
        <v>67325426</v>
      </c>
    </row>
    <row r="4" spans="1:29" ht="15" customHeight="1">
      <c r="A4" s="41" t="s">
        <v>231</v>
      </c>
      <c r="B4" s="41" t="s">
        <v>166</v>
      </c>
      <c r="C4" s="381">
        <v>55996633</v>
      </c>
      <c r="D4" s="381">
        <v>56782069</v>
      </c>
      <c r="E4" s="381">
        <v>57516933</v>
      </c>
      <c r="F4" s="381">
        <v>57822414</v>
      </c>
      <c r="G4" s="381">
        <v>59094016</v>
      </c>
      <c r="H4" s="381">
        <v>61238012</v>
      </c>
      <c r="I4" s="381">
        <v>62054292</v>
      </c>
      <c r="J4" s="381">
        <v>74696417</v>
      </c>
      <c r="K4" s="381">
        <v>75908331</v>
      </c>
      <c r="L4" s="381">
        <v>77374504</v>
      </c>
      <c r="M4" s="381">
        <v>79847939</v>
      </c>
      <c r="N4" s="381">
        <v>80895585</v>
      </c>
      <c r="O4" s="381">
        <v>82109859</v>
      </c>
      <c r="P4" s="381">
        <v>81390329</v>
      </c>
      <c r="Q4" s="381">
        <v>81778792</v>
      </c>
      <c r="R4" s="381">
        <v>80825437</v>
      </c>
      <c r="S4" s="381">
        <v>79949007</v>
      </c>
      <c r="T4" s="381">
        <v>79886479</v>
      </c>
      <c r="U4" s="381">
        <v>81846159</v>
      </c>
      <c r="V4" s="381">
        <v>83039179</v>
      </c>
      <c r="W4" s="381">
        <v>83461855</v>
      </c>
      <c r="X4" s="381">
        <v>83316558</v>
      </c>
      <c r="Y4" s="381">
        <v>82781166</v>
      </c>
      <c r="Z4" s="381">
        <v>81483319</v>
      </c>
      <c r="AA4" s="381">
        <v>80654651</v>
      </c>
      <c r="AB4" s="381">
        <v>80874651</v>
      </c>
      <c r="AC4" s="381">
        <v>82385969</v>
      </c>
    </row>
    <row r="5" spans="1:29" ht="15" customHeight="1">
      <c r="A5" s="42" t="s">
        <v>264</v>
      </c>
      <c r="B5" s="207" t="s">
        <v>165</v>
      </c>
      <c r="C5" s="382">
        <v>36864612</v>
      </c>
      <c r="D5" s="382">
        <v>37213840</v>
      </c>
      <c r="E5" s="382">
        <v>37462870</v>
      </c>
      <c r="F5" s="382">
        <v>37293296</v>
      </c>
      <c r="G5" s="382">
        <v>37974294</v>
      </c>
      <c r="H5" s="382">
        <v>39336937</v>
      </c>
      <c r="I5" s="382">
        <v>40008162</v>
      </c>
      <c r="J5" s="382">
        <v>49210998</v>
      </c>
      <c r="K5" s="382">
        <v>49758145</v>
      </c>
      <c r="L5" s="382">
        <v>50193481</v>
      </c>
      <c r="M5" s="382">
        <v>51207400</v>
      </c>
      <c r="N5" s="382">
        <v>51209256</v>
      </c>
      <c r="O5" s="382">
        <v>52510564</v>
      </c>
      <c r="P5" s="382">
        <v>52340029</v>
      </c>
      <c r="Q5" s="382">
        <v>52518480</v>
      </c>
      <c r="R5" s="382">
        <v>52195649</v>
      </c>
      <c r="S5" s="382">
        <v>51913170</v>
      </c>
      <c r="T5" s="382">
        <v>51807482</v>
      </c>
      <c r="U5" s="382">
        <v>53204811</v>
      </c>
      <c r="V5" s="382">
        <v>54740891</v>
      </c>
      <c r="W5" s="382">
        <v>55525201</v>
      </c>
      <c r="X5" s="382">
        <v>55350479</v>
      </c>
      <c r="Y5" s="382">
        <v>54682076</v>
      </c>
      <c r="Z5" s="382">
        <v>53175569</v>
      </c>
      <c r="AA5" s="382">
        <v>51985234</v>
      </c>
      <c r="AB5" s="382">
        <v>51546561</v>
      </c>
      <c r="AC5" s="382">
        <v>52546044</v>
      </c>
    </row>
    <row r="6" spans="1:29" ht="15" customHeight="1">
      <c r="A6" s="41" t="s">
        <v>265</v>
      </c>
      <c r="B6" s="41" t="s">
        <v>167</v>
      </c>
      <c r="C6" s="381">
        <v>6171276</v>
      </c>
      <c r="D6" s="381">
        <v>6393325</v>
      </c>
      <c r="E6" s="381">
        <v>6626082</v>
      </c>
      <c r="F6" s="381">
        <v>6848960</v>
      </c>
      <c r="G6" s="381">
        <v>7086750</v>
      </c>
      <c r="H6" s="381">
        <v>7504805</v>
      </c>
      <c r="I6" s="381">
        <v>7680256</v>
      </c>
      <c r="J6" s="381">
        <v>8204296</v>
      </c>
      <c r="K6" s="381">
        <v>8437020</v>
      </c>
      <c r="L6" s="381">
        <v>8728789</v>
      </c>
      <c r="M6" s="381">
        <v>9083101</v>
      </c>
      <c r="N6" s="381">
        <v>9266969</v>
      </c>
      <c r="O6" s="381">
        <v>9497654</v>
      </c>
      <c r="P6" s="381">
        <v>9389591</v>
      </c>
      <c r="Q6" s="381">
        <v>9628749</v>
      </c>
      <c r="R6" s="381">
        <v>9783366</v>
      </c>
      <c r="S6" s="381">
        <v>9969328</v>
      </c>
      <c r="T6" s="381">
        <v>10307270</v>
      </c>
      <c r="U6" s="381">
        <v>10654324</v>
      </c>
      <c r="V6" s="381">
        <v>10937915</v>
      </c>
      <c r="W6" s="381">
        <v>11119482</v>
      </c>
      <c r="X6" s="381">
        <v>11421377</v>
      </c>
      <c r="Y6" s="381">
        <v>11693070</v>
      </c>
      <c r="Z6" s="381">
        <v>11998301</v>
      </c>
      <c r="AA6" s="381">
        <v>12310748</v>
      </c>
      <c r="AB6" s="381">
        <v>12575837</v>
      </c>
      <c r="AC6" s="381">
        <v>13159075</v>
      </c>
    </row>
    <row r="7" spans="1:29" ht="15" customHeight="1">
      <c r="A7" s="41" t="s">
        <v>266</v>
      </c>
      <c r="B7" s="41" t="s">
        <v>168</v>
      </c>
      <c r="C7" s="381">
        <v>197405</v>
      </c>
      <c r="D7" s="381">
        <v>147118</v>
      </c>
      <c r="E7" s="381">
        <v>169182</v>
      </c>
      <c r="F7" s="381">
        <v>228201</v>
      </c>
      <c r="G7" s="381">
        <v>228162</v>
      </c>
      <c r="H7" s="381">
        <v>297466</v>
      </c>
      <c r="I7" s="381">
        <v>256741</v>
      </c>
      <c r="J7" s="381">
        <v>325773</v>
      </c>
      <c r="K7" s="381">
        <v>321342</v>
      </c>
      <c r="L7" s="381">
        <v>256772</v>
      </c>
      <c r="M7" s="381">
        <v>313027</v>
      </c>
      <c r="N7" s="381">
        <v>312469</v>
      </c>
      <c r="O7" s="381">
        <v>367532</v>
      </c>
      <c r="P7" s="381">
        <v>319908</v>
      </c>
      <c r="Q7" s="381">
        <v>300439</v>
      </c>
      <c r="R7" s="381">
        <v>211489</v>
      </c>
      <c r="S7" s="381">
        <v>273052</v>
      </c>
      <c r="T7" s="381">
        <v>240775</v>
      </c>
      <c r="U7" s="381">
        <v>284286</v>
      </c>
      <c r="V7" s="381">
        <v>278530</v>
      </c>
      <c r="W7" s="381">
        <v>288283</v>
      </c>
      <c r="X7" s="381">
        <v>632318</v>
      </c>
      <c r="Y7" s="381">
        <v>1252404</v>
      </c>
      <c r="Z7" s="381">
        <v>1279998</v>
      </c>
      <c r="AA7" s="381">
        <v>1281452</v>
      </c>
      <c r="AB7" s="381">
        <v>1278151</v>
      </c>
      <c r="AC7" s="381">
        <v>1422264</v>
      </c>
    </row>
    <row r="8" spans="1:29" ht="13.35" hidden="1" customHeight="1">
      <c r="A8" s="41" t="s">
        <v>290</v>
      </c>
      <c r="B8" s="41" t="s">
        <v>289</v>
      </c>
      <c r="C8" s="381">
        <v>0</v>
      </c>
      <c r="D8" s="381">
        <v>0</v>
      </c>
      <c r="E8" s="381">
        <v>0</v>
      </c>
      <c r="F8" s="381">
        <v>0</v>
      </c>
      <c r="G8" s="381">
        <v>0</v>
      </c>
      <c r="H8" s="381">
        <v>0</v>
      </c>
      <c r="I8" s="381">
        <v>0</v>
      </c>
      <c r="J8" s="381">
        <v>0</v>
      </c>
      <c r="K8" s="381">
        <v>0</v>
      </c>
      <c r="L8" s="381">
        <v>0</v>
      </c>
      <c r="M8" s="381">
        <v>0</v>
      </c>
      <c r="N8" s="381">
        <v>0</v>
      </c>
      <c r="O8" s="381">
        <v>0</v>
      </c>
      <c r="P8" s="381">
        <v>0</v>
      </c>
      <c r="Q8" s="381">
        <v>0</v>
      </c>
      <c r="R8" s="381">
        <v>0</v>
      </c>
      <c r="S8" s="381"/>
      <c r="T8" s="381"/>
      <c r="U8" s="381"/>
      <c r="V8" s="381"/>
      <c r="W8" s="381"/>
      <c r="X8" s="381"/>
      <c r="Y8" s="381"/>
      <c r="Z8" s="381"/>
      <c r="AA8" s="381"/>
      <c r="AB8" s="381"/>
      <c r="AC8" s="381"/>
    </row>
    <row r="9" spans="1:29" ht="15" customHeight="1">
      <c r="A9" s="41" t="s">
        <v>267</v>
      </c>
      <c r="B9" s="41" t="s">
        <v>43</v>
      </c>
      <c r="C9" s="381">
        <v>215358</v>
      </c>
      <c r="D9" s="381">
        <v>202110</v>
      </c>
      <c r="E9" s="381">
        <v>265450</v>
      </c>
      <c r="F9" s="381">
        <v>9479</v>
      </c>
      <c r="G9" s="381">
        <v>9741</v>
      </c>
      <c r="H9" s="381">
        <v>13422</v>
      </c>
      <c r="I9" s="381">
        <v>13266</v>
      </c>
      <c r="J9" s="381">
        <v>15229</v>
      </c>
      <c r="K9" s="381">
        <v>22846</v>
      </c>
      <c r="L9" s="381">
        <v>25408</v>
      </c>
      <c r="M9" s="381">
        <v>19157</v>
      </c>
      <c r="N9" s="381">
        <v>29409</v>
      </c>
      <c r="O9" s="381">
        <v>37383</v>
      </c>
      <c r="P9" s="381">
        <v>36407</v>
      </c>
      <c r="Q9" s="381">
        <v>38788</v>
      </c>
      <c r="R9" s="381">
        <v>33691</v>
      </c>
      <c r="S9" s="381">
        <v>48107</v>
      </c>
      <c r="T9" s="381">
        <v>45077</v>
      </c>
      <c r="U9" s="381">
        <v>50136</v>
      </c>
      <c r="V9" s="381">
        <v>58372</v>
      </c>
      <c r="W9" s="381">
        <v>75241</v>
      </c>
      <c r="X9" s="381">
        <v>87092</v>
      </c>
      <c r="Y9" s="381">
        <v>87145</v>
      </c>
      <c r="Z9" s="381">
        <v>77914</v>
      </c>
      <c r="AA9" s="381">
        <v>73876</v>
      </c>
      <c r="AB9" s="381">
        <v>71988</v>
      </c>
      <c r="AC9" s="381">
        <v>82704</v>
      </c>
    </row>
    <row r="10" spans="1:29" ht="15" customHeight="1">
      <c r="A10" s="43" t="s">
        <v>268</v>
      </c>
      <c r="B10" s="43" t="s">
        <v>169</v>
      </c>
      <c r="C10" s="383">
        <f t="shared" ref="C10:K10" si="0">SUM(C3:C9)-C5</f>
        <v>108833839</v>
      </c>
      <c r="D10" s="383">
        <f t="shared" si="0"/>
        <v>109809244</v>
      </c>
      <c r="E10" s="383">
        <f t="shared" si="0"/>
        <v>111376495</v>
      </c>
      <c r="F10" s="383">
        <f t="shared" si="0"/>
        <v>112686027</v>
      </c>
      <c r="G10" s="383">
        <f t="shared" si="0"/>
        <v>114405959</v>
      </c>
      <c r="H10" s="383">
        <f t="shared" si="0"/>
        <v>119749622</v>
      </c>
      <c r="I10" s="383">
        <f t="shared" si="0"/>
        <v>121785346</v>
      </c>
      <c r="J10" s="383">
        <f t="shared" si="0"/>
        <v>141844700</v>
      </c>
      <c r="K10" s="383">
        <f t="shared" si="0"/>
        <v>143331653</v>
      </c>
      <c r="L10" s="383">
        <v>145545775</v>
      </c>
      <c r="M10" s="383">
        <f t="shared" ref="M10:AC10" si="1">M3+M4+M6+M7+M9</f>
        <v>148942734</v>
      </c>
      <c r="N10" s="383">
        <f t="shared" si="1"/>
        <v>148646993</v>
      </c>
      <c r="O10" s="383">
        <f t="shared" si="1"/>
        <v>153236468</v>
      </c>
      <c r="P10" s="383">
        <f t="shared" si="1"/>
        <v>148516154</v>
      </c>
      <c r="Q10" s="383">
        <f t="shared" si="1"/>
        <v>148183595</v>
      </c>
      <c r="R10" s="383">
        <f t="shared" si="1"/>
        <v>147763590</v>
      </c>
      <c r="S10" s="383">
        <f t="shared" si="1"/>
        <v>148773018</v>
      </c>
      <c r="T10" s="383">
        <f t="shared" si="1"/>
        <v>147212178</v>
      </c>
      <c r="U10" s="383">
        <f t="shared" si="1"/>
        <v>150398925</v>
      </c>
      <c r="V10" s="383">
        <f t="shared" si="1"/>
        <v>152251685</v>
      </c>
      <c r="W10" s="383">
        <f t="shared" si="1"/>
        <v>155597698</v>
      </c>
      <c r="X10" s="383">
        <f t="shared" si="1"/>
        <v>158389820</v>
      </c>
      <c r="Y10" s="383">
        <f t="shared" si="1"/>
        <v>159510858</v>
      </c>
      <c r="Z10" s="383">
        <f t="shared" si="1"/>
        <v>158392724</v>
      </c>
      <c r="AA10" s="383">
        <f t="shared" si="1"/>
        <v>160624008</v>
      </c>
      <c r="AB10" s="383">
        <f t="shared" si="1"/>
        <v>162939161</v>
      </c>
      <c r="AC10" s="383">
        <f t="shared" si="1"/>
        <v>164375438</v>
      </c>
    </row>
    <row r="11" spans="1:29" ht="15" customHeight="1">
      <c r="A11" s="41" t="s">
        <v>269</v>
      </c>
      <c r="B11" s="41" t="s">
        <v>170</v>
      </c>
      <c r="C11" s="381">
        <v>-4815661</v>
      </c>
      <c r="D11" s="381">
        <v>-4755517</v>
      </c>
      <c r="E11" s="381">
        <v>-4901066</v>
      </c>
      <c r="F11" s="381">
        <v>-4846130</v>
      </c>
      <c r="G11" s="381">
        <v>-5328169</v>
      </c>
      <c r="H11" s="381">
        <v>-5572650</v>
      </c>
      <c r="I11" s="381">
        <v>-5195339</v>
      </c>
      <c r="J11" s="381">
        <f>-4385016+694</f>
        <v>-4384322</v>
      </c>
      <c r="K11" s="381">
        <v>-4664510</v>
      </c>
      <c r="L11" s="381">
        <v>-4820072</v>
      </c>
      <c r="M11" s="381">
        <v>-5117348</v>
      </c>
      <c r="N11" s="381">
        <f>-5244363-1</f>
        <v>-5244364</v>
      </c>
      <c r="O11" s="381">
        <v>-5563558</v>
      </c>
      <c r="P11" s="381">
        <v>-5894019</v>
      </c>
      <c r="Q11" s="381">
        <v>-6132157</v>
      </c>
      <c r="R11" s="381">
        <v>-6327299</v>
      </c>
      <c r="S11" s="381">
        <v>-6504605</v>
      </c>
      <c r="T11" s="381">
        <v>-6390154</v>
      </c>
      <c r="U11" s="381">
        <v>-6311549</v>
      </c>
      <c r="V11" s="381">
        <v>-5860340</v>
      </c>
      <c r="W11" s="381">
        <v>-5895444</v>
      </c>
      <c r="X11" s="381">
        <v>-5754554</v>
      </c>
      <c r="Y11" s="381">
        <v>-5972215</v>
      </c>
      <c r="Z11" s="381">
        <v>-5884032</v>
      </c>
      <c r="AA11" s="381">
        <v>-5880426</v>
      </c>
      <c r="AB11" s="381">
        <v>-6071885</v>
      </c>
      <c r="AC11" s="381">
        <v>-6235707</v>
      </c>
    </row>
    <row r="12" spans="1:29">
      <c r="A12" s="44" t="s">
        <v>55</v>
      </c>
      <c r="B12" s="44" t="s">
        <v>41</v>
      </c>
      <c r="C12" s="66">
        <f>SUM(C10,C11)</f>
        <v>104018178</v>
      </c>
      <c r="D12" s="66">
        <f>SUM(D10,D11)</f>
        <v>105053727</v>
      </c>
      <c r="E12" s="66">
        <f>SUM(E10,E11)</f>
        <v>106475429</v>
      </c>
      <c r="F12" s="66">
        <f>SUM(F10,F11)</f>
        <v>107839897</v>
      </c>
      <c r="G12" s="66">
        <v>109077790</v>
      </c>
      <c r="H12" s="66">
        <f>SUM(H10,H11)</f>
        <v>114176972</v>
      </c>
      <c r="I12" s="66">
        <f>SUM(I10,I11)</f>
        <v>116590007</v>
      </c>
      <c r="J12" s="66">
        <f>SUM(J10,J11)</f>
        <v>137460378</v>
      </c>
      <c r="K12" s="66">
        <f>SUM(K10,K11)</f>
        <v>138667143</v>
      </c>
      <c r="L12" s="66">
        <v>140725703</v>
      </c>
      <c r="M12" s="66">
        <f t="shared" ref="M12:AC12" si="2">M10+M11</f>
        <v>143825386</v>
      </c>
      <c r="N12" s="66">
        <f t="shared" si="2"/>
        <v>143402629</v>
      </c>
      <c r="O12" s="66">
        <f t="shared" si="2"/>
        <v>147672910</v>
      </c>
      <c r="P12" s="66">
        <f t="shared" si="2"/>
        <v>142622135</v>
      </c>
      <c r="Q12" s="66">
        <f t="shared" si="2"/>
        <v>142051438</v>
      </c>
      <c r="R12" s="66">
        <f t="shared" si="2"/>
        <v>141436291</v>
      </c>
      <c r="S12" s="66">
        <f t="shared" si="2"/>
        <v>142268413</v>
      </c>
      <c r="T12" s="66">
        <f t="shared" si="2"/>
        <v>140822024</v>
      </c>
      <c r="U12" s="66">
        <f t="shared" si="2"/>
        <v>144087376</v>
      </c>
      <c r="V12" s="66">
        <f t="shared" si="2"/>
        <v>146391345</v>
      </c>
      <c r="W12" s="66">
        <f t="shared" si="2"/>
        <v>149702254</v>
      </c>
      <c r="X12" s="66">
        <f t="shared" si="2"/>
        <v>152635266</v>
      </c>
      <c r="Y12" s="66">
        <f t="shared" si="2"/>
        <v>153538643</v>
      </c>
      <c r="Z12" s="66">
        <f t="shared" si="2"/>
        <v>152508692</v>
      </c>
      <c r="AA12" s="66">
        <f t="shared" si="2"/>
        <v>154743582</v>
      </c>
      <c r="AB12" s="66">
        <f t="shared" si="2"/>
        <v>156867276</v>
      </c>
      <c r="AC12" s="66">
        <f t="shared" si="2"/>
        <v>158139731</v>
      </c>
    </row>
    <row r="14" spans="1:29" ht="10.5" customHeight="1"/>
    <row r="15" spans="1:29" ht="11.1" customHeight="1"/>
    <row r="16" spans="1:29">
      <c r="A16" s="198"/>
    </row>
    <row r="17" spans="1:22">
      <c r="A17" s="198"/>
      <c r="R17" s="270"/>
      <c r="S17" s="270"/>
      <c r="T17" s="270"/>
      <c r="U17" s="270"/>
      <c r="V17" s="270"/>
    </row>
    <row r="19" spans="1:22" s="191" customFormat="1">
      <c r="A19" s="41"/>
      <c r="R19" s="381"/>
      <c r="S19" s="381"/>
      <c r="T19" s="381"/>
      <c r="U19" s="381"/>
      <c r="V19" s="381"/>
    </row>
    <row r="20" spans="1:22">
      <c r="A20" s="42"/>
      <c r="R20" s="382"/>
      <c r="S20" s="382"/>
      <c r="T20" s="382"/>
      <c r="U20" s="382"/>
      <c r="V20" s="382"/>
    </row>
    <row r="22" spans="1:22">
      <c r="A22" s="41"/>
      <c r="R22" s="381"/>
      <c r="S22" s="381"/>
      <c r="T22" s="381"/>
      <c r="U22" s="381"/>
      <c r="V22" s="381"/>
    </row>
    <row r="23" spans="1:22" ht="15.6" customHeight="1">
      <c r="A23" s="42"/>
      <c r="R23" s="381"/>
      <c r="S23" s="381"/>
      <c r="T23" s="381"/>
      <c r="U23" s="381"/>
      <c r="V23" s="381"/>
    </row>
  </sheetData>
  <customSheetViews>
    <customSheetView guid="{899D69CD-4B7E-42BC-9944-5BD922EB798C}" hiddenRows="1">
      <pane xSplit="2" ySplit="2" topLeftCell="W3" activePane="bottomRight" state="frozen"/>
      <selection pane="bottomRight" activeCell="Z18" sqref="Z18"/>
      <pageMargins left="0.7" right="0.7" top="0.75" bottom="0.75" header="0.3" footer="0.3"/>
      <pageSetup paperSize="9" orientation="portrait" r:id="rId1"/>
    </customSheetView>
    <customSheetView guid="{9AF4A83C-CF57-4B40-8A74-6A0EA6C2FE5C}" hiddenColumns="1">
      <selection activeCell="B28" sqref="B28"/>
      <pageMargins left="0.7" right="0.7" top="0.75" bottom="0.75" header="0.3" footer="0.3"/>
      <pageSetup paperSize="9" orientation="portrait" horizontalDpi="1200" verticalDpi="1200" r:id="rId2"/>
    </customSheetView>
    <customSheetView guid="{687A4863-1825-4D63-B732-E76682E6DE4F}" hiddenRows="1" topLeftCell="F1">
      <selection activeCell="G12" sqref="G12"/>
      <pageMargins left="0.7" right="0.7" top="0.75" bottom="0.75" header="0.3" footer="0.3"/>
      <pageSetup paperSize="9" orientation="portrait" r:id="rId3"/>
    </customSheetView>
    <customSheetView guid="{12F8D032-8143-430B-8DFF-852E8796C402}" showGridLines="0" topLeftCell="B1">
      <selection activeCell="D22" sqref="D22"/>
      <pageMargins left="0.7" right="0.7" top="0.75" bottom="0.75" header="0.3" footer="0.3"/>
    </customSheetView>
    <customSheetView guid="{8DA78CF1-615A-4626-9893-6751995631A4}" topLeftCell="C1">
      <selection activeCell="R17" sqref="R17"/>
      <pageMargins left="0.7" right="0.7" top="0.75" bottom="0.75" header="0.3" footer="0.3"/>
    </customSheetView>
    <customSheetView guid="{57267270-6A97-4850-9DB6-FE6B399379AA}">
      <selection activeCell="A15" sqref="A15"/>
      <pageMargins left="0.7" right="0.7" top="0.75" bottom="0.75" header="0.3" footer="0.3"/>
    </customSheetView>
    <customSheetView guid="{25FAB884-5E17-4008-8139-33D910C7DEFE}">
      <selection activeCell="G13" sqref="G13"/>
      <pageMargins left="0.7" right="0.7" top="0.75" bottom="0.75" header="0.3" footer="0.3"/>
      <pageSetup paperSize="9" orientation="portrait" r:id="rId4"/>
    </customSheetView>
    <customSheetView guid="{22F3E99A-96C8-445F-81B2-67262F695A36}" hiddenRows="1">
      <pane xSplit="2" ySplit="2" topLeftCell="T3" activePane="bottomRight" state="frozen"/>
      <selection pane="bottomRight" activeCell="Y23" sqref="Y23"/>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2023-10-24T15:44:02Z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