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8.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10.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2\Prezentacja 3Q 2022\"/>
    </mc:Choice>
  </mc:AlternateContent>
  <bookViews>
    <workbookView xWindow="0" yWindow="0" windowWidth="9600" windowHeight="3300" tabRatio="655" firstSheet="1" activeTab="1"/>
  </bookViews>
  <sheets>
    <sheet name="Arkusz3" sheetId="1" state="hidden" r:id="rId1"/>
    <sheet name="P&amp;L" sheetId="2" r:id="rId2"/>
    <sheet name="BS" sheetId="3" r:id="rId3"/>
    <sheet name="Wynik odsetkowy" sheetId="4" r:id="rId4"/>
    <sheet name="Przychody prowizyjne" sheetId="5" r:id="rId5"/>
    <sheet name="Koszty działania razem" sheetId="6" r:id="rId6"/>
    <sheet name="Wynik handlowy" sheetId="7" r:id="rId7"/>
    <sheet name="Wynik inwestycyjny" sheetId="8" r:id="rId8"/>
    <sheet name="Należności od klientów" sheetId="9" r:id="rId9"/>
    <sheet name="Inwestycyjne aktywa finansowe" sheetId="10" r:id="rId10"/>
    <sheet name="Rezerwy_RZiS _Q" sheetId="11" r:id="rId11"/>
    <sheet name="Pozostałe koszty operacyjne" sheetId="12" r:id="rId12"/>
    <sheet name="Pozostałe przychody operacyjne" sheetId="13" r:id="rId13"/>
    <sheet name="Zobowiązania wobec klientów" sheetId="14" r:id="rId14"/>
    <sheet name="Należn. i zob. od banków" sheetId="15" r:id="rId15"/>
    <sheet name="Aktywa i zobow. fin. do obrotu" sheetId="16" r:id="rId16"/>
    <sheet name="Rezerwy_RZiS _Q (2)" sheetId="17" state="hidden" r:id="rId17"/>
    <sheet name="Wskaźniki " sheetId="18" r:id="rId18"/>
    <sheet name="Jakość należności od klientów " sheetId="19" r:id="rId19"/>
    <sheet name="Wybrane dane niefinansowe " sheetId="20" r:id="rId20"/>
    <sheet name="Arkusz2" sheetId="21" state="hidden" r:id="rId21"/>
    <sheet name="Arkusz1" sheetId="22"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 localSheetId="2">#REF!</definedName>
    <definedName name="\" localSheetId="4">#REF!</definedName>
    <definedName name="\" localSheetId="10">#REF!</definedName>
    <definedName name="\" localSheetId="16">#REF!</definedName>
    <definedName name="\">#REF!</definedName>
    <definedName name="_" localSheetId="2">#REF!</definedName>
    <definedName name="_" localSheetId="4">#REF!</definedName>
    <definedName name="_" localSheetId="10">#REF!</definedName>
    <definedName name="_" localSheetId="16">#REF!</definedName>
    <definedName name="_">#REF!</definedName>
    <definedName name="__" localSheetId="2">#REF!</definedName>
    <definedName name="__" localSheetId="4">#REF!</definedName>
    <definedName name="__" localSheetId="10">#REF!</definedName>
    <definedName name="__" localSheetId="16">#REF!</definedName>
    <definedName name="__">#REF!</definedName>
    <definedName name="___" localSheetId="2">#REF!</definedName>
    <definedName name="___" localSheetId="4">#REF!</definedName>
    <definedName name="___" localSheetId="10">#REF!</definedName>
    <definedName name="___" localSheetId="16">#REF!</definedName>
    <definedName name="___">#REF!</definedName>
    <definedName name="____" localSheetId="2">#REF!</definedName>
    <definedName name="____" localSheetId="4">#REF!</definedName>
    <definedName name="____" localSheetId="10">#REF!</definedName>
    <definedName name="____" localSheetId="16">#REF!</definedName>
    <definedName name="____">#REF!</definedName>
    <definedName name="_____" localSheetId="2">#REF!</definedName>
    <definedName name="_____" localSheetId="4">#REF!</definedName>
    <definedName name="_____" localSheetId="10">#REF!</definedName>
    <definedName name="_____" localSheetId="16">#REF!</definedName>
    <definedName name="_____">#REF!</definedName>
    <definedName name="________" localSheetId="2">#REF!</definedName>
    <definedName name="________" localSheetId="4">#REF!</definedName>
    <definedName name="________" localSheetId="10">#REF!</definedName>
    <definedName name="________" localSheetId="16">#REF!</definedName>
    <definedName name="________">#REF!</definedName>
    <definedName name="_____________" localSheetId="2">#REF!</definedName>
    <definedName name="_____________" localSheetId="4">#REF!</definedName>
    <definedName name="_____________" localSheetId="10">#REF!</definedName>
    <definedName name="_____________" localSheetId="16">#REF!</definedName>
    <definedName name="_____________">#REF!</definedName>
    <definedName name="__________________" localSheetId="2">#REF!</definedName>
    <definedName name="__________________" localSheetId="4">#REF!</definedName>
    <definedName name="__________________" localSheetId="10">#REF!</definedName>
    <definedName name="__________________" localSheetId="16">#REF!</definedName>
    <definedName name="__________________">#REF!</definedName>
    <definedName name="______________________________________wbk1" localSheetId="2">#N/A</definedName>
    <definedName name="______________________________________wbk1" localSheetId="1">'P&amp;L'!______________________________________wbk1</definedName>
    <definedName name="______________________________________wbk1" localSheetId="4">#N/A</definedName>
    <definedName name="______________________________________wbk1">'P&amp;L'!______________________________________wbk1</definedName>
    <definedName name="_____________________________________wbk1" localSheetId="4">'[1]Arkusz1 (2)'!_____________________________________wbk1</definedName>
    <definedName name="_____________________________________wbk1" localSheetId="10">'[1]Arkusz1 (2)'!_____________________________________wbk1</definedName>
    <definedName name="_____________________________________wbk1" localSheetId="16">'[1]Arkusz1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4">'[1]Arkusz1 (2)'!___________________________________wbk1</definedName>
    <definedName name="___________________________________wbk1" localSheetId="10">'[1]Arkusz1 (2)'!___________________________________wbk1</definedName>
    <definedName name="___________________________________wbk1" localSheetId="16">'[1]Arkusz1 (2)'!___________________________________wbk1</definedName>
    <definedName name="___________________________________wbk1">'[1]Arkusz1 (2)'!___________________________________wbk1</definedName>
    <definedName name="___________________________________xliuwt54j27" localSheetId="2">'[3]wybrane dane finansowe 1'!#REF!</definedName>
    <definedName name="___________________________________xliuwt54j27" localSheetId="4">'[3]wybrane dane finansowe 1'!#REF!</definedName>
    <definedName name="___________________________________xliuwt54j27" localSheetId="10">'[3]wybrane dane finansowe 1'!#REF!</definedName>
    <definedName name="___________________________________xliuwt54j27" localSheetId="16">'[3]wybrane dane finansowe 1'!#REF!</definedName>
    <definedName name="___________________________________xliuwt54j27">'[3]wybrane dane finansowe 1'!#REF!</definedName>
    <definedName name="__________________________________wbk1" localSheetId="4">'[4]Depoz. Str. geogr RVIII,S2,s67 '!__________________________________wbk1</definedName>
    <definedName name="__________________________________wbk1" localSheetId="10">'[4]Depoz. Str. geogr RVIII,S2,s67 '!__________________________________wbk1</definedName>
    <definedName name="__________________________________wbk1" localSheetId="16">'[4]Depoz.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2">'[5]wybrane dane finansowe 1'!#REF!</definedName>
    <definedName name="__________________________________xliuwt54j27" localSheetId="4">'[5]wybrane dane finansowe 1'!#REF!</definedName>
    <definedName name="__________________________________xliuwt54j27" localSheetId="10">'[5]wybrane dane finansowe 1'!#REF!</definedName>
    <definedName name="__________________________________xliuwt54j27" localSheetId="16">'[5]wybrane dane finansowe 1'!#REF!</definedName>
    <definedName name="__________________________________xliuwt54j27">'[5]wybrane dane finansowe 1'!#REF!</definedName>
    <definedName name="_________________________________wbk1" localSheetId="4">'[1]Arkusz1 (2)'!_________________________________wbk1</definedName>
    <definedName name="_________________________________wbk1" localSheetId="10">'[1]Arkusz1 (2)'!_________________________________wbk1</definedName>
    <definedName name="_________________________________wbk1" localSheetId="16">'[1]Arkusz1 (2)'!_________________________________wbk1</definedName>
    <definedName name="_________________________________wbk1">'[1]Arkusz1 (2)'!_________________________________wbk1</definedName>
    <definedName name="_________________________________xliuwt54j27" localSheetId="2">'[5]wybrane dane finansowe 1'!#REF!</definedName>
    <definedName name="_________________________________xliuwt54j27" localSheetId="4">'[5]wybrane dane finansowe 1'!#REF!</definedName>
    <definedName name="_________________________________xliuwt54j27" localSheetId="10">'[5]wybrane dane finansowe 1'!#REF!</definedName>
    <definedName name="_________________________________xliuwt54j27" localSheetId="16">'[5]wybrane dane finansowe 1'!#REF!</definedName>
    <definedName name="_________________________________xliuwt54j27">'[5]wybrane dane finansowe 1'!#REF!</definedName>
    <definedName name="________________________________wbk1" localSheetId="4">'[4]Depoz. Str. geogr RVIII,S2,s67 '!________________________________wbk1</definedName>
    <definedName name="________________________________wbk1" localSheetId="10">'[4]Depoz. Str. geogr RVIII,S2,s67 '!________________________________wbk1</definedName>
    <definedName name="________________________________wbk1" localSheetId="16">'[4]Depoz. Str. geogr RVIII,S2,s67 '!________________________________wbk1</definedName>
    <definedName name="________________________________wbk1">'[4]Depoz. Str. geogr RVIII,S2,s67 '!________________________________wbk1</definedName>
    <definedName name="________________________________xliuwt54j27" localSheetId="2">'[5]wybrane dane finansowe 1'!#REF!</definedName>
    <definedName name="________________________________xliuwt54j27" localSheetId="4">'[5]wybrane dane finansowe 1'!#REF!</definedName>
    <definedName name="________________________________xliuwt54j27" localSheetId="10">'[5]wybrane dane finansowe 1'!#REF!</definedName>
    <definedName name="________________________________xliuwt54j27" localSheetId="16">'[5]wybrane dane finansowe 1'!#REF!</definedName>
    <definedName name="________________________________xliuwt54j27">'[5]wybrane dane finansowe 1'!#REF!</definedName>
    <definedName name="_______________________________wbk1" localSheetId="4">'[1]Arkusz1 (2)'!_______________________________wbk1</definedName>
    <definedName name="_______________________________wbk1" localSheetId="10">'[1]Arkusz1 (2)'!_______________________________wbk1</definedName>
    <definedName name="_______________________________wbk1" localSheetId="16">'[1]Arkusz1 (2)'!_______________________________wbk1</definedName>
    <definedName name="_______________________________wbk1">'[1]Arkusz1 (2)'!_______________________________wbk1</definedName>
    <definedName name="_______________________________xliuwt54j27" localSheetId="2">'[5]wybrane dane finansowe 1'!#REF!</definedName>
    <definedName name="_______________________________xliuwt54j27" localSheetId="4">'[5]wybrane dane finansowe 1'!#REF!</definedName>
    <definedName name="_______________________________xliuwt54j27" localSheetId="10">'[5]wybrane dane finansowe 1'!#REF!</definedName>
    <definedName name="_______________________________xliuwt54j27" localSheetId="16">'[5]wybrane dane finansowe 1'!#REF!</definedName>
    <definedName name="_______________________________xliuwt54j27">'[5]wybrane dane finansowe 1'!#REF!</definedName>
    <definedName name="______________________________wbk1" localSheetId="4">'[1]Arkusz1 (2)'!______________________________wbk1</definedName>
    <definedName name="______________________________wbk1" localSheetId="10">'[1]Arkusz1 (2)'!______________________________wbk1</definedName>
    <definedName name="______________________________wbk1" localSheetId="16">'[1]Arkusz1 (2)'!______________________________wbk1</definedName>
    <definedName name="______________________________wbk1">'[1]Arkusz1 (2)'!______________________________wbk1</definedName>
    <definedName name="______________________________xliuwt54j27" localSheetId="2">'[5]wybrane dane finansowe 1'!#REF!</definedName>
    <definedName name="______________________________xliuwt54j27" localSheetId="4">'[5]wybrane dane finansowe 1'!#REF!</definedName>
    <definedName name="______________________________xliuwt54j27" localSheetId="10">'[5]wybrane dane finansowe 1'!#REF!</definedName>
    <definedName name="______________________________xliuwt54j27" localSheetId="16">'[5]wybrane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2">'[5]wybrane dane finansowe 1'!#REF!</definedName>
    <definedName name="_____________________________xliuwt54j27" localSheetId="4">'[5]wybrane dane finansowe 1'!#REF!</definedName>
    <definedName name="_____________________________xliuwt54j27" localSheetId="10">'[5]wybrane dane finansowe 1'!#REF!</definedName>
    <definedName name="_____________________________xliuwt54j27" localSheetId="16">'[5]wybrane dane finansowe 1'!#REF!</definedName>
    <definedName name="_____________________________xliuwt54j27">'[5]wybrane dane finansowe 1'!#REF!</definedName>
    <definedName name="____________________________wbk1" localSheetId="4">'[1]Arkusz1 (2)'!____________________________wbk1</definedName>
    <definedName name="____________________________wbk1" localSheetId="10">'[1]Arkusz1 (2)'!____________________________wbk1</definedName>
    <definedName name="____________________________wbk1" localSheetId="16">'[1]Arkusz1 (2)'!____________________________wbk1</definedName>
    <definedName name="____________________________wbk1">'[1]Arkusz1 (2)'!____________________________wbk1</definedName>
    <definedName name="____________________________xliuwt54j27" localSheetId="2">'[5]wybrane dane finansowe 1'!#REF!</definedName>
    <definedName name="____________________________xliuwt54j27" localSheetId="4">'[5]wybrane dane finansowe 1'!#REF!</definedName>
    <definedName name="____________________________xliuwt54j27" localSheetId="10">'[5]wybrane dane finansowe 1'!#REF!</definedName>
    <definedName name="____________________________xliuwt54j27" localSheetId="16">'[5]wybrane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2">'[5]wybrane dane finansowe 1'!#REF!</definedName>
    <definedName name="___________________________xliuwt54j27" localSheetId="4">'[5]wybrane dane finansowe 1'!#REF!</definedName>
    <definedName name="___________________________xliuwt54j27" localSheetId="10">'[5]wybrane dane finansowe 1'!#REF!</definedName>
    <definedName name="___________________________xliuwt54j27" localSheetId="16">'[5]wybrane dane finansowe 1'!#REF!</definedName>
    <definedName name="___________________________xliuwt54j27">'[5]wybrane dane finansowe 1'!#REF!</definedName>
    <definedName name="__________________________wbk1" localSheetId="4">'[1]Arkusz1 (2)'!__________________________wbk1</definedName>
    <definedName name="__________________________wbk1" localSheetId="10">'[1]Arkusz1 (2)'!__________________________wbk1</definedName>
    <definedName name="__________________________wbk1" localSheetId="16">'[1]Arkusz1 (2)'!__________________________wbk1</definedName>
    <definedName name="__________________________wbk1">'[1]Arkusz1 (2)'!__________________________wbk1</definedName>
    <definedName name="__________________________xliuwt54j27" localSheetId="2">'[5]wybrane dane finansowe 1'!#REF!</definedName>
    <definedName name="__________________________xliuwt54j27" localSheetId="4">'[5]wybrane dane finansowe 1'!#REF!</definedName>
    <definedName name="__________________________xliuwt54j27" localSheetId="10">'[5]wybrane dane finansowe 1'!#REF!</definedName>
    <definedName name="__________________________xliuwt54j27" localSheetId="16">'[5]wybrane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2">'[5]wybrane dane finansowe 1'!#REF!</definedName>
    <definedName name="_________________________xliuwt54j27" localSheetId="4">'[5]wybrane dane finansowe 1'!#REF!</definedName>
    <definedName name="_________________________xliuwt54j27" localSheetId="10">'[5]wybrane dane finansowe 1'!#REF!</definedName>
    <definedName name="_________________________xliuwt54j27" localSheetId="16">'[5]wybrane dane finansowe 1'!#REF!</definedName>
    <definedName name="_________________________xliuwt54j27">'[5]wybrane dane finansowe 1'!#REF!</definedName>
    <definedName name="________________________wbk1">#N/A</definedName>
    <definedName name="________________________xliuwt54j27" localSheetId="2">'[5]wybrane dane finansowe 1'!#REF!</definedName>
    <definedName name="________________________xliuwt54j27" localSheetId="4">'[5]wybrane dane finansowe 1'!#REF!</definedName>
    <definedName name="________________________xliuwt54j27" localSheetId="10">'[5]wybrane dane finansowe 1'!#REF!</definedName>
    <definedName name="________________________xliuwt54j27" localSheetId="16">'[5]wybrane dane finansowe 1'!#REF!</definedName>
    <definedName name="________________________xliuwt54j27">'[5]wybrane dane finansowe 1'!#REF!</definedName>
    <definedName name="_______________________wbk1">[6]!_______________wbk1</definedName>
    <definedName name="_______________________xliuwt54j27" localSheetId="2">'[5]wybrane dane finansowe 1'!#REF!</definedName>
    <definedName name="_______________________xliuwt54j27" localSheetId="4">'[5]wybrane dane finansowe 1'!#REF!</definedName>
    <definedName name="_______________________xliuwt54j27" localSheetId="10">'[5]wybrane dane finansowe 1'!#REF!</definedName>
    <definedName name="_______________________xliuwt54j27" localSheetId="16">'[5]wybrane dane finansowe 1'!#REF!</definedName>
    <definedName name="_______________________xliuwt54j27">'[5]wybrane dane finansowe 1'!#REF!</definedName>
    <definedName name="______________________wbk1">[6]!_______________wbk1</definedName>
    <definedName name="______________________xliuwt54j27" localSheetId="2">'[5]wybrane dane finansowe 1'!#REF!</definedName>
    <definedName name="______________________xliuwt54j27" localSheetId="4">'[5]wybrane dane finansowe 1'!#REF!</definedName>
    <definedName name="______________________xliuwt54j27" localSheetId="10">'[5]wybrane dane finansowe 1'!#REF!</definedName>
    <definedName name="______________________xliuwt54j27" localSheetId="16">'[5]wybrane dane finansowe 1'!#REF!</definedName>
    <definedName name="______________________xliuwt54j27">'[5]wybrane dane finansowe 1'!#REF!</definedName>
    <definedName name="_____________________wbk1">[6]!_______________wbk1</definedName>
    <definedName name="_____________________xliuwt54j27" localSheetId="2">'[5]wybrane dane finansowe 1'!#REF!</definedName>
    <definedName name="_____________________xliuwt54j27" localSheetId="4">'[5]wybrane dane finansowe 1'!#REF!</definedName>
    <definedName name="_____________________xliuwt54j27" localSheetId="10">'[5]wybrane dane finansowe 1'!#REF!</definedName>
    <definedName name="_____________________xliuwt54j27" localSheetId="16">'[5]wybrane dane finansowe 1'!#REF!</definedName>
    <definedName name="_____________________xliuwt54j27">'[5]wybrane dane finansowe 1'!#REF!</definedName>
    <definedName name="____________________PLQ2" localSheetId="2">#REF!</definedName>
    <definedName name="____________________PLQ2" localSheetId="4">#REF!</definedName>
    <definedName name="____________________PLQ2" localSheetId="10">#REF!</definedName>
    <definedName name="____________________PLQ2" localSheetId="16">#REF!</definedName>
    <definedName name="____________________PLQ2">#REF!</definedName>
    <definedName name="____________________wbk1">[6]!_______________wbk1</definedName>
    <definedName name="____________________xliuwt54j27" localSheetId="2">'[5]wybrane dane finansowe 1'!#REF!</definedName>
    <definedName name="____________________xliuwt54j27" localSheetId="4">'[5]wybrane dane finansowe 1'!#REF!</definedName>
    <definedName name="____________________xliuwt54j27" localSheetId="10">'[5]wybrane dane finansowe 1'!#REF!</definedName>
    <definedName name="____________________xliuwt54j27" localSheetId="16">'[5]wybrane dane finansowe 1'!#REF!</definedName>
    <definedName name="____________________xliuwt54j27">'[5]wybrane dane finansowe 1'!#REF!</definedName>
    <definedName name="___________________IAF2005" localSheetId="2">#REF!</definedName>
    <definedName name="___________________IAF2005" localSheetId="4">#REF!</definedName>
    <definedName name="___________________IAF2005" localSheetId="10">#REF!</definedName>
    <definedName name="___________________IAF2005" localSheetId="16">#REF!</definedName>
    <definedName name="___________________IAF2005">#REF!</definedName>
    <definedName name="___________________IAF2006" localSheetId="2">#REF!</definedName>
    <definedName name="___________________IAF2006" localSheetId="4">#REF!</definedName>
    <definedName name="___________________IAF2006" localSheetId="10">#REF!</definedName>
    <definedName name="___________________IAF2006" localSheetId="16">#REF!</definedName>
    <definedName name="___________________IAF2006">#REF!</definedName>
    <definedName name="___________________TW092006" localSheetId="2">#REF!</definedName>
    <definedName name="___________________TW092006" localSheetId="4">#REF!</definedName>
    <definedName name="___________________TW092006" localSheetId="10">#REF!</definedName>
    <definedName name="___________________TW092006" localSheetId="16">#REF!</definedName>
    <definedName name="___________________TW092006">#REF!</definedName>
    <definedName name="___________________TW092007" localSheetId="2">#REF!</definedName>
    <definedName name="___________________TW092007" localSheetId="4">#REF!</definedName>
    <definedName name="___________________TW092007" localSheetId="10">#REF!</definedName>
    <definedName name="___________________TW092007" localSheetId="16">#REF!</definedName>
    <definedName name="___________________TW092007">#REF!</definedName>
    <definedName name="___________________wbk1">#N/A</definedName>
    <definedName name="___________________xliuwt54j27" localSheetId="2">'[5]wybrane dane finansowe 1'!#REF!</definedName>
    <definedName name="___________________xliuwt54j27" localSheetId="4">'[5]wybrane dane finansowe 1'!#REF!</definedName>
    <definedName name="___________________xliuwt54j27" localSheetId="10">'[5]wybrane dane finansowe 1'!#REF!</definedName>
    <definedName name="___________________xliuwt54j27" localSheetId="16">'[5]wybrane dane finansowe 1'!#REF!</definedName>
    <definedName name="___________________xliuwt54j27">'[5]wybrane dane finansowe 1'!#REF!</definedName>
    <definedName name="__________________IAF2005" localSheetId="2">#REF!</definedName>
    <definedName name="__________________IAF2005" localSheetId="4">#REF!</definedName>
    <definedName name="__________________IAF2005" localSheetId="10">#REF!</definedName>
    <definedName name="__________________IAF2005" localSheetId="16">#REF!</definedName>
    <definedName name="__________________IAF2005">#REF!</definedName>
    <definedName name="__________________IAF2006" localSheetId="2">#REF!</definedName>
    <definedName name="__________________IAF2006" localSheetId="4">#REF!</definedName>
    <definedName name="__________________IAF2006" localSheetId="10">#REF!</definedName>
    <definedName name="__________________IAF2006" localSheetId="16">#REF!</definedName>
    <definedName name="__________________IAF2006">#REF!</definedName>
    <definedName name="__________________PLQ2" localSheetId="2">#REF!</definedName>
    <definedName name="__________________PLQ2" localSheetId="4">#REF!</definedName>
    <definedName name="__________________PLQ2" localSheetId="10">#REF!</definedName>
    <definedName name="__________________PLQ2" localSheetId="16">#REF!</definedName>
    <definedName name="__________________PLQ2">#REF!</definedName>
    <definedName name="__________________TW092006" localSheetId="2">#REF!</definedName>
    <definedName name="__________________TW092006" localSheetId="4">#REF!</definedName>
    <definedName name="__________________TW092006" localSheetId="10">#REF!</definedName>
    <definedName name="__________________TW092006" localSheetId="16">#REF!</definedName>
    <definedName name="__________________TW092006">#REF!</definedName>
    <definedName name="__________________TW092007" localSheetId="2">#REF!</definedName>
    <definedName name="__________________TW092007" localSheetId="4">#REF!</definedName>
    <definedName name="__________________TW092007" localSheetId="10">#REF!</definedName>
    <definedName name="__________________TW092007" localSheetId="16">#REF!</definedName>
    <definedName name="__________________TW092007">#REF!</definedName>
    <definedName name="__________________wbk1">[6]!_______________wbk1</definedName>
    <definedName name="__________________xliuwt54j27" localSheetId="2">'[5]wybrane dane finansowe 1'!#REF!</definedName>
    <definedName name="__________________xliuwt54j27" localSheetId="4">'[5]wybrane dane finansowe 1'!#REF!</definedName>
    <definedName name="__________________xliuwt54j27" localSheetId="10">'[5]wybrane dane finansowe 1'!#REF!</definedName>
    <definedName name="__________________xliuwt54j27" localSheetId="16">'[5]wybrane dane finansowe 1'!#REF!</definedName>
    <definedName name="__________________xliuwt54j27">'[5]wybrane dane finansowe 1'!#REF!</definedName>
    <definedName name="_________________IAF2005" localSheetId="2">#REF!</definedName>
    <definedName name="_________________IAF2005" localSheetId="4">#REF!</definedName>
    <definedName name="_________________IAF2005" localSheetId="10">#REF!</definedName>
    <definedName name="_________________IAF2005" localSheetId="16">#REF!</definedName>
    <definedName name="_________________IAF2005">#REF!</definedName>
    <definedName name="_________________IAF2006" localSheetId="2">#REF!</definedName>
    <definedName name="_________________IAF2006" localSheetId="4">#REF!</definedName>
    <definedName name="_________________IAF2006" localSheetId="10">#REF!</definedName>
    <definedName name="_________________IAF2006" localSheetId="16">#REF!</definedName>
    <definedName name="_________________IAF2006">#REF!</definedName>
    <definedName name="_________________PLQ2" localSheetId="2">#REF!</definedName>
    <definedName name="_________________PLQ2" localSheetId="4">#REF!</definedName>
    <definedName name="_________________PLQ2" localSheetId="10">#REF!</definedName>
    <definedName name="_________________PLQ2" localSheetId="16">#REF!</definedName>
    <definedName name="_________________PLQ2">#REF!</definedName>
    <definedName name="_________________TW092006" localSheetId="2">#REF!</definedName>
    <definedName name="_________________TW092006" localSheetId="4">#REF!</definedName>
    <definedName name="_________________TW092006" localSheetId="10">#REF!</definedName>
    <definedName name="_________________TW092006" localSheetId="16">#REF!</definedName>
    <definedName name="_________________TW092006">#REF!</definedName>
    <definedName name="_________________TW092007" localSheetId="2">#REF!</definedName>
    <definedName name="_________________TW092007" localSheetId="4">#REF!</definedName>
    <definedName name="_________________TW092007" localSheetId="10">#REF!</definedName>
    <definedName name="_________________TW092007" localSheetId="16">#REF!</definedName>
    <definedName name="_________________TW092007">#REF!</definedName>
    <definedName name="_________________wbk1">#N/A</definedName>
    <definedName name="_________________xliuwt54j27" localSheetId="2">'[5]wybrane dane finansowe 1'!#REF!</definedName>
    <definedName name="_________________xliuwt54j27" localSheetId="4">'[5]wybrane dane finansowe 1'!#REF!</definedName>
    <definedName name="_________________xliuwt54j27" localSheetId="10">'[5]wybrane dane finansowe 1'!#REF!</definedName>
    <definedName name="_________________xliuwt54j27" localSheetId="16">'[5]wybrane dane finansowe 1'!#REF!</definedName>
    <definedName name="_________________xliuwt54j27">'[5]wybrane dane finansowe 1'!#REF!</definedName>
    <definedName name="________________IAF2005" localSheetId="2">#REF!</definedName>
    <definedName name="________________IAF2005" localSheetId="4">#REF!</definedName>
    <definedName name="________________IAF2005" localSheetId="10">#REF!</definedName>
    <definedName name="________________IAF2005" localSheetId="16">#REF!</definedName>
    <definedName name="________________IAF2005">#REF!</definedName>
    <definedName name="________________IAF2006" localSheetId="2">#REF!</definedName>
    <definedName name="________________IAF2006" localSheetId="4">#REF!</definedName>
    <definedName name="________________IAF2006" localSheetId="10">#REF!</definedName>
    <definedName name="________________IAF2006" localSheetId="16">#REF!</definedName>
    <definedName name="________________IAF2006">#REF!</definedName>
    <definedName name="________________PLQ2" localSheetId="2">#REF!</definedName>
    <definedName name="________________PLQ2" localSheetId="4">#REF!</definedName>
    <definedName name="________________PLQ2" localSheetId="10">#REF!</definedName>
    <definedName name="________________PLQ2" localSheetId="16">#REF!</definedName>
    <definedName name="________________PLQ2">#REF!</definedName>
    <definedName name="________________TW092006" localSheetId="2">#REF!</definedName>
    <definedName name="________________TW092006" localSheetId="4">#REF!</definedName>
    <definedName name="________________TW092006" localSheetId="10">#REF!</definedName>
    <definedName name="________________TW092006" localSheetId="16">#REF!</definedName>
    <definedName name="________________TW092006">#REF!</definedName>
    <definedName name="________________TW092007" localSheetId="2">#REF!</definedName>
    <definedName name="________________TW092007" localSheetId="4">#REF!</definedName>
    <definedName name="________________TW092007" localSheetId="10">#REF!</definedName>
    <definedName name="________________TW092007" localSheetId="16">#REF!</definedName>
    <definedName name="________________TW092007">#REF!</definedName>
    <definedName name="________________wbk1">[6]!_______________wbk1</definedName>
    <definedName name="________________xliuwt54j27" localSheetId="2">'[5]wybrane dane finansowe 1'!#REF!</definedName>
    <definedName name="________________xliuwt54j27" localSheetId="4">'[5]wybrane dane finansowe 1'!#REF!</definedName>
    <definedName name="________________xliuwt54j27" localSheetId="10">'[5]wybrane dane finansowe 1'!#REF!</definedName>
    <definedName name="________________xliuwt54j27" localSheetId="16">'[5]wybrane dane finansowe 1'!#REF!</definedName>
    <definedName name="________________xliuwt54j27">'[5]wybrane dane finansowe 1'!#REF!</definedName>
    <definedName name="_______________IAF2005" localSheetId="2">#REF!</definedName>
    <definedName name="_______________IAF2005" localSheetId="4">#REF!</definedName>
    <definedName name="_______________IAF2005" localSheetId="10">#REF!</definedName>
    <definedName name="_______________IAF2005" localSheetId="16">#REF!</definedName>
    <definedName name="_______________IAF2005">#REF!</definedName>
    <definedName name="_______________IAF2006" localSheetId="2">#REF!</definedName>
    <definedName name="_______________IAF2006" localSheetId="4">#REF!</definedName>
    <definedName name="_______________IAF2006" localSheetId="10">#REF!</definedName>
    <definedName name="_______________IAF2006" localSheetId="16">#REF!</definedName>
    <definedName name="_______________IAF2006">#REF!</definedName>
    <definedName name="_______________PLQ2" localSheetId="2">#REF!</definedName>
    <definedName name="_______________PLQ2" localSheetId="4">#REF!</definedName>
    <definedName name="_______________PLQ2" localSheetId="10">#REF!</definedName>
    <definedName name="_______________PLQ2" localSheetId="16">#REF!</definedName>
    <definedName name="_______________PLQ2">#REF!</definedName>
    <definedName name="_______________TW092006" localSheetId="2">#REF!</definedName>
    <definedName name="_______________TW092006" localSheetId="4">#REF!</definedName>
    <definedName name="_______________TW092006" localSheetId="10">#REF!</definedName>
    <definedName name="_______________TW092006" localSheetId="16">#REF!</definedName>
    <definedName name="_______________TW092006">#REF!</definedName>
    <definedName name="_______________TW092007" localSheetId="2">#REF!</definedName>
    <definedName name="_______________TW092007" localSheetId="4">#REF!</definedName>
    <definedName name="_______________TW092007" localSheetId="10">#REF!</definedName>
    <definedName name="_______________TW092007" localSheetId="16">#REF!</definedName>
    <definedName name="_______________TW092007">#REF!</definedName>
    <definedName name="_______________wbk1">[6]!_______________wbk1</definedName>
    <definedName name="_______________xliuwt54j27" localSheetId="2">'[5]wybrane dane finansowe 1'!#REF!</definedName>
    <definedName name="_______________xliuwt54j27" localSheetId="4">'[5]wybrane dane finansowe 1'!#REF!</definedName>
    <definedName name="_______________xliuwt54j27" localSheetId="10">'[5]wybrane dane finansowe 1'!#REF!</definedName>
    <definedName name="_______________xliuwt54j27" localSheetId="16">'[5]wybrane dane finansowe 1'!#REF!</definedName>
    <definedName name="_______________xliuwt54j27">'[5]wybrane dane finansowe 1'!#REF!</definedName>
    <definedName name="______________IAF2005" localSheetId="2">#REF!</definedName>
    <definedName name="______________IAF2005" localSheetId="4">#REF!</definedName>
    <definedName name="______________IAF2005" localSheetId="10">#REF!</definedName>
    <definedName name="______________IAF2005" localSheetId="16">#REF!</definedName>
    <definedName name="______________IAF2005">#REF!</definedName>
    <definedName name="______________IAF2006" localSheetId="2">#REF!</definedName>
    <definedName name="______________IAF2006" localSheetId="4">#REF!</definedName>
    <definedName name="______________IAF2006" localSheetId="10">#REF!</definedName>
    <definedName name="______________IAF2006" localSheetId="16">#REF!</definedName>
    <definedName name="______________IAF2006">#REF!</definedName>
    <definedName name="______________PLQ2" localSheetId="2">#REF!</definedName>
    <definedName name="______________PLQ2" localSheetId="4">#REF!</definedName>
    <definedName name="______________PLQ2" localSheetId="10">#REF!</definedName>
    <definedName name="______________PLQ2" localSheetId="16">#REF!</definedName>
    <definedName name="______________PLQ2">#REF!</definedName>
    <definedName name="______________TW092006" localSheetId="2">#REF!</definedName>
    <definedName name="______________TW092006" localSheetId="4">#REF!</definedName>
    <definedName name="______________TW092006" localSheetId="10">#REF!</definedName>
    <definedName name="______________TW092006" localSheetId="16">#REF!</definedName>
    <definedName name="______________TW092006">#REF!</definedName>
    <definedName name="______________TW092007" localSheetId="2">#REF!</definedName>
    <definedName name="______________TW092007" localSheetId="4">#REF!</definedName>
    <definedName name="______________TW092007" localSheetId="10">#REF!</definedName>
    <definedName name="______________TW092007" localSheetId="16">#REF!</definedName>
    <definedName name="______________TW092007">#REF!</definedName>
    <definedName name="______________wbk1">[6]!_______________wbk1</definedName>
    <definedName name="______________xliuwt54j27" localSheetId="2">'[5]wybrane dane finansowe 1'!#REF!</definedName>
    <definedName name="______________xliuwt54j27" localSheetId="4">'[5]wybrane dane finansowe 1'!#REF!</definedName>
    <definedName name="______________xliuwt54j27" localSheetId="10">'[5]wybrane dane finansowe 1'!#REF!</definedName>
    <definedName name="______________xliuwt54j27" localSheetId="16">'[5]wybrane dane finansowe 1'!#REF!</definedName>
    <definedName name="______________xliuwt54j27">'[5]wybrane dane finansowe 1'!#REF!</definedName>
    <definedName name="_____________IAF2005" localSheetId="2">#REF!</definedName>
    <definedName name="_____________IAF2005" localSheetId="4">#REF!</definedName>
    <definedName name="_____________IAF2005" localSheetId="10">#REF!</definedName>
    <definedName name="_____________IAF2005" localSheetId="16">#REF!</definedName>
    <definedName name="_____________IAF2005">#REF!</definedName>
    <definedName name="_____________IAF2006" localSheetId="2">#REF!</definedName>
    <definedName name="_____________IAF2006" localSheetId="4">#REF!</definedName>
    <definedName name="_____________IAF2006" localSheetId="10">#REF!</definedName>
    <definedName name="_____________IAF2006" localSheetId="16">#REF!</definedName>
    <definedName name="_____________IAF2006">#REF!</definedName>
    <definedName name="_____________PLQ2" localSheetId="2">#REF!</definedName>
    <definedName name="_____________PLQ2" localSheetId="4">#REF!</definedName>
    <definedName name="_____________PLQ2" localSheetId="10">#REF!</definedName>
    <definedName name="_____________PLQ2" localSheetId="16">#REF!</definedName>
    <definedName name="_____________PLQ2">#REF!</definedName>
    <definedName name="_____________TW092006" localSheetId="2">#REF!</definedName>
    <definedName name="_____________TW092006" localSheetId="4">#REF!</definedName>
    <definedName name="_____________TW092006" localSheetId="10">#REF!</definedName>
    <definedName name="_____________TW092006" localSheetId="16">#REF!</definedName>
    <definedName name="_____________TW092006">#REF!</definedName>
    <definedName name="_____________TW092007" localSheetId="2">#REF!</definedName>
    <definedName name="_____________TW092007" localSheetId="4">#REF!</definedName>
    <definedName name="_____________TW092007" localSheetId="10">#REF!</definedName>
    <definedName name="_____________TW092007" localSheetId="16">#REF!</definedName>
    <definedName name="_____________TW092007">#REF!</definedName>
    <definedName name="_____________wbk1">[2]!_____________wbk1</definedName>
    <definedName name="_____________xliuwt54j27" localSheetId="2">'[5]wybrane dane finansowe 1'!#REF!</definedName>
    <definedName name="_____________xliuwt54j27" localSheetId="4">'[5]wybrane dane finansowe 1'!#REF!</definedName>
    <definedName name="_____________xliuwt54j27" localSheetId="10">'[5]wybrane dane finansowe 1'!#REF!</definedName>
    <definedName name="_____________xliuwt54j27" localSheetId="16">'[5]wybrane dane finansowe 1'!#REF!</definedName>
    <definedName name="_____________xliuwt54j27">'[5]wybrane dane finansowe 1'!#REF!</definedName>
    <definedName name="____________IAF2005" localSheetId="2">#REF!</definedName>
    <definedName name="____________IAF2005" localSheetId="4">#REF!</definedName>
    <definedName name="____________IAF2005" localSheetId="10">#REF!</definedName>
    <definedName name="____________IAF2005" localSheetId="16">#REF!</definedName>
    <definedName name="____________IAF2005">#REF!</definedName>
    <definedName name="____________IAF2006" localSheetId="2">#REF!</definedName>
    <definedName name="____________IAF2006" localSheetId="4">#REF!</definedName>
    <definedName name="____________IAF2006" localSheetId="10">#REF!</definedName>
    <definedName name="____________IAF2006" localSheetId="16">#REF!</definedName>
    <definedName name="____________IAF2006">#REF!</definedName>
    <definedName name="____________PLQ2" localSheetId="2">#REF!</definedName>
    <definedName name="____________PLQ2" localSheetId="4">#REF!</definedName>
    <definedName name="____________PLQ2" localSheetId="10">#REF!</definedName>
    <definedName name="____________PLQ2" localSheetId="16">#REF!</definedName>
    <definedName name="____________PLQ2">#REF!</definedName>
    <definedName name="____________TW092006" localSheetId="2">#REF!</definedName>
    <definedName name="____________TW092006" localSheetId="4">#REF!</definedName>
    <definedName name="____________TW092006" localSheetId="10">#REF!</definedName>
    <definedName name="____________TW092006" localSheetId="16">#REF!</definedName>
    <definedName name="____________TW092006">#REF!</definedName>
    <definedName name="____________TW092007" localSheetId="2">#REF!</definedName>
    <definedName name="____________TW092007" localSheetId="4">#REF!</definedName>
    <definedName name="____________TW092007" localSheetId="10">#REF!</definedName>
    <definedName name="____________TW092007" localSheetId="16">#REF!</definedName>
    <definedName name="____________TW092007">#REF!</definedName>
    <definedName name="____________wbk1">#N/A</definedName>
    <definedName name="____________xliuwt54j27" localSheetId="2">'[5]wybrane dane finansowe 1'!#REF!</definedName>
    <definedName name="____________xliuwt54j27" localSheetId="4">'[5]wybrane dane finansowe 1'!#REF!</definedName>
    <definedName name="____________xliuwt54j27" localSheetId="10">'[5]wybrane dane finansowe 1'!#REF!</definedName>
    <definedName name="____________xliuwt54j27" localSheetId="16">'[5]wybrane dane finansowe 1'!#REF!</definedName>
    <definedName name="____________xliuwt54j27">'[5]wybrane dane finansowe 1'!#REF!</definedName>
    <definedName name="___________IAF2005" localSheetId="2">#REF!</definedName>
    <definedName name="___________IAF2005" localSheetId="4">#REF!</definedName>
    <definedName name="___________IAF2005" localSheetId="10">#REF!</definedName>
    <definedName name="___________IAF2005" localSheetId="16">#REF!</definedName>
    <definedName name="___________IAF2005">#REF!</definedName>
    <definedName name="___________IAF2006" localSheetId="2">#REF!</definedName>
    <definedName name="___________IAF2006" localSheetId="4">#REF!</definedName>
    <definedName name="___________IAF2006" localSheetId="10">#REF!</definedName>
    <definedName name="___________IAF2006" localSheetId="16">#REF!</definedName>
    <definedName name="___________IAF2006">#REF!</definedName>
    <definedName name="___________PLQ2" localSheetId="2">#REF!</definedName>
    <definedName name="___________PLQ2" localSheetId="4">#REF!</definedName>
    <definedName name="___________PLQ2" localSheetId="10">#REF!</definedName>
    <definedName name="___________PLQ2" localSheetId="16">#REF!</definedName>
    <definedName name="___________PLQ2">#REF!</definedName>
    <definedName name="___________TW092006" localSheetId="2">#REF!</definedName>
    <definedName name="___________TW092006" localSheetId="4">#REF!</definedName>
    <definedName name="___________TW092006" localSheetId="10">#REF!</definedName>
    <definedName name="___________TW092006" localSheetId="16">#REF!</definedName>
    <definedName name="___________TW092006">#REF!</definedName>
    <definedName name="___________TW092007" localSheetId="2">#REF!</definedName>
    <definedName name="___________TW092007" localSheetId="4">#REF!</definedName>
    <definedName name="___________TW092007" localSheetId="10">#REF!</definedName>
    <definedName name="___________TW092007" localSheetId="16">#REF!</definedName>
    <definedName name="___________TW092007">#REF!</definedName>
    <definedName name="___________wbk1">#N/A</definedName>
    <definedName name="___________xliuwt54j27" localSheetId="2">'[5]wybrane dane finansowe 1'!#REF!</definedName>
    <definedName name="___________xliuwt54j27" localSheetId="4">'[5]wybrane dane finansowe 1'!#REF!</definedName>
    <definedName name="___________xliuwt54j27" localSheetId="10">'[5]wybrane dane finansowe 1'!#REF!</definedName>
    <definedName name="___________xliuwt54j27" localSheetId="16">'[5]wybrane dane finansowe 1'!#REF!</definedName>
    <definedName name="___________xliuwt54j27">'[5]wybrane dane finansowe 1'!#REF!</definedName>
    <definedName name="__________IAF2005" localSheetId="2">#REF!</definedName>
    <definedName name="__________IAF2005" localSheetId="4">#REF!</definedName>
    <definedName name="__________IAF2005" localSheetId="10">#REF!</definedName>
    <definedName name="__________IAF2005" localSheetId="16">#REF!</definedName>
    <definedName name="__________IAF2005">#REF!</definedName>
    <definedName name="__________IAF2006" localSheetId="2">#REF!</definedName>
    <definedName name="__________IAF2006" localSheetId="4">#REF!</definedName>
    <definedName name="__________IAF2006" localSheetId="10">#REF!</definedName>
    <definedName name="__________IAF2006" localSheetId="16">#REF!</definedName>
    <definedName name="__________IAF2006">#REF!</definedName>
    <definedName name="__________PLQ2" localSheetId="2">#REF!</definedName>
    <definedName name="__________PLQ2" localSheetId="4">#REF!</definedName>
    <definedName name="__________PLQ2" localSheetId="10">#REF!</definedName>
    <definedName name="__________PLQ2" localSheetId="16">#REF!</definedName>
    <definedName name="__________PLQ2">#REF!</definedName>
    <definedName name="__________TW092006" localSheetId="2">#REF!</definedName>
    <definedName name="__________TW092006" localSheetId="4">#REF!</definedName>
    <definedName name="__________TW092006" localSheetId="10">#REF!</definedName>
    <definedName name="__________TW092006" localSheetId="16">#REF!</definedName>
    <definedName name="__________TW092006">#REF!</definedName>
    <definedName name="__________TW092007" localSheetId="2">#REF!</definedName>
    <definedName name="__________TW092007" localSheetId="4">#REF!</definedName>
    <definedName name="__________TW092007" localSheetId="10">#REF!</definedName>
    <definedName name="__________TW092007" localSheetId="16">#REF!</definedName>
    <definedName name="__________TW092007">#REF!</definedName>
    <definedName name="__________wbk1">[2]!__________wbk1</definedName>
    <definedName name="__________xliuwt54j27" localSheetId="2">'[5]wybrane dane finansowe 1'!#REF!</definedName>
    <definedName name="__________xliuwt54j27" localSheetId="4">'[5]wybrane dane finansowe 1'!#REF!</definedName>
    <definedName name="__________xliuwt54j27" localSheetId="10">'[5]wybrane dane finansowe 1'!#REF!</definedName>
    <definedName name="__________xliuwt54j27" localSheetId="16">'[5]wybrane dane finansowe 1'!#REF!</definedName>
    <definedName name="__________xliuwt54j27">'[5]wybrane dane finansowe 1'!#REF!</definedName>
    <definedName name="_________IAF2005" localSheetId="2">#REF!</definedName>
    <definedName name="_________IAF2005" localSheetId="4">#REF!</definedName>
    <definedName name="_________IAF2005" localSheetId="10">#REF!</definedName>
    <definedName name="_________IAF2005" localSheetId="16">#REF!</definedName>
    <definedName name="_________IAF2005">#REF!</definedName>
    <definedName name="_________IAF2006" localSheetId="2">#REF!</definedName>
    <definedName name="_________IAF2006" localSheetId="4">#REF!</definedName>
    <definedName name="_________IAF2006" localSheetId="10">#REF!</definedName>
    <definedName name="_________IAF2006" localSheetId="16">#REF!</definedName>
    <definedName name="_________IAF2006">#REF!</definedName>
    <definedName name="_________PLQ2" localSheetId="2">#REF!</definedName>
    <definedName name="_________PLQ2" localSheetId="4">#REF!</definedName>
    <definedName name="_________PLQ2" localSheetId="10">#REF!</definedName>
    <definedName name="_________PLQ2" localSheetId="16">#REF!</definedName>
    <definedName name="_________PLQ2">#REF!</definedName>
    <definedName name="_________TW092006" localSheetId="2">#REF!</definedName>
    <definedName name="_________TW092006" localSheetId="4">#REF!</definedName>
    <definedName name="_________TW092006" localSheetId="10">#REF!</definedName>
    <definedName name="_________TW092006" localSheetId="16">#REF!</definedName>
    <definedName name="_________TW092006">#REF!</definedName>
    <definedName name="_________TW092007" localSheetId="2">#REF!</definedName>
    <definedName name="_________TW092007" localSheetId="4">#REF!</definedName>
    <definedName name="_________TW092007" localSheetId="10">#REF!</definedName>
    <definedName name="_________TW092007" localSheetId="16">#REF!</definedName>
    <definedName name="_________TW092007">#REF!</definedName>
    <definedName name="_________wbk1">[2]!_________wbk1</definedName>
    <definedName name="_________xliuwt54j27" localSheetId="2">'[5]wybrane dane finansowe 1'!#REF!</definedName>
    <definedName name="_________xliuwt54j27" localSheetId="4">'[5]wybrane dane finansowe 1'!#REF!</definedName>
    <definedName name="_________xliuwt54j27" localSheetId="10">'[5]wybrane dane finansowe 1'!#REF!</definedName>
    <definedName name="_________xliuwt54j27" localSheetId="16">'[5]wybrane dane finansowe 1'!#REF!</definedName>
    <definedName name="_________xliuwt54j27">'[5]wybrane dane finansowe 1'!#REF!</definedName>
    <definedName name="________IAF2005" localSheetId="2">#REF!</definedName>
    <definedName name="________IAF2005" localSheetId="4">#REF!</definedName>
    <definedName name="________IAF2005" localSheetId="10">#REF!</definedName>
    <definedName name="________IAF2005" localSheetId="16">#REF!</definedName>
    <definedName name="________IAF2005">#REF!</definedName>
    <definedName name="________IAF2006" localSheetId="2">#REF!</definedName>
    <definedName name="________IAF2006" localSheetId="4">#REF!</definedName>
    <definedName name="________IAF2006" localSheetId="10">#REF!</definedName>
    <definedName name="________IAF2006" localSheetId="16">#REF!</definedName>
    <definedName name="________IAF2006">#REF!</definedName>
    <definedName name="________PLQ2" localSheetId="2">#REF!</definedName>
    <definedName name="________PLQ2" localSheetId="4">#REF!</definedName>
    <definedName name="________PLQ2" localSheetId="10">#REF!</definedName>
    <definedName name="________PLQ2" localSheetId="16">#REF!</definedName>
    <definedName name="________PLQ2">#REF!</definedName>
    <definedName name="________TW092006" localSheetId="2">#REF!</definedName>
    <definedName name="________TW092006" localSheetId="4">#REF!</definedName>
    <definedName name="________TW092006" localSheetId="10">#REF!</definedName>
    <definedName name="________TW092006" localSheetId="16">#REF!</definedName>
    <definedName name="________TW092006">#REF!</definedName>
    <definedName name="________TW092007" localSheetId="2">#REF!</definedName>
    <definedName name="________TW092007" localSheetId="4">#REF!</definedName>
    <definedName name="________TW092007" localSheetId="10">#REF!</definedName>
    <definedName name="________TW092007" localSheetId="16">#REF!</definedName>
    <definedName name="________TW092007">#REF!</definedName>
    <definedName name="________wbk1" localSheetId="2">#N/A</definedName>
    <definedName name="________wbk1" localSheetId="1">#N/A</definedName>
    <definedName name="________wbk1" localSheetId="4">'Przychody prowizyjne'!________wbk1</definedName>
    <definedName name="________wbk1" localSheetId="17">[2]!________wbk1</definedName>
    <definedName name="________wbk1">[0]!________wbk1</definedName>
    <definedName name="________xliuwt54j27" localSheetId="2">'[7]wybrane dane finansowe 1'!#REF!</definedName>
    <definedName name="________xliuwt54j27" localSheetId="4">'[7]wybrane dane finansowe 1'!#REF!</definedName>
    <definedName name="________xliuwt54j27" localSheetId="10">'[7]wybrane dane finansowe 1'!#REF!</definedName>
    <definedName name="________xliuwt54j27" localSheetId="16">'[7]wybrane dane finansowe 1'!#REF!</definedName>
    <definedName name="________xliuwt54j27">'[7]wybrane dane finansowe 1'!#REF!</definedName>
    <definedName name="_______IAF2005" localSheetId="2">#REF!</definedName>
    <definedName name="_______IAF2005" localSheetId="4">#REF!</definedName>
    <definedName name="_______IAF2005" localSheetId="10">#REF!</definedName>
    <definedName name="_______IAF2005" localSheetId="16">#REF!</definedName>
    <definedName name="_______IAF2005">#REF!</definedName>
    <definedName name="_______IAF2006" localSheetId="2">#REF!</definedName>
    <definedName name="_______IAF2006" localSheetId="4">#REF!</definedName>
    <definedName name="_______IAF2006" localSheetId="10">#REF!</definedName>
    <definedName name="_______IAF2006" localSheetId="16">#REF!</definedName>
    <definedName name="_______IAF2006">#REF!</definedName>
    <definedName name="_______PLQ2" localSheetId="2">#REF!</definedName>
    <definedName name="_______PLQ2" localSheetId="4">#REF!</definedName>
    <definedName name="_______PLQ2" localSheetId="10">#REF!</definedName>
    <definedName name="_______PLQ2" localSheetId="16">#REF!</definedName>
    <definedName name="_______PLQ2">#REF!</definedName>
    <definedName name="_______TW092006" localSheetId="2">#REF!</definedName>
    <definedName name="_______TW092006" localSheetId="4">#REF!</definedName>
    <definedName name="_______TW092006" localSheetId="10">#REF!</definedName>
    <definedName name="_______TW092006" localSheetId="16">#REF!</definedName>
    <definedName name="_______TW092006">#REF!</definedName>
    <definedName name="_______TW092007" localSheetId="2">#REF!</definedName>
    <definedName name="_______TW092007" localSheetId="4">#REF!</definedName>
    <definedName name="_______TW092007" localSheetId="10">#REF!</definedName>
    <definedName name="_______TW092007" localSheetId="16">#REF!</definedName>
    <definedName name="_______TW092007">#REF!</definedName>
    <definedName name="_______wbk1" localSheetId="2">#N/A</definedName>
    <definedName name="_______wbk1" localSheetId="1">#N/A</definedName>
    <definedName name="_______wbk1" localSheetId="4">'Przychody prowizyjne'!_______wbk1</definedName>
    <definedName name="_______wbk1" localSheetId="17">[1]!__wbk1</definedName>
    <definedName name="_______wbk1">[0]!_______wbk1</definedName>
    <definedName name="_______xliuwt54j27" localSheetId="2">'[7]wybrane dane finansowe 1'!#REF!</definedName>
    <definedName name="_______xliuwt54j27" localSheetId="4">'[7]wybrane dane finansowe 1'!#REF!</definedName>
    <definedName name="_______xliuwt54j27" localSheetId="10">'[7]wybrane dane finansowe 1'!#REF!</definedName>
    <definedName name="_______xliuwt54j27" localSheetId="16">'[7]wybrane dane finansowe 1'!#REF!</definedName>
    <definedName name="_______xliuwt54j27">'[7]wybrane dane finansowe 1'!#REF!</definedName>
    <definedName name="______IAF2005" localSheetId="2">#REF!</definedName>
    <definedName name="______IAF2005" localSheetId="4">#REF!</definedName>
    <definedName name="______IAF2005" localSheetId="10">#REF!</definedName>
    <definedName name="______IAF2005" localSheetId="16">#REF!</definedName>
    <definedName name="______IAF2005">#REF!</definedName>
    <definedName name="______IAF2006" localSheetId="2">#REF!</definedName>
    <definedName name="______IAF2006" localSheetId="4">#REF!</definedName>
    <definedName name="______IAF2006" localSheetId="10">#REF!</definedName>
    <definedName name="______IAF2006" localSheetId="16">#REF!</definedName>
    <definedName name="______IAF2006">#REF!</definedName>
    <definedName name="______PLQ2" localSheetId="2">#REF!</definedName>
    <definedName name="______PLQ2" localSheetId="4">#REF!</definedName>
    <definedName name="______PLQ2" localSheetId="10">#REF!</definedName>
    <definedName name="______PLQ2" localSheetId="16">#REF!</definedName>
    <definedName name="______PLQ2">#REF!</definedName>
    <definedName name="______TW092006" localSheetId="2">#REF!</definedName>
    <definedName name="______TW092006" localSheetId="4">#REF!</definedName>
    <definedName name="______TW092006" localSheetId="10">#REF!</definedName>
    <definedName name="______TW092006" localSheetId="16">#REF!</definedName>
    <definedName name="______TW092006">#REF!</definedName>
    <definedName name="______TW092007" localSheetId="2">#REF!</definedName>
    <definedName name="______TW092007" localSheetId="4">#REF!</definedName>
    <definedName name="______TW092007" localSheetId="10">#REF!</definedName>
    <definedName name="______TW092007" localSheetId="16">#REF!</definedName>
    <definedName name="______TW092007">#REF!</definedName>
    <definedName name="______wbk1" localSheetId="2">#N/A</definedName>
    <definedName name="______wbk1" localSheetId="1">#N/A</definedName>
    <definedName name="______wbk1" localSheetId="4">'Przychody prowizyjne'!______wbk1</definedName>
    <definedName name="______wbk1" localSheetId="17">#N/A</definedName>
    <definedName name="______wbk1">[0]!______wbk1</definedName>
    <definedName name="______xliuwt54j27" localSheetId="2">'[5]wybrane dane finansowe 1'!#REF!</definedName>
    <definedName name="______xliuwt54j27" localSheetId="4">'[5]wybrane dane finansowe 1'!#REF!</definedName>
    <definedName name="______xliuwt54j27" localSheetId="10">'[5]wybrane dane finansowe 1'!#REF!</definedName>
    <definedName name="______xliuwt54j27" localSheetId="16">'[5]wybrane dane finansowe 1'!#REF!</definedName>
    <definedName name="______xliuwt54j27" localSheetId="17">'[7]wybrane dane finansowe 1'!#REF!</definedName>
    <definedName name="______xliuwt54j27">'[5]wybrane dane finansowe 1'!#REF!</definedName>
    <definedName name="_____ALI1" localSheetId="2">#REF!</definedName>
    <definedName name="_____ALI1" localSheetId="4">#REF!</definedName>
    <definedName name="_____ALI1" localSheetId="10">#REF!</definedName>
    <definedName name="_____ALI1" localSheetId="16">#REF!</definedName>
    <definedName name="_____ALI1">#REF!</definedName>
    <definedName name="_____ALI2" localSheetId="2">#REF!</definedName>
    <definedName name="_____ALI2" localSheetId="4">#REF!</definedName>
    <definedName name="_____ALI2" localSheetId="10">#REF!</definedName>
    <definedName name="_____ALI2" localSheetId="16">#REF!</definedName>
    <definedName name="_____ALI2">#REF!</definedName>
    <definedName name="_____AMI1" localSheetId="2">#REF!</definedName>
    <definedName name="_____AMI1" localSheetId="4">#REF!</definedName>
    <definedName name="_____AMI1" localSheetId="10">#REF!</definedName>
    <definedName name="_____AMI1" localSheetId="16">#REF!</definedName>
    <definedName name="_____AMI1">#REF!</definedName>
    <definedName name="_____AMI2" localSheetId="2">#REF!</definedName>
    <definedName name="_____AMI2" localSheetId="4">#REF!</definedName>
    <definedName name="_____AMI2" localSheetId="10">#REF!</definedName>
    <definedName name="_____AMI2" localSheetId="16">#REF!</definedName>
    <definedName name="_____AMI2">#REF!</definedName>
    <definedName name="_____AOI1" localSheetId="2">#REF!</definedName>
    <definedName name="_____AOI1" localSheetId="4">#REF!</definedName>
    <definedName name="_____AOI1" localSheetId="10">#REF!</definedName>
    <definedName name="_____AOI1" localSheetId="16">#REF!</definedName>
    <definedName name="_____AOI1">#REF!</definedName>
    <definedName name="_____AOI2" localSheetId="2">#REF!</definedName>
    <definedName name="_____AOI2" localSheetId="4">#REF!</definedName>
    <definedName name="_____AOI2" localSheetId="10">#REF!</definedName>
    <definedName name="_____AOI2" localSheetId="16">#REF!</definedName>
    <definedName name="_____AOI2">#REF!</definedName>
    <definedName name="_____DAI1" localSheetId="2">#REF!</definedName>
    <definedName name="_____DAI1" localSheetId="4">#REF!</definedName>
    <definedName name="_____DAI1" localSheetId="10">#REF!</definedName>
    <definedName name="_____DAI1" localSheetId="16">#REF!</definedName>
    <definedName name="_____DAI1">#REF!</definedName>
    <definedName name="_____DAI2" localSheetId="2">#REF!</definedName>
    <definedName name="_____DAI2" localSheetId="4">#REF!</definedName>
    <definedName name="_____DAI2" localSheetId="10">#REF!</definedName>
    <definedName name="_____DAI2" localSheetId="16">#REF!</definedName>
    <definedName name="_____DAI2">#REF!</definedName>
    <definedName name="_____DCI1" localSheetId="2">#REF!</definedName>
    <definedName name="_____DCI1" localSheetId="4">#REF!</definedName>
    <definedName name="_____DCI1" localSheetId="10">#REF!</definedName>
    <definedName name="_____DCI1" localSheetId="16">#REF!</definedName>
    <definedName name="_____DCI1">#REF!</definedName>
    <definedName name="_____DCI2" localSheetId="2">#REF!</definedName>
    <definedName name="_____DCI2" localSheetId="4">#REF!</definedName>
    <definedName name="_____DCI2" localSheetId="10">#REF!</definedName>
    <definedName name="_____DCI2" localSheetId="16">#REF!</definedName>
    <definedName name="_____DCI2">#REF!</definedName>
    <definedName name="_____ELI1" localSheetId="2">#REF!</definedName>
    <definedName name="_____ELI1" localSheetId="4">#REF!</definedName>
    <definedName name="_____ELI1" localSheetId="10">#REF!</definedName>
    <definedName name="_____ELI1" localSheetId="16">#REF!</definedName>
    <definedName name="_____ELI1">#REF!</definedName>
    <definedName name="_____ELI2" localSheetId="2">#REF!</definedName>
    <definedName name="_____ELI2" localSheetId="4">#REF!</definedName>
    <definedName name="_____ELI2" localSheetId="10">#REF!</definedName>
    <definedName name="_____ELI2" localSheetId="16">#REF!</definedName>
    <definedName name="_____ELI2">#REF!</definedName>
    <definedName name="_____FXI1" localSheetId="2">#REF!</definedName>
    <definedName name="_____FXI1" localSheetId="4">#REF!</definedName>
    <definedName name="_____FXI1" localSheetId="10">#REF!</definedName>
    <definedName name="_____FXI1" localSheetId="16">#REF!</definedName>
    <definedName name="_____FXI1">#REF!</definedName>
    <definedName name="_____FXI2" localSheetId="2">#REF!</definedName>
    <definedName name="_____FXI2" localSheetId="4">#REF!</definedName>
    <definedName name="_____FXI2" localSheetId="10">#REF!</definedName>
    <definedName name="_____FXI2" localSheetId="16">#REF!</definedName>
    <definedName name="_____FXI2">#REF!</definedName>
    <definedName name="_____IAF2005" localSheetId="2">#REF!</definedName>
    <definedName name="_____IAF2005" localSheetId="4">#REF!</definedName>
    <definedName name="_____IAF2005" localSheetId="10">#REF!</definedName>
    <definedName name="_____IAF2005" localSheetId="16">#REF!</definedName>
    <definedName name="_____IAF2005">#REF!</definedName>
    <definedName name="_____IAF2006" localSheetId="2">#REF!</definedName>
    <definedName name="_____IAF2006" localSheetId="4">#REF!</definedName>
    <definedName name="_____IAF2006" localSheetId="10">#REF!</definedName>
    <definedName name="_____IAF2006" localSheetId="16">#REF!</definedName>
    <definedName name="_____IAF2006">#REF!</definedName>
    <definedName name="_____NAN2">[8]AN2!$A$3:$AA$111</definedName>
    <definedName name="_____PLQ2" localSheetId="2">#REF!</definedName>
    <definedName name="_____PLQ2" localSheetId="4">#REF!</definedName>
    <definedName name="_____PLQ2" localSheetId="10">#REF!</definedName>
    <definedName name="_____PLQ2" localSheetId="16">#REF!</definedName>
    <definedName name="_____PLQ2">#REF!</definedName>
    <definedName name="_____RAI1" localSheetId="2">#REF!</definedName>
    <definedName name="_____RAI1" localSheetId="4">#REF!</definedName>
    <definedName name="_____RAI1" localSheetId="10">#REF!</definedName>
    <definedName name="_____RAI1" localSheetId="16">#REF!</definedName>
    <definedName name="_____RAI1">#REF!</definedName>
    <definedName name="_____RAI2" localSheetId="2">#REF!</definedName>
    <definedName name="_____RAI2" localSheetId="4">#REF!</definedName>
    <definedName name="_____RAI2" localSheetId="10">#REF!</definedName>
    <definedName name="_____RAI2" localSheetId="16">#REF!</definedName>
    <definedName name="_____RAI2">#REF!</definedName>
    <definedName name="_____scn1" localSheetId="2">#REF!</definedName>
    <definedName name="_____scn1" localSheetId="4">#REF!</definedName>
    <definedName name="_____scn1" localSheetId="10">#REF!</definedName>
    <definedName name="_____scn1" localSheetId="16">#REF!</definedName>
    <definedName name="_____scn1">#REF!</definedName>
    <definedName name="_____TMI1" localSheetId="2">#REF!</definedName>
    <definedName name="_____TMI1" localSheetId="4">#REF!</definedName>
    <definedName name="_____TMI1" localSheetId="10">#REF!</definedName>
    <definedName name="_____TMI1" localSheetId="16">#REF!</definedName>
    <definedName name="_____TMI1">#REF!</definedName>
    <definedName name="_____TMI2" localSheetId="2">#REF!</definedName>
    <definedName name="_____TMI2" localSheetId="4">#REF!</definedName>
    <definedName name="_____TMI2" localSheetId="10">#REF!</definedName>
    <definedName name="_____TMI2" localSheetId="16">#REF!</definedName>
    <definedName name="_____TMI2">#REF!</definedName>
    <definedName name="_____TW092006" localSheetId="2">#REF!</definedName>
    <definedName name="_____TW092006" localSheetId="4">#REF!</definedName>
    <definedName name="_____TW092006" localSheetId="10">#REF!</definedName>
    <definedName name="_____TW092006" localSheetId="16">#REF!</definedName>
    <definedName name="_____TW092006">#REF!</definedName>
    <definedName name="_____TW092007" localSheetId="2">#REF!</definedName>
    <definedName name="_____TW092007" localSheetId="4">#REF!</definedName>
    <definedName name="_____TW092007" localSheetId="10">#REF!</definedName>
    <definedName name="_____TW092007" localSheetId="16">#REF!</definedName>
    <definedName name="_____TW092007">#REF!</definedName>
    <definedName name="_____UNI1" localSheetId="2">#REF!</definedName>
    <definedName name="_____UNI1" localSheetId="4">#REF!</definedName>
    <definedName name="_____UNI1" localSheetId="10">#REF!</definedName>
    <definedName name="_____UNI1" localSheetId="16">#REF!</definedName>
    <definedName name="_____UNI1">#REF!</definedName>
    <definedName name="_____UNI2" localSheetId="2">#REF!</definedName>
    <definedName name="_____UNI2" localSheetId="4">#REF!</definedName>
    <definedName name="_____UNI2" localSheetId="10">#REF!</definedName>
    <definedName name="_____UNI2" localSheetId="16">#REF!</definedName>
    <definedName name="_____UNI2">#REF!</definedName>
    <definedName name="_____wbk1" localSheetId="2">#N/A</definedName>
    <definedName name="_____wbk1" localSheetId="1">#N/A</definedName>
    <definedName name="_____wbk1" localSheetId="4">'Przychody prowizyjne'!_____wbk1</definedName>
    <definedName name="_____wbk1" localSheetId="17">[2]!_____wbk1</definedName>
    <definedName name="_____wbk1">[0]!_____wbk1</definedName>
    <definedName name="_____xliuwt54j27" localSheetId="2">'[5]wybrane dane finansowe 1'!#REF!</definedName>
    <definedName name="_____xliuwt54j27" localSheetId="1">'[5]wybrane dane finansowe 1'!#REF!</definedName>
    <definedName name="_____xliuwt54j27" localSheetId="4">'[5]wybrane dane finansowe 1'!#REF!</definedName>
    <definedName name="_____xliuwt54j27" localSheetId="10">'[5]wybrane dane finansowe 1'!#REF!</definedName>
    <definedName name="_____xliuwt54j27" localSheetId="16">'[5]wybrane dane finansowe 1'!#REF!</definedName>
    <definedName name="_____xliuwt54j27" localSheetId="17">'[5]wybrane dane finansowe 1'!#REF!</definedName>
    <definedName name="_____xliuwt54j27">'[5]wybrane dane finansowe 1'!#REF!</definedName>
    <definedName name="____ALI1" localSheetId="2">#REF!</definedName>
    <definedName name="____ALI1" localSheetId="4">#REF!</definedName>
    <definedName name="____ALI1" localSheetId="10">#REF!</definedName>
    <definedName name="____ALI1" localSheetId="16">#REF!</definedName>
    <definedName name="____ALI1">#REF!</definedName>
    <definedName name="____ALI2" localSheetId="2">#REF!</definedName>
    <definedName name="____ALI2" localSheetId="4">#REF!</definedName>
    <definedName name="____ALI2" localSheetId="10">#REF!</definedName>
    <definedName name="____ALI2" localSheetId="16">#REF!</definedName>
    <definedName name="____ALI2">#REF!</definedName>
    <definedName name="____AMI1" localSheetId="2">#REF!</definedName>
    <definedName name="____AMI1" localSheetId="4">#REF!</definedName>
    <definedName name="____AMI1" localSheetId="10">#REF!</definedName>
    <definedName name="____AMI1" localSheetId="16">#REF!</definedName>
    <definedName name="____AMI1">#REF!</definedName>
    <definedName name="____AMI2" localSheetId="2">#REF!</definedName>
    <definedName name="____AMI2" localSheetId="4">#REF!</definedName>
    <definedName name="____AMI2" localSheetId="10">#REF!</definedName>
    <definedName name="____AMI2" localSheetId="16">#REF!</definedName>
    <definedName name="____AMI2">#REF!</definedName>
    <definedName name="____AOI1" localSheetId="2">#REF!</definedName>
    <definedName name="____AOI1" localSheetId="4">#REF!</definedName>
    <definedName name="____AOI1" localSheetId="10">#REF!</definedName>
    <definedName name="____AOI1" localSheetId="16">#REF!</definedName>
    <definedName name="____AOI1">#REF!</definedName>
    <definedName name="____AOI2" localSheetId="2">#REF!</definedName>
    <definedName name="____AOI2" localSheetId="4">#REF!</definedName>
    <definedName name="____AOI2" localSheetId="10">#REF!</definedName>
    <definedName name="____AOI2" localSheetId="16">#REF!</definedName>
    <definedName name="____AOI2">#REF!</definedName>
    <definedName name="____DAI1" localSheetId="2">#REF!</definedName>
    <definedName name="____DAI1" localSheetId="4">#REF!</definedName>
    <definedName name="____DAI1" localSheetId="10">#REF!</definedName>
    <definedName name="____DAI1" localSheetId="16">#REF!</definedName>
    <definedName name="____DAI1">#REF!</definedName>
    <definedName name="____DAI2" localSheetId="2">#REF!</definedName>
    <definedName name="____DAI2" localSheetId="4">#REF!</definedName>
    <definedName name="____DAI2" localSheetId="10">#REF!</definedName>
    <definedName name="____DAI2" localSheetId="16">#REF!</definedName>
    <definedName name="____DAI2">#REF!</definedName>
    <definedName name="____DCI1" localSheetId="2">#REF!</definedName>
    <definedName name="____DCI1" localSheetId="4">#REF!</definedName>
    <definedName name="____DCI1" localSheetId="10">#REF!</definedName>
    <definedName name="____DCI1" localSheetId="16">#REF!</definedName>
    <definedName name="____DCI1">#REF!</definedName>
    <definedName name="____DCI2" localSheetId="2">#REF!</definedName>
    <definedName name="____DCI2" localSheetId="4">#REF!</definedName>
    <definedName name="____DCI2" localSheetId="10">#REF!</definedName>
    <definedName name="____DCI2" localSheetId="16">#REF!</definedName>
    <definedName name="____DCI2">#REF!</definedName>
    <definedName name="____ELI1" localSheetId="2">#REF!</definedName>
    <definedName name="____ELI1" localSheetId="4">#REF!</definedName>
    <definedName name="____ELI1" localSheetId="10">#REF!</definedName>
    <definedName name="____ELI1" localSheetId="16">#REF!</definedName>
    <definedName name="____ELI1">#REF!</definedName>
    <definedName name="____ELI2" localSheetId="2">#REF!</definedName>
    <definedName name="____ELI2" localSheetId="4">#REF!</definedName>
    <definedName name="____ELI2" localSheetId="10">#REF!</definedName>
    <definedName name="____ELI2" localSheetId="16">#REF!</definedName>
    <definedName name="____ELI2">#REF!</definedName>
    <definedName name="____FXI1" localSheetId="2">#REF!</definedName>
    <definedName name="____FXI1" localSheetId="4">#REF!</definedName>
    <definedName name="____FXI1" localSheetId="10">#REF!</definedName>
    <definedName name="____FXI1" localSheetId="16">#REF!</definedName>
    <definedName name="____FXI1">#REF!</definedName>
    <definedName name="____FXI2" localSheetId="2">#REF!</definedName>
    <definedName name="____FXI2" localSheetId="4">#REF!</definedName>
    <definedName name="____FXI2" localSheetId="10">#REF!</definedName>
    <definedName name="____FXI2" localSheetId="16">#REF!</definedName>
    <definedName name="____FXI2">#REF!</definedName>
    <definedName name="____IAF2005" localSheetId="2">#REF!</definedName>
    <definedName name="____IAF2005" localSheetId="4">#REF!</definedName>
    <definedName name="____IAF2005" localSheetId="10">#REF!</definedName>
    <definedName name="____IAF2005" localSheetId="16">#REF!</definedName>
    <definedName name="____IAF2005">#REF!</definedName>
    <definedName name="____IAF2006" localSheetId="2">#REF!</definedName>
    <definedName name="____IAF2006" localSheetId="4">#REF!</definedName>
    <definedName name="____IAF2006" localSheetId="10">#REF!</definedName>
    <definedName name="____IAF2006" localSheetId="16">#REF!</definedName>
    <definedName name="____IAF2006">#REF!</definedName>
    <definedName name="____NAN2">[9]AN2!$A$3:$AA$111</definedName>
    <definedName name="____PLQ2" localSheetId="2">#REF!</definedName>
    <definedName name="____PLQ2" localSheetId="4">#REF!</definedName>
    <definedName name="____PLQ2" localSheetId="10">#REF!</definedName>
    <definedName name="____PLQ2" localSheetId="16">#REF!</definedName>
    <definedName name="____PLQ2">#REF!</definedName>
    <definedName name="____RAI1" localSheetId="2">#REF!</definedName>
    <definedName name="____RAI1" localSheetId="4">#REF!</definedName>
    <definedName name="____RAI1" localSheetId="10">#REF!</definedName>
    <definedName name="____RAI1" localSheetId="16">#REF!</definedName>
    <definedName name="____RAI1">#REF!</definedName>
    <definedName name="____RAI2" localSheetId="2">#REF!</definedName>
    <definedName name="____RAI2" localSheetId="4">#REF!</definedName>
    <definedName name="____RAI2" localSheetId="10">#REF!</definedName>
    <definedName name="____RAI2" localSheetId="16">#REF!</definedName>
    <definedName name="____RAI2">#REF!</definedName>
    <definedName name="____scn1" localSheetId="2">#REF!</definedName>
    <definedName name="____scn1" localSheetId="4">#REF!</definedName>
    <definedName name="____scn1" localSheetId="10">#REF!</definedName>
    <definedName name="____scn1" localSheetId="16">#REF!</definedName>
    <definedName name="____scn1">#REF!</definedName>
    <definedName name="____TMI1" localSheetId="2">#REF!</definedName>
    <definedName name="____TMI1" localSheetId="4">#REF!</definedName>
    <definedName name="____TMI1" localSheetId="10">#REF!</definedName>
    <definedName name="____TMI1" localSheetId="16">#REF!</definedName>
    <definedName name="____TMI1">#REF!</definedName>
    <definedName name="____TMI2" localSheetId="2">#REF!</definedName>
    <definedName name="____TMI2" localSheetId="4">#REF!</definedName>
    <definedName name="____TMI2" localSheetId="10">#REF!</definedName>
    <definedName name="____TMI2" localSheetId="16">#REF!</definedName>
    <definedName name="____TMI2">#REF!</definedName>
    <definedName name="____TW092006" localSheetId="2">#REF!</definedName>
    <definedName name="____TW092006" localSheetId="4">#REF!</definedName>
    <definedName name="____TW092006" localSheetId="10">#REF!</definedName>
    <definedName name="____TW092006" localSheetId="16">#REF!</definedName>
    <definedName name="____TW092006">#REF!</definedName>
    <definedName name="____TW092007" localSheetId="2">#REF!</definedName>
    <definedName name="____TW092007" localSheetId="4">#REF!</definedName>
    <definedName name="____TW092007" localSheetId="10">#REF!</definedName>
    <definedName name="____TW092007" localSheetId="16">#REF!</definedName>
    <definedName name="____TW092007">#REF!</definedName>
    <definedName name="____UNI1" localSheetId="2">#REF!</definedName>
    <definedName name="____UNI1" localSheetId="4">#REF!</definedName>
    <definedName name="____UNI1" localSheetId="10">#REF!</definedName>
    <definedName name="____UNI1" localSheetId="16">#REF!</definedName>
    <definedName name="____UNI1">#REF!</definedName>
    <definedName name="____UNI2" localSheetId="2">#REF!</definedName>
    <definedName name="____UNI2" localSheetId="4">#REF!</definedName>
    <definedName name="____UNI2" localSheetId="10">#REF!</definedName>
    <definedName name="____UNI2" localSheetId="16">#REF!</definedName>
    <definedName name="____UNI2">#REF!</definedName>
    <definedName name="____wbk1" localSheetId="2">#N/A</definedName>
    <definedName name="____wbk1" localSheetId="1">#N/A</definedName>
    <definedName name="____wbk1" localSheetId="4">'Przychody prowizyjne'!____wbk1</definedName>
    <definedName name="____wbk1" localSheetId="17">#N/A</definedName>
    <definedName name="____wbk1">[0]!____wbk1</definedName>
    <definedName name="____xliuwt54j27" localSheetId="2">'[5]wybrane dane finansowe 1'!#REF!</definedName>
    <definedName name="____xliuwt54j27" localSheetId="1">'[5]wybrane dane finansowe 1'!#REF!</definedName>
    <definedName name="____xliuwt54j27" localSheetId="4">'[5]wybrane dane finansowe 1'!#REF!</definedName>
    <definedName name="____xliuwt54j27" localSheetId="10">'[5]wybrane dane finansowe 1'!#REF!</definedName>
    <definedName name="____xliuwt54j27" localSheetId="16">'[5]wybrane dane finansowe 1'!#REF!</definedName>
    <definedName name="____xliuwt54j27" localSheetId="17">'[5]wybrane dane finansowe 1'!#REF!</definedName>
    <definedName name="____xliuwt54j27">'[5]wybrane dane finansowe 1'!#REF!</definedName>
    <definedName name="___ALI1" localSheetId="2">#REF!</definedName>
    <definedName name="___ALI1" localSheetId="4">#REF!</definedName>
    <definedName name="___ALI1" localSheetId="10">#REF!</definedName>
    <definedName name="___ALI1" localSheetId="16">#REF!</definedName>
    <definedName name="___ALI1">#REF!</definedName>
    <definedName name="___ALI2" localSheetId="2">#REF!</definedName>
    <definedName name="___ALI2" localSheetId="4">#REF!</definedName>
    <definedName name="___ALI2" localSheetId="10">#REF!</definedName>
    <definedName name="___ALI2" localSheetId="16">#REF!</definedName>
    <definedName name="___ALI2">#REF!</definedName>
    <definedName name="___AMI1" localSheetId="2">#REF!</definedName>
    <definedName name="___AMI1" localSheetId="4">#REF!</definedName>
    <definedName name="___AMI1" localSheetId="10">#REF!</definedName>
    <definedName name="___AMI1" localSheetId="16">#REF!</definedName>
    <definedName name="___AMI1">#REF!</definedName>
    <definedName name="___AMI2" localSheetId="2">#REF!</definedName>
    <definedName name="___AMI2" localSheetId="4">#REF!</definedName>
    <definedName name="___AMI2" localSheetId="10">#REF!</definedName>
    <definedName name="___AMI2" localSheetId="16">#REF!</definedName>
    <definedName name="___AMI2">#REF!</definedName>
    <definedName name="___AOI1" localSheetId="2">#REF!</definedName>
    <definedName name="___AOI1" localSheetId="4">#REF!</definedName>
    <definedName name="___AOI1" localSheetId="10">#REF!</definedName>
    <definedName name="___AOI1" localSheetId="16">#REF!</definedName>
    <definedName name="___AOI1">#REF!</definedName>
    <definedName name="___AOI2" localSheetId="2">#REF!</definedName>
    <definedName name="___AOI2" localSheetId="4">#REF!</definedName>
    <definedName name="___AOI2" localSheetId="10">#REF!</definedName>
    <definedName name="___AOI2" localSheetId="16">#REF!</definedName>
    <definedName name="___AOI2">#REF!</definedName>
    <definedName name="___DAI1" localSheetId="2">#REF!</definedName>
    <definedName name="___DAI1" localSheetId="4">#REF!</definedName>
    <definedName name="___DAI1" localSheetId="10">#REF!</definedName>
    <definedName name="___DAI1" localSheetId="16">#REF!</definedName>
    <definedName name="___DAI1">#REF!</definedName>
    <definedName name="___DAI2" localSheetId="2">#REF!</definedName>
    <definedName name="___DAI2" localSheetId="4">#REF!</definedName>
    <definedName name="___DAI2" localSheetId="10">#REF!</definedName>
    <definedName name="___DAI2" localSheetId="16">#REF!</definedName>
    <definedName name="___DAI2">#REF!</definedName>
    <definedName name="___DCI1" localSheetId="2">#REF!</definedName>
    <definedName name="___DCI1" localSheetId="4">#REF!</definedName>
    <definedName name="___DCI1" localSheetId="10">#REF!</definedName>
    <definedName name="___DCI1" localSheetId="16">#REF!</definedName>
    <definedName name="___DCI1">#REF!</definedName>
    <definedName name="___DCI2" localSheetId="2">#REF!</definedName>
    <definedName name="___DCI2" localSheetId="4">#REF!</definedName>
    <definedName name="___DCI2" localSheetId="10">#REF!</definedName>
    <definedName name="___DCI2" localSheetId="16">#REF!</definedName>
    <definedName name="___DCI2">#REF!</definedName>
    <definedName name="___ELI1" localSheetId="2">#REF!</definedName>
    <definedName name="___ELI1" localSheetId="4">#REF!</definedName>
    <definedName name="___ELI1" localSheetId="10">#REF!</definedName>
    <definedName name="___ELI1" localSheetId="16">#REF!</definedName>
    <definedName name="___ELI1">#REF!</definedName>
    <definedName name="___ELI2" localSheetId="2">#REF!</definedName>
    <definedName name="___ELI2" localSheetId="4">#REF!</definedName>
    <definedName name="___ELI2" localSheetId="10">#REF!</definedName>
    <definedName name="___ELI2" localSheetId="16">#REF!</definedName>
    <definedName name="___ELI2">#REF!</definedName>
    <definedName name="___FXI1" localSheetId="2">#REF!</definedName>
    <definedName name="___FXI1" localSheetId="4">#REF!</definedName>
    <definedName name="___FXI1" localSheetId="10">#REF!</definedName>
    <definedName name="___FXI1" localSheetId="16">#REF!</definedName>
    <definedName name="___FXI1">#REF!</definedName>
    <definedName name="___FXI2" localSheetId="2">#REF!</definedName>
    <definedName name="___FXI2" localSheetId="4">#REF!</definedName>
    <definedName name="___FXI2" localSheetId="10">#REF!</definedName>
    <definedName name="___FXI2" localSheetId="16">#REF!</definedName>
    <definedName name="___FXI2">#REF!</definedName>
    <definedName name="___IAF2005" localSheetId="2">#REF!</definedName>
    <definedName name="___IAF2005" localSheetId="4">#REF!</definedName>
    <definedName name="___IAF2005" localSheetId="10">#REF!</definedName>
    <definedName name="___IAF2005" localSheetId="16">#REF!</definedName>
    <definedName name="___IAF2005">#REF!</definedName>
    <definedName name="___IAF2006" localSheetId="2">#REF!</definedName>
    <definedName name="___IAF2006" localSheetId="4">#REF!</definedName>
    <definedName name="___IAF2006" localSheetId="10">#REF!</definedName>
    <definedName name="___IAF2006" localSheetId="16">#REF!</definedName>
    <definedName name="___IAF2006">#REF!</definedName>
    <definedName name="___NAN2">[9]AN2!$A$3:$AA$111</definedName>
    <definedName name="___PLQ2" localSheetId="2">#REF!</definedName>
    <definedName name="___PLQ2" localSheetId="4">#REF!</definedName>
    <definedName name="___PLQ2" localSheetId="10">#REF!</definedName>
    <definedName name="___PLQ2" localSheetId="16">#REF!</definedName>
    <definedName name="___PLQ2">#REF!</definedName>
    <definedName name="___RAI1" localSheetId="2">#REF!</definedName>
    <definedName name="___RAI1" localSheetId="4">#REF!</definedName>
    <definedName name="___RAI1" localSheetId="10">#REF!</definedName>
    <definedName name="___RAI1" localSheetId="16">#REF!</definedName>
    <definedName name="___RAI1">#REF!</definedName>
    <definedName name="___RAI2" localSheetId="2">#REF!</definedName>
    <definedName name="___RAI2" localSheetId="4">#REF!</definedName>
    <definedName name="___RAI2" localSheetId="10">#REF!</definedName>
    <definedName name="___RAI2" localSheetId="16">#REF!</definedName>
    <definedName name="___RAI2">#REF!</definedName>
    <definedName name="___scn1" localSheetId="2">#REF!</definedName>
    <definedName name="___scn1" localSheetId="4">#REF!</definedName>
    <definedName name="___scn1" localSheetId="10">#REF!</definedName>
    <definedName name="___scn1" localSheetId="16">#REF!</definedName>
    <definedName name="___scn1">#REF!</definedName>
    <definedName name="___TMI1" localSheetId="2">#REF!</definedName>
    <definedName name="___TMI1" localSheetId="4">#REF!</definedName>
    <definedName name="___TMI1" localSheetId="10">#REF!</definedName>
    <definedName name="___TMI1" localSheetId="16">#REF!</definedName>
    <definedName name="___TMI1">#REF!</definedName>
    <definedName name="___TMI2" localSheetId="2">#REF!</definedName>
    <definedName name="___TMI2" localSheetId="4">#REF!</definedName>
    <definedName name="___TMI2" localSheetId="10">#REF!</definedName>
    <definedName name="___TMI2" localSheetId="16">#REF!</definedName>
    <definedName name="___TMI2">#REF!</definedName>
    <definedName name="___TW092006" localSheetId="2">#REF!</definedName>
    <definedName name="___TW092006" localSheetId="4">#REF!</definedName>
    <definedName name="___TW092006" localSheetId="10">#REF!</definedName>
    <definedName name="___TW092006" localSheetId="16">#REF!</definedName>
    <definedName name="___TW092006">#REF!</definedName>
    <definedName name="___TW092007" localSheetId="2">#REF!</definedName>
    <definedName name="___TW092007" localSheetId="4">#REF!</definedName>
    <definedName name="___TW092007" localSheetId="10">#REF!</definedName>
    <definedName name="___TW092007" localSheetId="16">#REF!</definedName>
    <definedName name="___TW092007">#REF!</definedName>
    <definedName name="___UNI1" localSheetId="2">#REF!</definedName>
    <definedName name="___UNI1" localSheetId="4">#REF!</definedName>
    <definedName name="___UNI1" localSheetId="10">#REF!</definedName>
    <definedName name="___UNI1" localSheetId="16">#REF!</definedName>
    <definedName name="___UNI1">#REF!</definedName>
    <definedName name="___UNI2" localSheetId="2">#REF!</definedName>
    <definedName name="___UNI2" localSheetId="4">#REF!</definedName>
    <definedName name="___UNI2" localSheetId="10">#REF!</definedName>
    <definedName name="___UNI2" localSheetId="16">#REF!</definedName>
    <definedName name="___UNI2">#REF!</definedName>
    <definedName name="___wbk1" localSheetId="2">#N/A</definedName>
    <definedName name="___wbk1" localSheetId="1">#N/A</definedName>
    <definedName name="___wbk1" localSheetId="4">'Przychody prowizyjne'!___wbk1</definedName>
    <definedName name="___wbk1" localSheetId="17">#N/A</definedName>
    <definedName name="___wbk1">[0]!___wbk1</definedName>
    <definedName name="___xliuwt54j27" localSheetId="2">'[5]wybrane dane finansowe 1'!#REF!</definedName>
    <definedName name="___xliuwt54j27" localSheetId="1">'[5]wybrane dane finansowe 1'!#REF!</definedName>
    <definedName name="___xliuwt54j27" localSheetId="4">'[5]wybrane dane finansowe 1'!#REF!</definedName>
    <definedName name="___xliuwt54j27" localSheetId="10">'[5]wybrane dane finansowe 1'!#REF!</definedName>
    <definedName name="___xliuwt54j27" localSheetId="16">'[5]wybrane dane finansowe 1'!#REF!</definedName>
    <definedName name="___xliuwt54j27" localSheetId="17">'[5]wybrane dane finansowe 1'!#REF!</definedName>
    <definedName name="___xliuwt54j27">'[5]wybrane dane finansowe 1'!#REF!</definedName>
    <definedName name="__1_0_0mota" localSheetId="2">#REF!</definedName>
    <definedName name="__1_0_0mota" localSheetId="4">#REF!</definedName>
    <definedName name="__1_0_0mota" localSheetId="10">#REF!</definedName>
    <definedName name="__1_0_0mota" localSheetId="16">#REF!</definedName>
    <definedName name="__1_0_0mota">#REF!</definedName>
    <definedName name="__ALI1" localSheetId="2">#REF!</definedName>
    <definedName name="__ALI1" localSheetId="4">#REF!</definedName>
    <definedName name="__ALI1" localSheetId="10">#REF!</definedName>
    <definedName name="__ALI1" localSheetId="16">#REF!</definedName>
    <definedName name="__ALI1">#REF!</definedName>
    <definedName name="__ALI2" localSheetId="2">#REF!</definedName>
    <definedName name="__ALI2" localSheetId="4">#REF!</definedName>
    <definedName name="__ALI2" localSheetId="10">#REF!</definedName>
    <definedName name="__ALI2" localSheetId="16">#REF!</definedName>
    <definedName name="__ALI2">#REF!</definedName>
    <definedName name="__AMI1" localSheetId="2">#REF!</definedName>
    <definedName name="__AMI1" localSheetId="4">#REF!</definedName>
    <definedName name="__AMI1" localSheetId="10">#REF!</definedName>
    <definedName name="__AMI1" localSheetId="16">#REF!</definedName>
    <definedName name="__AMI1">#REF!</definedName>
    <definedName name="__AMI2" localSheetId="2">#REF!</definedName>
    <definedName name="__AMI2" localSheetId="4">#REF!</definedName>
    <definedName name="__AMI2" localSheetId="10">#REF!</definedName>
    <definedName name="__AMI2" localSheetId="16">#REF!</definedName>
    <definedName name="__AMI2">#REF!</definedName>
    <definedName name="__AOI1" localSheetId="2">#REF!</definedName>
    <definedName name="__AOI1" localSheetId="4">#REF!</definedName>
    <definedName name="__AOI1" localSheetId="10">#REF!</definedName>
    <definedName name="__AOI1" localSheetId="16">#REF!</definedName>
    <definedName name="__AOI1">#REF!</definedName>
    <definedName name="__AOI2" localSheetId="2">#REF!</definedName>
    <definedName name="__AOI2" localSheetId="4">#REF!</definedName>
    <definedName name="__AOI2" localSheetId="10">#REF!</definedName>
    <definedName name="__AOI2" localSheetId="16">#REF!</definedName>
    <definedName name="__AOI2">#REF!</definedName>
    <definedName name="__DAI1" localSheetId="2">#REF!</definedName>
    <definedName name="__DAI1" localSheetId="4">#REF!</definedName>
    <definedName name="__DAI1" localSheetId="10">#REF!</definedName>
    <definedName name="__DAI1" localSheetId="16">#REF!</definedName>
    <definedName name="__DAI1">#REF!</definedName>
    <definedName name="__DAI2" localSheetId="2">#REF!</definedName>
    <definedName name="__DAI2" localSheetId="4">#REF!</definedName>
    <definedName name="__DAI2" localSheetId="10">#REF!</definedName>
    <definedName name="__DAI2" localSheetId="16">#REF!</definedName>
    <definedName name="__DAI2">#REF!</definedName>
    <definedName name="__DCI1" localSheetId="2">#REF!</definedName>
    <definedName name="__DCI1" localSheetId="4">#REF!</definedName>
    <definedName name="__DCI1" localSheetId="10">#REF!</definedName>
    <definedName name="__DCI1" localSheetId="16">#REF!</definedName>
    <definedName name="__DCI1">#REF!</definedName>
    <definedName name="__DCI2" localSheetId="2">#REF!</definedName>
    <definedName name="__DCI2" localSheetId="4">#REF!</definedName>
    <definedName name="__DCI2" localSheetId="10">#REF!</definedName>
    <definedName name="__DCI2" localSheetId="16">#REF!</definedName>
    <definedName name="__DCI2">#REF!</definedName>
    <definedName name="__ELI1" localSheetId="2">#REF!</definedName>
    <definedName name="__ELI1" localSheetId="4">#REF!</definedName>
    <definedName name="__ELI1" localSheetId="10">#REF!</definedName>
    <definedName name="__ELI1" localSheetId="16">#REF!</definedName>
    <definedName name="__ELI1">#REF!</definedName>
    <definedName name="__ELI2" localSheetId="2">#REF!</definedName>
    <definedName name="__ELI2" localSheetId="4">#REF!</definedName>
    <definedName name="__ELI2" localSheetId="10">#REF!</definedName>
    <definedName name="__ELI2" localSheetId="16">#REF!</definedName>
    <definedName name="__ELI2">#REF!</definedName>
    <definedName name="__FXI1" localSheetId="2">#REF!</definedName>
    <definedName name="__FXI1" localSheetId="4">#REF!</definedName>
    <definedName name="__FXI1" localSheetId="10">#REF!</definedName>
    <definedName name="__FXI1" localSheetId="16">#REF!</definedName>
    <definedName name="__FXI1">#REF!</definedName>
    <definedName name="__FXI2" localSheetId="2">#REF!</definedName>
    <definedName name="__FXI2" localSheetId="4">#REF!</definedName>
    <definedName name="__FXI2" localSheetId="10">#REF!</definedName>
    <definedName name="__FXI2" localSheetId="16">#REF!</definedName>
    <definedName name="__FXI2">#REF!</definedName>
    <definedName name="__IAF2005" localSheetId="2">#REF!</definedName>
    <definedName name="__IAF2005" localSheetId="4">#REF!</definedName>
    <definedName name="__IAF2005" localSheetId="10">#REF!</definedName>
    <definedName name="__IAF2005" localSheetId="16">#REF!</definedName>
    <definedName name="__IAF2005">#REF!</definedName>
    <definedName name="__IAF2006" localSheetId="2">#REF!</definedName>
    <definedName name="__IAF2006" localSheetId="4">#REF!</definedName>
    <definedName name="__IAF2006" localSheetId="10">#REF!</definedName>
    <definedName name="__IAF2006" localSheetId="16">#REF!</definedName>
    <definedName name="__IAF2006">#REF!</definedName>
    <definedName name="__NAN2">[10]AN2!$A$1:$AG$123</definedName>
    <definedName name="__PLQ2" localSheetId="2">#REF!</definedName>
    <definedName name="__PLQ2" localSheetId="4">#REF!</definedName>
    <definedName name="__PLQ2" localSheetId="10">#REF!</definedName>
    <definedName name="__PLQ2" localSheetId="16">#REF!</definedName>
    <definedName name="__PLQ2">#REF!</definedName>
    <definedName name="__RAI1" localSheetId="2">#REF!</definedName>
    <definedName name="__RAI1" localSheetId="4">#REF!</definedName>
    <definedName name="__RAI1" localSheetId="10">#REF!</definedName>
    <definedName name="__RAI1" localSheetId="16">#REF!</definedName>
    <definedName name="__RAI1">#REF!</definedName>
    <definedName name="__RAI2" localSheetId="2">#REF!</definedName>
    <definedName name="__RAI2" localSheetId="4">#REF!</definedName>
    <definedName name="__RAI2" localSheetId="10">#REF!</definedName>
    <definedName name="__RAI2" localSheetId="16">#REF!</definedName>
    <definedName name="__RAI2">#REF!</definedName>
    <definedName name="__scn1" localSheetId="2">#REF!</definedName>
    <definedName name="__scn1" localSheetId="4">#REF!</definedName>
    <definedName name="__scn1" localSheetId="10">#REF!</definedName>
    <definedName name="__scn1" localSheetId="16">#REF!</definedName>
    <definedName name="__scn1">#REF!</definedName>
    <definedName name="__TMI1" localSheetId="2">#REF!</definedName>
    <definedName name="__TMI1" localSheetId="4">#REF!</definedName>
    <definedName name="__TMI1" localSheetId="10">#REF!</definedName>
    <definedName name="__TMI1" localSheetId="16">#REF!</definedName>
    <definedName name="__TMI1">#REF!</definedName>
    <definedName name="__TMI2" localSheetId="2">#REF!</definedName>
    <definedName name="__TMI2" localSheetId="4">#REF!</definedName>
    <definedName name="__TMI2" localSheetId="10">#REF!</definedName>
    <definedName name="__TMI2" localSheetId="16">#REF!</definedName>
    <definedName name="__TMI2">#REF!</definedName>
    <definedName name="__TW092006" localSheetId="2">#REF!</definedName>
    <definedName name="__TW092006" localSheetId="4">#REF!</definedName>
    <definedName name="__TW092006" localSheetId="10">#REF!</definedName>
    <definedName name="__TW092006" localSheetId="16">#REF!</definedName>
    <definedName name="__TW092006">#REF!</definedName>
    <definedName name="__TW092007" localSheetId="2">#REF!</definedName>
    <definedName name="__TW092007" localSheetId="4">#REF!</definedName>
    <definedName name="__TW092007" localSheetId="10">#REF!</definedName>
    <definedName name="__TW092007" localSheetId="16">#REF!</definedName>
    <definedName name="__TW092007">#REF!</definedName>
    <definedName name="__UNI1" localSheetId="2">#REF!</definedName>
    <definedName name="__UNI1" localSheetId="4">#REF!</definedName>
    <definedName name="__UNI1" localSheetId="10">#REF!</definedName>
    <definedName name="__UNI1" localSheetId="16">#REF!</definedName>
    <definedName name="__UNI1">#REF!</definedName>
    <definedName name="__UNI2" localSheetId="2">#REF!</definedName>
    <definedName name="__UNI2" localSheetId="4">#REF!</definedName>
    <definedName name="__UNI2" localSheetId="10">#REF!</definedName>
    <definedName name="__UNI2" localSheetId="16">#REF!</definedName>
    <definedName name="__UNI2">#REF!</definedName>
    <definedName name="__wbk1" localSheetId="2">BS!__wbk1</definedName>
    <definedName name="__wbk1" localSheetId="1">#N/A</definedName>
    <definedName name="__wbk1" localSheetId="4">'Przychody prowizyjne'!__wbk1</definedName>
    <definedName name="__wbk1" localSheetId="17">#N/A</definedName>
    <definedName name="__wbk1">BS!__wbk1</definedName>
    <definedName name="__xliuwt54j27" localSheetId="2">'[5]wybrane dane finansowe 1'!#REF!</definedName>
    <definedName name="__xliuwt54j27" localSheetId="5">'[5]wybrane dane finansowe 1'!#REF!</definedName>
    <definedName name="__xliuwt54j27" localSheetId="1">'[5]wybrane dane finansowe 1'!#REF!</definedName>
    <definedName name="__xliuwt54j27" localSheetId="4">'[5]wybrane dane finansowe 1'!#REF!</definedName>
    <definedName name="__xliuwt54j27" localSheetId="10">'[5]wybrane dane finansowe 1'!#REF!</definedName>
    <definedName name="__xliuwt54j27" localSheetId="16">'[5]wybrane dane finansowe 1'!#REF!</definedName>
    <definedName name="__xliuwt54j27" localSheetId="17">'[5]wybrane dane finansowe 1'!#REF!</definedName>
    <definedName name="__xliuwt54j27">'[5]wybrane dane finansowe 1'!#REF!</definedName>
    <definedName name="_02mwpn50mp" localSheetId="2">'[5]wybrane dane finansowe 1'!#REF!</definedName>
    <definedName name="_02mwpn50mp" localSheetId="5">'[5]wybrane dane finansowe 1'!#REF!</definedName>
    <definedName name="_02mwpn50mp" localSheetId="1">'[5]wybrane dane finansowe 1'!#REF!</definedName>
    <definedName name="_02mwpn50mp" localSheetId="4">'[5]wybrane dane finansowe 1'!#REF!</definedName>
    <definedName name="_02mwpn50mp" localSheetId="10">'[5]wybrane dane finansowe 1'!#REF!</definedName>
    <definedName name="_02mwpn50mp" localSheetId="16">'[5]wybrane dane finansowe 1'!#REF!</definedName>
    <definedName name="_02mwpn50mp" localSheetId="17">'[5]wybrane dane finansowe 1'!#REF!</definedName>
    <definedName name="_02mwpn50mp">'[5]wybrane dane finansowe 1'!#REF!</definedName>
    <definedName name="_081wdr4y2u" localSheetId="2">'[5]wybrane dane finansowe 1'!#REF!</definedName>
    <definedName name="_081wdr4y2u" localSheetId="5">'[5]wybrane dane finansowe 1'!#REF!</definedName>
    <definedName name="_081wdr4y2u" localSheetId="1">'[5]wybrane dane finansowe 1'!#REF!</definedName>
    <definedName name="_081wdr4y2u" localSheetId="4">'[5]wybrane dane finansowe 1'!#REF!</definedName>
    <definedName name="_081wdr4y2u" localSheetId="10">'[5]wybrane dane finansowe 1'!#REF!</definedName>
    <definedName name="_081wdr4y2u" localSheetId="16">'[5]wybrane dane finansowe 1'!#REF!</definedName>
    <definedName name="_081wdr4y2u" localSheetId="17">'[5]wybrane dane finansowe 1'!#REF!</definedName>
    <definedName name="_081wdr4y2u">'[5]wybrane dane finansowe 1'!#REF!</definedName>
    <definedName name="_091uuj50712" localSheetId="2">'[5]wybrane dane finansowe 1'!#REF!</definedName>
    <definedName name="_091uuj50712" localSheetId="5">'[5]wybrane dane finansowe 1'!#REF!</definedName>
    <definedName name="_091uuj50712" localSheetId="1">'[5]wybrane dane finansowe 1'!#REF!</definedName>
    <definedName name="_091uuj50712" localSheetId="4">'[5]wybrane dane finansowe 1'!#REF!</definedName>
    <definedName name="_091uuj50712" localSheetId="10">'[5]wybrane dane finansowe 1'!#REF!</definedName>
    <definedName name="_091uuj50712" localSheetId="16">'[5]wybrane dane finansowe 1'!#REF!</definedName>
    <definedName name="_091uuj50712" localSheetId="17">'[5]wybrane dane finansowe 1'!#REF!</definedName>
    <definedName name="_091uuj50712">'[5]wybrane dane finansowe 1'!#REF!</definedName>
    <definedName name="_0aj44s5072v" localSheetId="2">'[5]wybrane dane finansowe 1'!#REF!</definedName>
    <definedName name="_0aj44s5072v" localSheetId="5">'[5]wybrane dane finansowe 1'!#REF!</definedName>
    <definedName name="_0aj44s5072v" localSheetId="1">'[5]wybrane dane finansowe 1'!#REF!</definedName>
    <definedName name="_0aj44s5072v" localSheetId="4">'[5]wybrane dane finansowe 1'!#REF!</definedName>
    <definedName name="_0aj44s5072v" localSheetId="10">'[5]wybrane dane finansowe 1'!#REF!</definedName>
    <definedName name="_0aj44s5072v" localSheetId="16">'[5]wybrane dane finansowe 1'!#REF!</definedName>
    <definedName name="_0aj44s5072v" localSheetId="17">'[5]wybrane dane finansowe 1'!#REF!</definedName>
    <definedName name="_0aj44s5072v">'[5]wybrane dane finansowe 1'!#REF!</definedName>
    <definedName name="_0f4335536j" localSheetId="2">'[5]wybrane dane finansowe 1'!#REF!</definedName>
    <definedName name="_0f4335536j" localSheetId="5">'[5]wybrane dane finansowe 1'!#REF!</definedName>
    <definedName name="_0f4335536j" localSheetId="1">'[5]wybrane dane finansowe 1'!#REF!</definedName>
    <definedName name="_0f4335536j" localSheetId="4">'[5]wybrane dane finansowe 1'!#REF!</definedName>
    <definedName name="_0f4335536j" localSheetId="10">'[5]wybrane dane finansowe 1'!#REF!</definedName>
    <definedName name="_0f4335536j" localSheetId="16">'[5]wybrane dane finansowe 1'!#REF!</definedName>
    <definedName name="_0f4335536j" localSheetId="17">'[5]wybrane dane finansowe 1'!#REF!</definedName>
    <definedName name="_0f4335536j">'[5]wybrane dane finansowe 1'!#REF!</definedName>
    <definedName name="_0ixk1_qkqnmi1mk8" localSheetId="2">'[5]wybrane dane finansowe 1'!#REF!</definedName>
    <definedName name="_0ixk1_qkqnmi1mk8" localSheetId="5">'[5]wybrane dane finansowe 1'!#REF!</definedName>
    <definedName name="_0ixk1_qkqnmi1mk8" localSheetId="1">'[5]wybrane dane finansowe 1'!#REF!</definedName>
    <definedName name="_0ixk1_qkqnmi1mk8" localSheetId="4">'[5]wybrane dane finansowe 1'!#REF!</definedName>
    <definedName name="_0ixk1_qkqnmi1mk8" localSheetId="10">'[5]wybrane dane finansowe 1'!#REF!</definedName>
    <definedName name="_0ixk1_qkqnmi1mk8" localSheetId="16">'[5]wybrane dane finansowe 1'!#REF!</definedName>
    <definedName name="_0ixk1_qkqnmi1mk8" localSheetId="17">'[5]wybrane dane finansowe 1'!#REF!</definedName>
    <definedName name="_0ixk1_qkqnmi1mk8">'[5]wybrane dane finansowe 1'!#REF!</definedName>
    <definedName name="_0lw8lb51pf" localSheetId="2">'[5]wybrane dane finansowe 1'!#REF!</definedName>
    <definedName name="_0lw8lb51pf" localSheetId="5">'[5]wybrane dane finansowe 1'!#REF!</definedName>
    <definedName name="_0lw8lb51pf" localSheetId="1">'[5]wybrane dane finansowe 1'!#REF!</definedName>
    <definedName name="_0lw8lb51pf" localSheetId="4">'[5]wybrane dane finansowe 1'!#REF!</definedName>
    <definedName name="_0lw8lb51pf" localSheetId="10">'[5]wybrane dane finansowe 1'!#REF!</definedName>
    <definedName name="_0lw8lb51pf" localSheetId="16">'[5]wybrane dane finansowe 1'!#REF!</definedName>
    <definedName name="_0lw8lb51pf" localSheetId="17">'[5]wybrane dane finansowe 1'!#REF!</definedName>
    <definedName name="_0lw8lb51pf">'[5]wybrane dane finansowe 1'!#REF!</definedName>
    <definedName name="_0ntf0354j21" localSheetId="2">'[5]wybrane dane finansowe 1'!#REF!</definedName>
    <definedName name="_0ntf0354j21" localSheetId="5">'[5]wybrane dane finansowe 1'!#REF!</definedName>
    <definedName name="_0ntf0354j21" localSheetId="1">'[5]wybrane dane finansowe 1'!#REF!</definedName>
    <definedName name="_0ntf0354j21" localSheetId="4">'[5]wybrane dane finansowe 1'!#REF!</definedName>
    <definedName name="_0ntf0354j21" localSheetId="10">'[5]wybrane dane finansowe 1'!#REF!</definedName>
    <definedName name="_0ntf0354j21" localSheetId="16">'[5]wybrane dane finansowe 1'!#REF!</definedName>
    <definedName name="_0ntf0354j21" localSheetId="17">'[5]wybrane dane finansowe 1'!#REF!</definedName>
    <definedName name="_0ntf0354j21">'[5]wybrane dane finansowe 1'!#REF!</definedName>
    <definedName name="_0qlxsw507v" localSheetId="2">'[5]wybrane dane finansowe 1'!#REF!</definedName>
    <definedName name="_0qlxsw507v" localSheetId="5">'[5]wybrane dane finansowe 1'!#REF!</definedName>
    <definedName name="_0qlxsw507v" localSheetId="1">'[5]wybrane dane finansowe 1'!#REF!</definedName>
    <definedName name="_0qlxsw507v" localSheetId="4">'[5]wybrane dane finansowe 1'!#REF!</definedName>
    <definedName name="_0qlxsw507v" localSheetId="10">'[5]wybrane dane finansowe 1'!#REF!</definedName>
    <definedName name="_0qlxsw507v" localSheetId="16">'[5]wybrane dane finansowe 1'!#REF!</definedName>
    <definedName name="_0qlxsw507v" localSheetId="17">'[5]wybrane dane finansowe 1'!#REF!</definedName>
    <definedName name="_0qlxsw507v">'[5]wybrane dane finansowe 1'!#REF!</definedName>
    <definedName name="_0qv6155181w" localSheetId="2">'[5]wybrane dane finansowe 1'!#REF!</definedName>
    <definedName name="_0qv6155181w" localSheetId="5">'[5]wybrane dane finansowe 1'!#REF!</definedName>
    <definedName name="_0qv6155181w" localSheetId="1">'[5]wybrane dane finansowe 1'!#REF!</definedName>
    <definedName name="_0qv6155181w" localSheetId="4">'[5]wybrane dane finansowe 1'!#REF!</definedName>
    <definedName name="_0qv6155181w" localSheetId="10">'[5]wybrane dane finansowe 1'!#REF!</definedName>
    <definedName name="_0qv6155181w" localSheetId="16">'[5]wybrane dane finansowe 1'!#REF!</definedName>
    <definedName name="_0qv6155181w" localSheetId="17">'[5]wybrane dane finansowe 1'!#REF!</definedName>
    <definedName name="_0qv6155181w">'[5]wybrane dane finansowe 1'!#REF!</definedName>
    <definedName name="_0smkof4zl10" localSheetId="2">'[5]wybrane dane finansowe 1'!#REF!</definedName>
    <definedName name="_0smkof4zl10" localSheetId="5">'[5]wybrane dane finansowe 1'!#REF!</definedName>
    <definedName name="_0smkof4zl10" localSheetId="1">'[5]wybrane dane finansowe 1'!#REF!</definedName>
    <definedName name="_0smkof4zl10" localSheetId="4">'[5]wybrane dane finansowe 1'!#REF!</definedName>
    <definedName name="_0smkof4zl10" localSheetId="10">'[5]wybrane dane finansowe 1'!#REF!</definedName>
    <definedName name="_0smkof4zl10" localSheetId="16">'[5]wybrane dane finansowe 1'!#REF!</definedName>
    <definedName name="_0smkof4zl10" localSheetId="17">'[5]wybrane dane finansowe 1'!#REF!</definedName>
    <definedName name="_0smkof4zl10">'[5]wybrane dane finansowe 1'!#REF!</definedName>
    <definedName name="_0sv6e754j2l" localSheetId="2">'[5]wybrane dane finansowe 1'!#REF!</definedName>
    <definedName name="_0sv6e754j2l" localSheetId="5">'[5]wybrane dane finansowe 1'!#REF!</definedName>
    <definedName name="_0sv6e754j2l" localSheetId="1">'[5]wybrane dane finansowe 1'!#REF!</definedName>
    <definedName name="_0sv6e754j2l" localSheetId="4">'[5]wybrane dane finansowe 1'!#REF!</definedName>
    <definedName name="_0sv6e754j2l" localSheetId="10">'[5]wybrane dane finansowe 1'!#REF!</definedName>
    <definedName name="_0sv6e754j2l" localSheetId="16">'[5]wybrane dane finansowe 1'!#REF!</definedName>
    <definedName name="_0sv6e754j2l" localSheetId="17">'[5]wybrane dane finansowe 1'!#REF!</definedName>
    <definedName name="_0sv6e754j2l">'[5]wybrane dane finansowe 1'!#REF!</definedName>
    <definedName name="_0tt34x53q28" localSheetId="2">'[5]wybrane dane finansowe 1'!#REF!</definedName>
    <definedName name="_0tt34x53q28" localSheetId="5">'[5]wybrane dane finansowe 1'!#REF!</definedName>
    <definedName name="_0tt34x53q28" localSheetId="1">'[5]wybrane dane finansowe 1'!#REF!</definedName>
    <definedName name="_0tt34x53q28" localSheetId="4">'[5]wybrane dane finansowe 1'!#REF!</definedName>
    <definedName name="_0tt34x53q28" localSheetId="10">'[5]wybrane dane finansowe 1'!#REF!</definedName>
    <definedName name="_0tt34x53q28" localSheetId="16">'[5]wybrane dane finansowe 1'!#REF!</definedName>
    <definedName name="_0tt34x53q28" localSheetId="17">'[5]wybrane dane finansowe 1'!#REF!</definedName>
    <definedName name="_0tt34x53q28">'[5]wybrane dane finansowe 1'!#REF!</definedName>
    <definedName name="_0uf19a54j19" localSheetId="2">'[5]wybrane dane finansowe 1'!#REF!</definedName>
    <definedName name="_0uf19a54j19" localSheetId="5">'[5]wybrane dane finansowe 1'!#REF!</definedName>
    <definedName name="_0uf19a54j19" localSheetId="1">'[5]wybrane dane finansowe 1'!#REF!</definedName>
    <definedName name="_0uf19a54j19" localSheetId="4">'[5]wybrane dane finansowe 1'!#REF!</definedName>
    <definedName name="_0uf19a54j19" localSheetId="10">'[5]wybrane dane finansowe 1'!#REF!</definedName>
    <definedName name="_0uf19a54j19" localSheetId="16">'[5]wybrane dane finansowe 1'!#REF!</definedName>
    <definedName name="_0uf19a54j19" localSheetId="17">'[5]wybrane dane finansowe 1'!#REF!</definedName>
    <definedName name="_0uf19a54j19">'[5]wybrane dane finansowe 1'!#REF!</definedName>
    <definedName name="_0zy53w50mo" localSheetId="2">'[5]wybrane dane finansowe 1'!#REF!</definedName>
    <definedName name="_0zy53w50mo" localSheetId="5">'[5]wybrane dane finansowe 1'!#REF!</definedName>
    <definedName name="_0zy53w50mo" localSheetId="1">'[5]wybrane dane finansowe 1'!#REF!</definedName>
    <definedName name="_0zy53w50mo" localSheetId="4">'[5]wybrane dane finansowe 1'!#REF!</definedName>
    <definedName name="_0zy53w50mo" localSheetId="10">'[5]wybrane dane finansowe 1'!#REF!</definedName>
    <definedName name="_0zy53w50mo" localSheetId="16">'[5]wybrane dane finansowe 1'!#REF!</definedName>
    <definedName name="_0zy53w50mo" localSheetId="17">'[5]wybrane dane finansowe 1'!#REF!</definedName>
    <definedName name="_0zy53w50mo">'[5]wybrane dane finansowe 1'!#REF!</definedName>
    <definedName name="_1______mota" localSheetId="2">#REF!</definedName>
    <definedName name="_1_0_0mota" localSheetId="2">'[11]#ADR'!#REF!</definedName>
    <definedName name="_1_0_0mota" localSheetId="4">'[11]#ADR'!#REF!</definedName>
    <definedName name="_1_0_0mota" localSheetId="10">'[11]#ADR'!#REF!</definedName>
    <definedName name="_1_0_0mota" localSheetId="16">'[11]#ADR'!#REF!</definedName>
    <definedName name="_1_0_0mota">'[11]#ADR'!#REF!</definedName>
    <definedName name="_10_____mota" localSheetId="2">#REF!</definedName>
    <definedName name="_10_____mota" localSheetId="4">#REF!</definedName>
    <definedName name="_10_____mota" localSheetId="10">#REF!</definedName>
    <definedName name="_10_____mota" localSheetId="16">#REF!</definedName>
    <definedName name="_10_____mota">#REF!</definedName>
    <definedName name="_11_0_0mota" localSheetId="2">#REF!</definedName>
    <definedName name="_122006" localSheetId="2">#REF!</definedName>
    <definedName name="_122006" localSheetId="4">#REF!</definedName>
    <definedName name="_122006" localSheetId="10">#REF!</definedName>
    <definedName name="_122006" localSheetId="16">#REF!</definedName>
    <definedName name="_122006">#REF!</definedName>
    <definedName name="_12jb805072c" localSheetId="2">'[5]wybrane dane finansowe 1'!#REF!</definedName>
    <definedName name="_12jb805072c" localSheetId="5">'[5]wybrane dane finansowe 1'!#REF!</definedName>
    <definedName name="_12jb805072c" localSheetId="1">'[5]wybrane dane finansowe 1'!#REF!</definedName>
    <definedName name="_12jb805072c" localSheetId="4">'[5]wybrane dane finansowe 1'!#REF!</definedName>
    <definedName name="_12jb805072c" localSheetId="10">'[5]wybrane dane finansowe 1'!#REF!</definedName>
    <definedName name="_12jb805072c" localSheetId="16">'[5]wybrane dane finansowe 1'!#REF!</definedName>
    <definedName name="_12jb805072c" localSheetId="17">'[5]wybrane dane finansowe 1'!#REF!</definedName>
    <definedName name="_12jb805072c">'[5]wybrane dane finansowe 1'!#REF!</definedName>
    <definedName name="_14_0_0mota" localSheetId="1">#REF!</definedName>
    <definedName name="_15_0_0mota" localSheetId="2">#REF!</definedName>
    <definedName name="_15_0_0mota" localSheetId="4">#REF!</definedName>
    <definedName name="_15_0_0mota" localSheetId="10">#REF!</definedName>
    <definedName name="_15_0_0mota" localSheetId="16">#REF!</definedName>
    <definedName name="_15_0_0mota">#REF!</definedName>
    <definedName name="_15hyhl54j1h" localSheetId="2">'[5]wybrane dane finansowe 1'!#REF!</definedName>
    <definedName name="_15hyhl54j1h" localSheetId="5">'[5]wybrane dane finansowe 1'!#REF!</definedName>
    <definedName name="_15hyhl54j1h" localSheetId="1">'[5]wybrane dane finansowe 1'!#REF!</definedName>
    <definedName name="_15hyhl54j1h" localSheetId="4">'[5]wybrane dane finansowe 1'!#REF!</definedName>
    <definedName name="_15hyhl54j1h" localSheetId="10">'[5]wybrane dane finansowe 1'!#REF!</definedName>
    <definedName name="_15hyhl54j1h" localSheetId="16">'[5]wybrane dane finansowe 1'!#REF!</definedName>
    <definedName name="_15hyhl54j1h" localSheetId="17">'[5]wybrane dane finansowe 1'!#REF!</definedName>
    <definedName name="_15hyhl54j1h">'[5]wybrane dane finansowe 1'!#REF!</definedName>
    <definedName name="_16____mota" localSheetId="2">#REF!</definedName>
    <definedName name="_17k5f55361l" localSheetId="2">'[5]wybrane dane finansowe 1'!#REF!</definedName>
    <definedName name="_17k5f55361l" localSheetId="5">'[5]wybrane dane finansowe 1'!#REF!</definedName>
    <definedName name="_17k5f55361l" localSheetId="1">'[5]wybrane dane finansowe 1'!#REF!</definedName>
    <definedName name="_17k5f55361l" localSheetId="4">'[5]wybrane dane finansowe 1'!#REF!</definedName>
    <definedName name="_17k5f55361l" localSheetId="10">'[5]wybrane dane finansowe 1'!#REF!</definedName>
    <definedName name="_17k5f55361l" localSheetId="16">'[5]wybrane dane finansowe 1'!#REF!</definedName>
    <definedName name="_17k5f55361l" localSheetId="17">'[5]wybrane dane finansowe 1'!#REF!</definedName>
    <definedName name="_17k5f55361l">'[5]wybrane dane finansowe 1'!#REF!</definedName>
    <definedName name="_18mota" localSheetId="2">#REF!</definedName>
    <definedName name="_18mota" localSheetId="4">#REF!</definedName>
    <definedName name="_18mota" localSheetId="10">#REF!</definedName>
    <definedName name="_18mota" localSheetId="16">#REF!</definedName>
    <definedName name="_18mota">#REF!</definedName>
    <definedName name="_19____mota" localSheetId="1">#REF!</definedName>
    <definedName name="_19e3w353q25" localSheetId="2">'[5]wybrane dane finansowe 1'!#REF!</definedName>
    <definedName name="_19e3w353q25" localSheetId="5">'[5]wybrane dane finansowe 1'!#REF!</definedName>
    <definedName name="_19e3w353q25" localSheetId="1">'[5]wybrane dane finansowe 1'!#REF!</definedName>
    <definedName name="_19e3w353q25" localSheetId="4">'[5]wybrane dane finansowe 1'!#REF!</definedName>
    <definedName name="_19e3w353q25" localSheetId="10">'[5]wybrane dane finansowe 1'!#REF!</definedName>
    <definedName name="_19e3w353q25" localSheetId="16">'[5]wybrane dane finansowe 1'!#REF!</definedName>
    <definedName name="_19e3w353q25" localSheetId="17">'[5]wybrane dane finansowe 1'!#REF!</definedName>
    <definedName name="_19e3w353q25">'[5]wybrane dane finansowe 1'!#REF!</definedName>
    <definedName name="_19ocdm4ysc" localSheetId="2">'[5]wybrane dane finansowe 1'!#REF!</definedName>
    <definedName name="_19ocdm4ysc" localSheetId="5">'[5]wybrane dane finansowe 1'!#REF!</definedName>
    <definedName name="_19ocdm4ysc" localSheetId="1">'[5]wybrane dane finansowe 1'!#REF!</definedName>
    <definedName name="_19ocdm4ysc" localSheetId="4">'[5]wybrane dane finansowe 1'!#REF!</definedName>
    <definedName name="_19ocdm4ysc" localSheetId="10">'[5]wybrane dane finansowe 1'!#REF!</definedName>
    <definedName name="_19ocdm4ysc" localSheetId="16">'[5]wybrane dane finansowe 1'!#REF!</definedName>
    <definedName name="_19ocdm4ysc" localSheetId="17">'[5]wybrane dane finansowe 1'!#REF!</definedName>
    <definedName name="_19ocdm4ysc">'[5]wybrane dane finansowe 1'!#REF!</definedName>
    <definedName name="_1d6meg4ysl" localSheetId="2">'[5]wybrane dane finansowe 1'!#REF!</definedName>
    <definedName name="_1d6meg4ysl" localSheetId="5">'[5]wybrane dane finansowe 1'!#REF!</definedName>
    <definedName name="_1d6meg4ysl" localSheetId="1">'[5]wybrane dane finansowe 1'!#REF!</definedName>
    <definedName name="_1d6meg4ysl" localSheetId="4">'[5]wybrane dane finansowe 1'!#REF!</definedName>
    <definedName name="_1d6meg4ysl" localSheetId="10">'[5]wybrane dane finansowe 1'!#REF!</definedName>
    <definedName name="_1d6meg4ysl" localSheetId="16">'[5]wybrane dane finansowe 1'!#REF!</definedName>
    <definedName name="_1d6meg4ysl" localSheetId="17">'[5]wybrane dane finansowe 1'!#REF!</definedName>
    <definedName name="_1d6meg4ysl">'[5]wybrane dane finansowe 1'!#REF!</definedName>
    <definedName name="_1dtemi4x9e" localSheetId="2">'[5]wybrane dane finansowe 1'!#REF!</definedName>
    <definedName name="_1dtemi4x9e" localSheetId="5">'[5]wybrane dane finansowe 1'!#REF!</definedName>
    <definedName name="_1dtemi4x9e" localSheetId="1">'[5]wybrane dane finansowe 1'!#REF!</definedName>
    <definedName name="_1dtemi4x9e" localSheetId="4">'[5]wybrane dane finansowe 1'!#REF!</definedName>
    <definedName name="_1dtemi4x9e" localSheetId="10">'[5]wybrane dane finansowe 1'!#REF!</definedName>
    <definedName name="_1dtemi4x9e" localSheetId="16">'[5]wybrane dane finansowe 1'!#REF!</definedName>
    <definedName name="_1dtemi4x9e" localSheetId="17">'[5]wybrane dane finansowe 1'!#REF!</definedName>
    <definedName name="_1dtemi4x9e">'[5]wybrane dane finansowe 1'!#REF!</definedName>
    <definedName name="_1eaf1l536n" localSheetId="2">'[5]wybrane dane finansowe 1'!#REF!</definedName>
    <definedName name="_1eaf1l536n" localSheetId="5">'[5]wybrane dane finansowe 1'!#REF!</definedName>
    <definedName name="_1eaf1l536n" localSheetId="1">'[5]wybrane dane finansowe 1'!#REF!</definedName>
    <definedName name="_1eaf1l536n" localSheetId="4">'[5]wybrane dane finansowe 1'!#REF!</definedName>
    <definedName name="_1eaf1l536n" localSheetId="10">'[5]wybrane dane finansowe 1'!#REF!</definedName>
    <definedName name="_1eaf1l536n" localSheetId="16">'[5]wybrane dane finansowe 1'!#REF!</definedName>
    <definedName name="_1eaf1l536n" localSheetId="17">'[5]wybrane dane finansowe 1'!#REF!</definedName>
    <definedName name="_1eaf1l536n">'[5]wybrane dane finansowe 1'!#REF!</definedName>
    <definedName name="_1en6ry50m23" localSheetId="2">'[5]wybrane dane finansowe 1'!#REF!</definedName>
    <definedName name="_1en6ry50m23" localSheetId="5">'[5]wybrane dane finansowe 1'!#REF!</definedName>
    <definedName name="_1en6ry50m23" localSheetId="1">'[5]wybrane dane finansowe 1'!#REF!</definedName>
    <definedName name="_1en6ry50m23" localSheetId="4">'[5]wybrane dane finansowe 1'!#REF!</definedName>
    <definedName name="_1en6ry50m23" localSheetId="10">'[5]wybrane dane finansowe 1'!#REF!</definedName>
    <definedName name="_1en6ry50m23" localSheetId="16">'[5]wybrane dane finansowe 1'!#REF!</definedName>
    <definedName name="_1en6ry50m23" localSheetId="17">'[5]wybrane dane finansowe 1'!#REF!</definedName>
    <definedName name="_1en6ry50m23">'[5]wybrane dane finansowe 1'!#REF!</definedName>
    <definedName name="_1hqb5k4x9i" localSheetId="2">'[5]wybrane dane finansowe 1'!#REF!</definedName>
    <definedName name="_1hqb5k4x9i" localSheetId="5">'[5]wybrane dane finansowe 1'!#REF!</definedName>
    <definedName name="_1hqb5k4x9i" localSheetId="1">'[5]wybrane dane finansowe 1'!#REF!</definedName>
    <definedName name="_1hqb5k4x9i" localSheetId="4">'[5]wybrane dane finansowe 1'!#REF!</definedName>
    <definedName name="_1hqb5k4x9i" localSheetId="10">'[5]wybrane dane finansowe 1'!#REF!</definedName>
    <definedName name="_1hqb5k4x9i" localSheetId="16">'[5]wybrane dane finansowe 1'!#REF!</definedName>
    <definedName name="_1hqb5k4x9i" localSheetId="17">'[5]wybrane dane finansowe 1'!#REF!</definedName>
    <definedName name="_1hqb5k4x9i">'[5]wybrane dane finansowe 1'!#REF!</definedName>
    <definedName name="_1iaqow4y222" localSheetId="2">'[5]wybrane dane finansowe 1'!#REF!</definedName>
    <definedName name="_1iaqow4y222" localSheetId="5">'[5]wybrane dane finansowe 1'!#REF!</definedName>
    <definedName name="_1iaqow4y222" localSheetId="1">'[5]wybrane dane finansowe 1'!#REF!</definedName>
    <definedName name="_1iaqow4y222" localSheetId="4">'[5]wybrane dane finansowe 1'!#REF!</definedName>
    <definedName name="_1iaqow4y222" localSheetId="10">'[5]wybrane dane finansowe 1'!#REF!</definedName>
    <definedName name="_1iaqow4y222" localSheetId="16">'[5]wybrane dane finansowe 1'!#REF!</definedName>
    <definedName name="_1iaqow4y222" localSheetId="17">'[5]wybrane dane finansowe 1'!#REF!</definedName>
    <definedName name="_1iaqow4y222">'[5]wybrane dane finansowe 1'!#REF!</definedName>
    <definedName name="_1jmfus5071m" localSheetId="2">'[5]wybrane dane finansowe 1'!#REF!</definedName>
    <definedName name="_1jmfus5071m" localSheetId="5">'[5]wybrane dane finansowe 1'!#REF!</definedName>
    <definedName name="_1jmfus5071m" localSheetId="1">'[5]wybrane dane finansowe 1'!#REF!</definedName>
    <definedName name="_1jmfus5071m" localSheetId="4">'[5]wybrane dane finansowe 1'!#REF!</definedName>
    <definedName name="_1jmfus5071m" localSheetId="10">'[5]wybrane dane finansowe 1'!#REF!</definedName>
    <definedName name="_1jmfus5071m" localSheetId="16">'[5]wybrane dane finansowe 1'!#REF!</definedName>
    <definedName name="_1jmfus5071m" localSheetId="17">'[5]wybrane dane finansowe 1'!#REF!</definedName>
    <definedName name="_1jmfus5071m">'[5]wybrane dane finansowe 1'!#REF!</definedName>
    <definedName name="_1mknu25071u" localSheetId="2">'[5]wybrane dane finansowe 1'!#REF!</definedName>
    <definedName name="_1mknu25071u" localSheetId="5">'[5]wybrane dane finansowe 1'!#REF!</definedName>
    <definedName name="_1mknu25071u" localSheetId="1">'[5]wybrane dane finansowe 1'!#REF!</definedName>
    <definedName name="_1mknu25071u" localSheetId="4">'[5]wybrane dane finansowe 1'!#REF!</definedName>
    <definedName name="_1mknu25071u" localSheetId="10">'[5]wybrane dane finansowe 1'!#REF!</definedName>
    <definedName name="_1mknu25071u" localSheetId="16">'[5]wybrane dane finansowe 1'!#REF!</definedName>
    <definedName name="_1mknu25071u" localSheetId="17">'[5]wybrane dane finansowe 1'!#REF!</definedName>
    <definedName name="_1mknu25071u">'[5]wybrane dane finansowe 1'!#REF!</definedName>
    <definedName name="_1mota" localSheetId="2">#REF!</definedName>
    <definedName name="_1mota" localSheetId="4">#REF!</definedName>
    <definedName name="_1mota" localSheetId="10">#REF!</definedName>
    <definedName name="_1mota" localSheetId="16">#REF!</definedName>
    <definedName name="_1mota">#REF!</definedName>
    <definedName name="_1nuci854j18" localSheetId="2">'[5]wybrane dane finansowe 1'!#REF!</definedName>
    <definedName name="_1nuci854j18" localSheetId="5">'[5]wybrane dane finansowe 1'!#REF!</definedName>
    <definedName name="_1nuci854j18" localSheetId="1">'[5]wybrane dane finansowe 1'!#REF!</definedName>
    <definedName name="_1nuci854j18" localSheetId="4">'[5]wybrane dane finansowe 1'!#REF!</definedName>
    <definedName name="_1nuci854j18" localSheetId="10">'[5]wybrane dane finansowe 1'!#REF!</definedName>
    <definedName name="_1nuci854j18" localSheetId="16">'[5]wybrane dane finansowe 1'!#REF!</definedName>
    <definedName name="_1nuci854j18" localSheetId="17">'[5]wybrane dane finansowe 1'!#REF!</definedName>
    <definedName name="_1nuci854j18">'[5]wybrane dane finansowe 1'!#REF!</definedName>
    <definedName name="_1qslkq4zlk" localSheetId="2">'[5]wybrane dane finansowe 1'!#REF!</definedName>
    <definedName name="_1qslkq4zlk" localSheetId="5">'[5]wybrane dane finansowe 1'!#REF!</definedName>
    <definedName name="_1qslkq4zlk" localSheetId="1">'[5]wybrane dane finansowe 1'!#REF!</definedName>
    <definedName name="_1qslkq4zlk" localSheetId="4">'[5]wybrane dane finansowe 1'!#REF!</definedName>
    <definedName name="_1qslkq4zlk" localSheetId="10">'[5]wybrane dane finansowe 1'!#REF!</definedName>
    <definedName name="_1qslkq4zlk" localSheetId="16">'[5]wybrane dane finansowe 1'!#REF!</definedName>
    <definedName name="_1qslkq4zlk" localSheetId="17">'[5]wybrane dane finansowe 1'!#REF!</definedName>
    <definedName name="_1qslkq4zlk">'[5]wybrane dane finansowe 1'!#REF!</definedName>
    <definedName name="_1s9mok50mb" localSheetId="2">'[5]wybrane dane finansowe 1'!#REF!</definedName>
    <definedName name="_1s9mok50mb" localSheetId="5">'[5]wybrane dane finansowe 1'!#REF!</definedName>
    <definedName name="_1s9mok50mb" localSheetId="1">'[5]wybrane dane finansowe 1'!#REF!</definedName>
    <definedName name="_1s9mok50mb" localSheetId="4">'[5]wybrane dane finansowe 1'!#REF!</definedName>
    <definedName name="_1s9mok50mb" localSheetId="10">'[5]wybrane dane finansowe 1'!#REF!</definedName>
    <definedName name="_1s9mok50mb" localSheetId="16">'[5]wybrane dane finansowe 1'!#REF!</definedName>
    <definedName name="_1s9mok50mb" localSheetId="17">'[5]wybrane dane finansowe 1'!#REF!</definedName>
    <definedName name="_1s9mok50mb">'[5]wybrane dane finansowe 1'!#REF!</definedName>
    <definedName name="_1szrlc4zl1j" localSheetId="2">'[5]wybrane dane finansowe 1'!#REF!</definedName>
    <definedName name="_1szrlc4zl1j" localSheetId="5">'[5]wybrane dane finansowe 1'!#REF!</definedName>
    <definedName name="_1szrlc4zl1j" localSheetId="1">'[5]wybrane dane finansowe 1'!#REF!</definedName>
    <definedName name="_1szrlc4zl1j" localSheetId="4">'[5]wybrane dane finansowe 1'!#REF!</definedName>
    <definedName name="_1szrlc4zl1j" localSheetId="10">'[5]wybrane dane finansowe 1'!#REF!</definedName>
    <definedName name="_1szrlc4zl1j" localSheetId="16">'[5]wybrane dane finansowe 1'!#REF!</definedName>
    <definedName name="_1szrlc4zl1j" localSheetId="17">'[5]wybrane dane finansowe 1'!#REF!</definedName>
    <definedName name="_1szrlc4zl1j">'[5]wybrane dane finansowe 1'!#REF!</definedName>
    <definedName name="_1tdr6j5182e" localSheetId="2">'[5]wybrane dane finansowe 1'!#REF!</definedName>
    <definedName name="_1tdr6j5182e" localSheetId="5">'[5]wybrane dane finansowe 1'!#REF!</definedName>
    <definedName name="_1tdr6j5182e" localSheetId="1">'[5]wybrane dane finansowe 1'!#REF!</definedName>
    <definedName name="_1tdr6j5182e" localSheetId="4">'[5]wybrane dane finansowe 1'!#REF!</definedName>
    <definedName name="_1tdr6j5182e" localSheetId="10">'[5]wybrane dane finansowe 1'!#REF!</definedName>
    <definedName name="_1tdr6j5182e" localSheetId="16">'[5]wybrane dane finansowe 1'!#REF!</definedName>
    <definedName name="_1tdr6j5182e" localSheetId="17">'[5]wybrane dane finansowe 1'!#REF!</definedName>
    <definedName name="_1tdr6j5182e">'[5]wybrane dane finansowe 1'!#REF!</definedName>
    <definedName name="_1tgunx50m1h" localSheetId="2">'[5]wybrane dane finansowe 1'!#REF!</definedName>
    <definedName name="_1tgunx50m1h" localSheetId="5">'[5]wybrane dane finansowe 1'!#REF!</definedName>
    <definedName name="_1tgunx50m1h" localSheetId="1">'[5]wybrane dane finansowe 1'!#REF!</definedName>
    <definedName name="_1tgunx50m1h" localSheetId="4">'[5]wybrane dane finansowe 1'!#REF!</definedName>
    <definedName name="_1tgunx50m1h" localSheetId="10">'[5]wybrane dane finansowe 1'!#REF!</definedName>
    <definedName name="_1tgunx50m1h" localSheetId="16">'[5]wybrane dane finansowe 1'!#REF!</definedName>
    <definedName name="_1tgunx50m1h" localSheetId="17">'[5]wybrane dane finansowe 1'!#REF!</definedName>
    <definedName name="_1tgunx50m1h">'[5]wybrane dane finansowe 1'!#REF!</definedName>
    <definedName name="_1vsmdh4y21u" localSheetId="2">'[5]wybrane dane finansowe 1'!#REF!</definedName>
    <definedName name="_1vsmdh4y21u" localSheetId="5">'[5]wybrane dane finansowe 1'!#REF!</definedName>
    <definedName name="_1vsmdh4y21u" localSheetId="1">'[5]wybrane dane finansowe 1'!#REF!</definedName>
    <definedName name="_1vsmdh4y21u" localSheetId="4">'[5]wybrane dane finansowe 1'!#REF!</definedName>
    <definedName name="_1vsmdh4y21u" localSheetId="10">'[5]wybrane dane finansowe 1'!#REF!</definedName>
    <definedName name="_1vsmdh4y21u" localSheetId="16">'[5]wybrane dane finansowe 1'!#REF!</definedName>
    <definedName name="_1vsmdh4y21u" localSheetId="17">'[5]wybrane dane finansowe 1'!#REF!</definedName>
    <definedName name="_1vsmdh4y21u">'[5]wybrane dane finansowe 1'!#REF!</definedName>
    <definedName name="_1xum7z5071q" localSheetId="2">'[5]wybrane dane finansowe 1'!#REF!</definedName>
    <definedName name="_1xum7z5071q" localSheetId="5">'[5]wybrane dane finansowe 1'!#REF!</definedName>
    <definedName name="_1xum7z5071q" localSheetId="1">'[5]wybrane dane finansowe 1'!#REF!</definedName>
    <definedName name="_1xum7z5071q" localSheetId="4">'[5]wybrane dane finansowe 1'!#REF!</definedName>
    <definedName name="_1xum7z5071q" localSheetId="10">'[5]wybrane dane finansowe 1'!#REF!</definedName>
    <definedName name="_1xum7z5071q" localSheetId="16">'[5]wybrane dane finansowe 1'!#REF!</definedName>
    <definedName name="_1xum7z5071q" localSheetId="17">'[5]wybrane dane finansowe 1'!#REF!</definedName>
    <definedName name="_1xum7z5071q">'[5]wybrane dane finansowe 1'!#REF!</definedName>
    <definedName name="_1zcnpj507w" localSheetId="2">'[5]wybrane dane finansowe 1'!#REF!</definedName>
    <definedName name="_1zcnpj507w" localSheetId="5">'[5]wybrane dane finansowe 1'!#REF!</definedName>
    <definedName name="_1zcnpj507w" localSheetId="1">'[5]wybrane dane finansowe 1'!#REF!</definedName>
    <definedName name="_1zcnpj507w" localSheetId="4">'[5]wybrane dane finansowe 1'!#REF!</definedName>
    <definedName name="_1zcnpj507w" localSheetId="10">'[5]wybrane dane finansowe 1'!#REF!</definedName>
    <definedName name="_1zcnpj507w" localSheetId="16">'[5]wybrane dane finansowe 1'!#REF!</definedName>
    <definedName name="_1zcnpj507w" localSheetId="17">'[5]wybrane dane finansowe 1'!#REF!</definedName>
    <definedName name="_1zcnpj507w">'[5]wybrane dane finansowe 1'!#REF!</definedName>
    <definedName name="_1zkowf4x9c" localSheetId="2">#REF!</definedName>
    <definedName name="_1zkowf4x9c" localSheetId="4">#REF!</definedName>
    <definedName name="_1zkowf4x9c" localSheetId="10">#REF!</definedName>
    <definedName name="_1zkowf4x9c" localSheetId="16">#REF!</definedName>
    <definedName name="_1zkowf4x9c">#REF!</definedName>
    <definedName name="_2_0_0mota" localSheetId="2">#REF!</definedName>
    <definedName name="_2_0_0mota" localSheetId="4">#REF!</definedName>
    <definedName name="_2_0_0mota" localSheetId="10">#REF!</definedName>
    <definedName name="_2_0_0mota" localSheetId="16">#REF!</definedName>
    <definedName name="_2_0_0mota">#REF!</definedName>
    <definedName name="_20____mota" localSheetId="2">#REF!</definedName>
    <definedName name="_20____mota" localSheetId="4">#REF!</definedName>
    <definedName name="_20____mota" localSheetId="10">#REF!</definedName>
    <definedName name="_20____mota" localSheetId="16">#REF!</definedName>
    <definedName name="_20____mota">#REF!</definedName>
    <definedName name="_21_0_0mota" localSheetId="4">#REF!</definedName>
    <definedName name="_22_0_0mota" localSheetId="4">#REF!</definedName>
    <definedName name="_23_0_0mota" localSheetId="4">#REF!</definedName>
    <definedName name="_23c64i5072g" localSheetId="2">'[5]wybrane dane finansowe 1'!#REF!</definedName>
    <definedName name="_23c64i5072g" localSheetId="5">'[5]wybrane dane finansowe 1'!#REF!</definedName>
    <definedName name="_23c64i5072g" localSheetId="1">'[5]wybrane dane finansowe 1'!#REF!</definedName>
    <definedName name="_23c64i5072g" localSheetId="4">'[5]wybrane dane finansowe 1'!#REF!</definedName>
    <definedName name="_23c64i5072g" localSheetId="10">'[5]wybrane dane finansowe 1'!#REF!</definedName>
    <definedName name="_23c64i5072g" localSheetId="16">'[5]wybrane dane finansowe 1'!#REF!</definedName>
    <definedName name="_23c64i5072g" localSheetId="17">'[5]wybrane dane finansowe 1'!#REF!</definedName>
    <definedName name="_23c64i5072g">'[5]wybrane dane finansowe 1'!#REF!</definedName>
    <definedName name="_24_0_0mota" localSheetId="4">#REF!</definedName>
    <definedName name="_244fo14zl1c" localSheetId="2">'[5]wybrane dane finansowe 1'!#REF!</definedName>
    <definedName name="_244fo14zl1c" localSheetId="5">'[5]wybrane dane finansowe 1'!#REF!</definedName>
    <definedName name="_244fo14zl1c" localSheetId="1">'[5]wybrane dane finansowe 1'!#REF!</definedName>
    <definedName name="_244fo14zl1c" localSheetId="4">'[5]wybrane dane finansowe 1'!#REF!</definedName>
    <definedName name="_244fo14zl1c" localSheetId="10">'[5]wybrane dane finansowe 1'!#REF!</definedName>
    <definedName name="_244fo14zl1c" localSheetId="16">'[5]wybrane dane finansowe 1'!#REF!</definedName>
    <definedName name="_244fo14zl1c" localSheetId="17">'[5]wybrane dane finansowe 1'!#REF!</definedName>
    <definedName name="_244fo14zl1c">'[5]wybrane dane finansowe 1'!#REF!</definedName>
    <definedName name="_25_0_0mota" localSheetId="4">#REF!</definedName>
    <definedName name="_25r2z150m1u" localSheetId="2">'[5]wybrane dane finansowe 1'!#REF!</definedName>
    <definedName name="_25r2z150m1u" localSheetId="5">'[5]wybrane dane finansowe 1'!#REF!</definedName>
    <definedName name="_25r2z150m1u" localSheetId="1">'[5]wybrane dane finansowe 1'!#REF!</definedName>
    <definedName name="_25r2z150m1u" localSheetId="4">'[5]wybrane dane finansowe 1'!#REF!</definedName>
    <definedName name="_25r2z150m1u" localSheetId="10">'[5]wybrane dane finansowe 1'!#REF!</definedName>
    <definedName name="_25r2z150m1u" localSheetId="16">'[5]wybrane dane finansowe 1'!#REF!</definedName>
    <definedName name="_25r2z150m1u" localSheetId="17">'[5]wybrane dane finansowe 1'!#REF!</definedName>
    <definedName name="_25r2z150m1u">'[5]wybrane dane finansowe 1'!#REF!</definedName>
    <definedName name="_26_0_0mota" localSheetId="4">#REF!</definedName>
    <definedName name="_27_0_0mota" localSheetId="4">#REF!</definedName>
    <definedName name="_28_0_0mota" localSheetId="5">#REF!</definedName>
    <definedName name="_29_0_0mota" localSheetId="5">#REF!</definedName>
    <definedName name="_29t7n74y211" localSheetId="2">'[5]wybrane dane finansowe 1'!#REF!</definedName>
    <definedName name="_29t7n74y211" localSheetId="5">'[5]wybrane dane finansowe 1'!#REF!</definedName>
    <definedName name="_29t7n74y211" localSheetId="1">'[5]wybrane dane finansowe 1'!#REF!</definedName>
    <definedName name="_29t7n74y211" localSheetId="4">'[5]wybrane dane finansowe 1'!#REF!</definedName>
    <definedName name="_29t7n74y211" localSheetId="10">'[5]wybrane dane finansowe 1'!#REF!</definedName>
    <definedName name="_29t7n74y211" localSheetId="16">'[5]wybrane dane finansowe 1'!#REF!</definedName>
    <definedName name="_29t7n74y211" localSheetId="17">'[5]wybrane dane finansowe 1'!#REF!</definedName>
    <definedName name="_29t7n74y211">'[5]wybrane dane finansowe 1'!#REF!</definedName>
    <definedName name="_2acnkb50m11" localSheetId="2">'[5]wybrane dane finansowe 1'!#REF!</definedName>
    <definedName name="_2acnkb50m11" localSheetId="5">'[5]wybrane dane finansowe 1'!#REF!</definedName>
    <definedName name="_2acnkb50m11" localSheetId="1">'[5]wybrane dane finansowe 1'!#REF!</definedName>
    <definedName name="_2acnkb50m11" localSheetId="4">'[5]wybrane dane finansowe 1'!#REF!</definedName>
    <definedName name="_2acnkb50m11" localSheetId="10">'[5]wybrane dane finansowe 1'!#REF!</definedName>
    <definedName name="_2acnkb50m11" localSheetId="16">'[5]wybrane dane finansowe 1'!#REF!</definedName>
    <definedName name="_2acnkb50m11" localSheetId="17">'[5]wybrane dane finansowe 1'!#REF!</definedName>
    <definedName name="_2acnkb50m11">'[5]wybrane dane finansowe 1'!#REF!</definedName>
    <definedName name="_2e12uq51pi" localSheetId="2">'[5]wybrane dane finansowe 1'!#REF!</definedName>
    <definedName name="_2e12uq51pi" localSheetId="5">'[5]wybrane dane finansowe 1'!#REF!</definedName>
    <definedName name="_2e12uq51pi" localSheetId="1">'[5]wybrane dane finansowe 1'!#REF!</definedName>
    <definedName name="_2e12uq51pi" localSheetId="4">'[5]wybrane dane finansowe 1'!#REF!</definedName>
    <definedName name="_2e12uq51pi" localSheetId="10">'[5]wybrane dane finansowe 1'!#REF!</definedName>
    <definedName name="_2e12uq51pi" localSheetId="16">'[5]wybrane dane finansowe 1'!#REF!</definedName>
    <definedName name="_2e12uq51pi" localSheetId="17">'[5]wybrane dane finansowe 1'!#REF!</definedName>
    <definedName name="_2e12uq51pi">'[5]wybrane dane finansowe 1'!#REF!</definedName>
    <definedName name="_2ead0w50m2o" localSheetId="2">'[5]wybrane dane finansowe 1'!#REF!</definedName>
    <definedName name="_2ead0w50m2o" localSheetId="5">'[5]wybrane dane finansowe 1'!#REF!</definedName>
    <definedName name="_2ead0w50m2o" localSheetId="1">'[5]wybrane dane finansowe 1'!#REF!</definedName>
    <definedName name="_2ead0w50m2o" localSheetId="4">'[5]wybrane dane finansowe 1'!#REF!</definedName>
    <definedName name="_2ead0w50m2o" localSheetId="10">'[5]wybrane dane finansowe 1'!#REF!</definedName>
    <definedName name="_2ead0w50m2o" localSheetId="16">'[5]wybrane dane finansowe 1'!#REF!</definedName>
    <definedName name="_2ead0w50m2o" localSheetId="17">'[5]wybrane dane finansowe 1'!#REF!</definedName>
    <definedName name="_2ead0w50m2o">'[5]wybrane dane finansowe 1'!#REF!</definedName>
    <definedName name="_2i8xjx5072o" localSheetId="2">'[5]wybrane dane finansowe 1'!#REF!</definedName>
    <definedName name="_2i8xjx5072o" localSheetId="5">'[5]wybrane dane finansowe 1'!#REF!</definedName>
    <definedName name="_2i8xjx5072o" localSheetId="1">'[5]wybrane dane finansowe 1'!#REF!</definedName>
    <definedName name="_2i8xjx5072o" localSheetId="4">'[5]wybrane dane finansowe 1'!#REF!</definedName>
    <definedName name="_2i8xjx5072o" localSheetId="10">'[5]wybrane dane finansowe 1'!#REF!</definedName>
    <definedName name="_2i8xjx5072o" localSheetId="16">'[5]wybrane dane finansowe 1'!#REF!</definedName>
    <definedName name="_2i8xjx5072o" localSheetId="17">'[5]wybrane dane finansowe 1'!#REF!</definedName>
    <definedName name="_2i8xjx5072o">'[5]wybrane dane finansowe 1'!#REF!</definedName>
    <definedName name="_2ixt1_v7azxgrvx1i" localSheetId="2">'[5]wybrane dane finansowe 1'!#REF!</definedName>
    <definedName name="_2ixt1_v7azxgrvx1i" localSheetId="5">'[5]wybrane dane finansowe 1'!#REF!</definedName>
    <definedName name="_2ixt1_v7azxgrvx1i" localSheetId="1">'[5]wybrane dane finansowe 1'!#REF!</definedName>
    <definedName name="_2ixt1_v7azxgrvx1i" localSheetId="4">'[5]wybrane dane finansowe 1'!#REF!</definedName>
    <definedName name="_2ixt1_v7azxgrvx1i" localSheetId="10">'[5]wybrane dane finansowe 1'!#REF!</definedName>
    <definedName name="_2ixt1_v7azxgrvx1i" localSheetId="16">'[5]wybrane dane finansowe 1'!#REF!</definedName>
    <definedName name="_2ixt1_v7azxgrvx1i" localSheetId="17">'[5]wybrane dane finansowe 1'!#REF!</definedName>
    <definedName name="_2ixt1_v7azxgrvx1i">'[5]wybrane dane finansowe 1'!#REF!</definedName>
    <definedName name="_2kbf3v53q2l" localSheetId="2">'[5]wybrane dane finansowe 1'!#REF!</definedName>
    <definedName name="_2kbf3v53q2l" localSheetId="5">'[5]wybrane dane finansowe 1'!#REF!</definedName>
    <definedName name="_2kbf3v53q2l" localSheetId="1">'[5]wybrane dane finansowe 1'!#REF!</definedName>
    <definedName name="_2kbf3v53q2l" localSheetId="4">'[5]wybrane dane finansowe 1'!#REF!</definedName>
    <definedName name="_2kbf3v53q2l" localSheetId="10">'[5]wybrane dane finansowe 1'!#REF!</definedName>
    <definedName name="_2kbf3v53q2l" localSheetId="16">'[5]wybrane dane finansowe 1'!#REF!</definedName>
    <definedName name="_2kbf3v53q2l" localSheetId="17">'[5]wybrane dane finansowe 1'!#REF!</definedName>
    <definedName name="_2kbf3v53q2l">'[5]wybrane dane finansowe 1'!#REF!</definedName>
    <definedName name="_2n8c8u4y2f" localSheetId="2">'[5]wybrane dane finansowe 1'!#REF!</definedName>
    <definedName name="_2n8c8u4y2f" localSheetId="5">'[5]wybrane dane finansowe 1'!#REF!</definedName>
    <definedName name="_2n8c8u4y2f" localSheetId="1">'[5]wybrane dane finansowe 1'!#REF!</definedName>
    <definedName name="_2n8c8u4y2f" localSheetId="4">'[5]wybrane dane finansowe 1'!#REF!</definedName>
    <definedName name="_2n8c8u4y2f" localSheetId="10">'[5]wybrane dane finansowe 1'!#REF!</definedName>
    <definedName name="_2n8c8u4y2f" localSheetId="16">'[5]wybrane dane finansowe 1'!#REF!</definedName>
    <definedName name="_2n8c8u4y2f" localSheetId="17">'[5]wybrane dane finansowe 1'!#REF!</definedName>
    <definedName name="_2n8c8u4y2f">'[5]wybrane dane finansowe 1'!#REF!</definedName>
    <definedName name="_2pfrw54zlb" localSheetId="2">'[5]wybrane dane finansowe 1'!#REF!</definedName>
    <definedName name="_2pfrw54zlb" localSheetId="5">'[5]wybrane dane finansowe 1'!#REF!</definedName>
    <definedName name="_2pfrw54zlb" localSheetId="1">'[5]wybrane dane finansowe 1'!#REF!</definedName>
    <definedName name="_2pfrw54zlb" localSheetId="4">'[5]wybrane dane finansowe 1'!#REF!</definedName>
    <definedName name="_2pfrw54zlb" localSheetId="10">'[5]wybrane dane finansowe 1'!#REF!</definedName>
    <definedName name="_2pfrw54zlb" localSheetId="16">'[5]wybrane dane finansowe 1'!#REF!</definedName>
    <definedName name="_2pfrw54zlb" localSheetId="17">'[5]wybrane dane finansowe 1'!#REF!</definedName>
    <definedName name="_2pfrw54zlb">'[5]wybrane dane finansowe 1'!#REF!</definedName>
    <definedName name="_2tqywg54j15" localSheetId="2">'[5]wybrane dane finansowe 1'!#REF!</definedName>
    <definedName name="_2tqywg54j15" localSheetId="5">'[5]wybrane dane finansowe 1'!#REF!</definedName>
    <definedName name="_2tqywg54j15" localSheetId="1">'[5]wybrane dane finansowe 1'!#REF!</definedName>
    <definedName name="_2tqywg54j15" localSheetId="4">'[5]wybrane dane finansowe 1'!#REF!</definedName>
    <definedName name="_2tqywg54j15" localSheetId="10">'[5]wybrane dane finansowe 1'!#REF!</definedName>
    <definedName name="_2tqywg54j15" localSheetId="16">'[5]wybrane dane finansowe 1'!#REF!</definedName>
    <definedName name="_2tqywg54j15" localSheetId="17">'[5]wybrane dane finansowe 1'!#REF!</definedName>
    <definedName name="_2tqywg54j15">'[5]wybrane dane finansowe 1'!#REF!</definedName>
    <definedName name="_2vc21_p79tfavc32t" localSheetId="2">#REF!</definedName>
    <definedName name="_2vc21_p79tfavc32t" localSheetId="4">#REF!</definedName>
    <definedName name="_2vc21_p79tfavc32t" localSheetId="10">#REF!</definedName>
    <definedName name="_2vc21_p79tfavc32t" localSheetId="16">#REF!</definedName>
    <definedName name="_2vc21_p79tfavc32t">#REF!</definedName>
    <definedName name="_2zna1_8ebqbygi1d" localSheetId="2">'[5]wybrane dane finansowe 1'!#REF!</definedName>
    <definedName name="_2zna1_8ebqbygi1d" localSheetId="5">'[5]wybrane dane finansowe 1'!#REF!</definedName>
    <definedName name="_2zna1_8ebqbygi1d" localSheetId="1">'[5]wybrane dane finansowe 1'!#REF!</definedName>
    <definedName name="_2zna1_8ebqbygi1d" localSheetId="4">'[5]wybrane dane finansowe 1'!#REF!</definedName>
    <definedName name="_2zna1_8ebqbygi1d" localSheetId="10">'[5]wybrane dane finansowe 1'!#REF!</definedName>
    <definedName name="_2zna1_8ebqbygi1d" localSheetId="16">'[5]wybrane dane finansowe 1'!#REF!</definedName>
    <definedName name="_2zna1_8ebqbygi1d" localSheetId="17">'[5]wybrane dane finansowe 1'!#REF!</definedName>
    <definedName name="_2zna1_8ebqbygi1d">'[5]wybrane dane finansowe 1'!#REF!</definedName>
    <definedName name="_3_0_0mota" localSheetId="2">#REF!</definedName>
    <definedName name="_3_0_0mota" localSheetId="4">#REF!</definedName>
    <definedName name="_3_0_0mota" localSheetId="10">#REF!</definedName>
    <definedName name="_3_0_0mota" localSheetId="16">#REF!</definedName>
    <definedName name="_3_0_0mota">#REF!</definedName>
    <definedName name="_30_0_0mota" localSheetId="5">#REF!</definedName>
    <definedName name="_31.03.2007" localSheetId="2">#REF!</definedName>
    <definedName name="_31.03.2007" localSheetId="4">#REF!</definedName>
    <definedName name="_31.03.2007" localSheetId="10">#REF!</definedName>
    <definedName name="_31.03.2007" localSheetId="16">#REF!</definedName>
    <definedName name="_31.03.2007">#REF!</definedName>
    <definedName name="_31.12.2006" localSheetId="2">#REF!</definedName>
    <definedName name="_31.12.2006" localSheetId="4">#REF!</definedName>
    <definedName name="_31.12.2006" localSheetId="10">#REF!</definedName>
    <definedName name="_31.12.2006" localSheetId="16">#REF!</definedName>
    <definedName name="_31.12.2006">#REF!</definedName>
    <definedName name="_31_0_0mota" localSheetId="5">#REF!</definedName>
    <definedName name="_32_0_0mota" localSheetId="5">#REF!</definedName>
    <definedName name="_32nt4z54jg" localSheetId="2">'[5]wybrane dane finansowe 1'!#REF!</definedName>
    <definedName name="_32nt4z54jg" localSheetId="5">'[5]wybrane dane finansowe 1'!#REF!</definedName>
    <definedName name="_32nt4z54jg" localSheetId="1">'[5]wybrane dane finansowe 1'!#REF!</definedName>
    <definedName name="_32nt4z54jg" localSheetId="4">'[5]wybrane dane finansowe 1'!#REF!</definedName>
    <definedName name="_32nt4z54jg" localSheetId="10">'[5]wybrane dane finansowe 1'!#REF!</definedName>
    <definedName name="_32nt4z54jg" localSheetId="16">'[5]wybrane dane finansowe 1'!#REF!</definedName>
    <definedName name="_32nt4z54jg" localSheetId="17">'[5]wybrane dane finansowe 1'!#REF!</definedName>
    <definedName name="_32nt4z54jg">'[5]wybrane dane finansowe 1'!#REF!</definedName>
    <definedName name="_33_0_0mota" localSheetId="5">#REF!</definedName>
    <definedName name="_33ecxs5361d" localSheetId="2">'[5]wybrane dane finansowe 1'!#REF!</definedName>
    <definedName name="_33ecxs5361d" localSheetId="5">'[5]wybrane dane finansowe 1'!#REF!</definedName>
    <definedName name="_33ecxs5361d" localSheetId="1">'[5]wybrane dane finansowe 1'!#REF!</definedName>
    <definedName name="_33ecxs5361d" localSheetId="4">'[5]wybrane dane finansowe 1'!#REF!</definedName>
    <definedName name="_33ecxs5361d" localSheetId="10">'[5]wybrane dane finansowe 1'!#REF!</definedName>
    <definedName name="_33ecxs5361d" localSheetId="16">'[5]wybrane dane finansowe 1'!#REF!</definedName>
    <definedName name="_33ecxs5361d" localSheetId="17">'[5]wybrane dane finansowe 1'!#REF!</definedName>
    <definedName name="_33ecxs5361d">'[5]wybrane dane finansowe 1'!#REF!</definedName>
    <definedName name="_33pb955182b" localSheetId="2">'[5]wybrane dane finansowe 1'!#REF!</definedName>
    <definedName name="_33pb955182b" localSheetId="5">'[5]wybrane dane finansowe 1'!#REF!</definedName>
    <definedName name="_33pb955182b" localSheetId="1">'[5]wybrane dane finansowe 1'!#REF!</definedName>
    <definedName name="_33pb955182b" localSheetId="4">'[5]wybrane dane finansowe 1'!#REF!</definedName>
    <definedName name="_33pb955182b" localSheetId="10">'[5]wybrane dane finansowe 1'!#REF!</definedName>
    <definedName name="_33pb955182b" localSheetId="16">'[5]wybrane dane finansowe 1'!#REF!</definedName>
    <definedName name="_33pb955182b" localSheetId="17">'[5]wybrane dane finansowe 1'!#REF!</definedName>
    <definedName name="_33pb955182b">'[5]wybrane dane finansowe 1'!#REF!</definedName>
    <definedName name="_34_0_0mota" localSheetId="5">#REF!</definedName>
    <definedName name="_35_0_0mota" localSheetId="2">#REF!</definedName>
    <definedName name="_35_0_0mota" localSheetId="4">#REF!</definedName>
    <definedName name="_35_0_0mota" localSheetId="10">#REF!</definedName>
    <definedName name="_35_0_0mota" localSheetId="16">#REF!</definedName>
    <definedName name="_35_0_0mota">#REF!</definedName>
    <definedName name="_353bpu4y22g" localSheetId="2">'[5]wybrane dane finansowe 1'!#REF!</definedName>
    <definedName name="_353bpu4y22g" localSheetId="5">'[5]wybrane dane finansowe 1'!#REF!</definedName>
    <definedName name="_353bpu4y22g" localSheetId="1">'[5]wybrane dane finansowe 1'!#REF!</definedName>
    <definedName name="_353bpu4y22g" localSheetId="4">'[5]wybrane dane finansowe 1'!#REF!</definedName>
    <definedName name="_353bpu4y22g" localSheetId="10">'[5]wybrane dane finansowe 1'!#REF!</definedName>
    <definedName name="_353bpu4y22g" localSheetId="16">'[5]wybrane dane finansowe 1'!#REF!</definedName>
    <definedName name="_353bpu4y22g" localSheetId="17">'[5]wybrane dane finansowe 1'!#REF!</definedName>
    <definedName name="_353bpu4y22g">'[5]wybrane dane finansowe 1'!#REF!</definedName>
    <definedName name="_364kiv4x9g" localSheetId="2">#REF!</definedName>
    <definedName name="_364kiv4x9g" localSheetId="4">#REF!</definedName>
    <definedName name="_364kiv4x9g" localSheetId="10">#REF!</definedName>
    <definedName name="_364kiv4x9g" localSheetId="16">#REF!</definedName>
    <definedName name="_364kiv4x9g">#REF!</definedName>
    <definedName name="_36p8034y219" localSheetId="2">'[5]wybrane dane finansowe 1'!#REF!</definedName>
    <definedName name="_36p8034y219" localSheetId="5">'[5]wybrane dane finansowe 1'!#REF!</definedName>
    <definedName name="_36p8034y219" localSheetId="1">'[5]wybrane dane finansowe 1'!#REF!</definedName>
    <definedName name="_36p8034y219" localSheetId="4">'[5]wybrane dane finansowe 1'!#REF!</definedName>
    <definedName name="_36p8034y219" localSheetId="10">'[5]wybrane dane finansowe 1'!#REF!</definedName>
    <definedName name="_36p8034y219" localSheetId="16">'[5]wybrane dane finansowe 1'!#REF!</definedName>
    <definedName name="_36p8034y219" localSheetId="17">'[5]wybrane dane finansowe 1'!#REF!</definedName>
    <definedName name="_36p8034y219">'[5]wybrane dane finansowe 1'!#REF!</definedName>
    <definedName name="_37ivr4536p" localSheetId="2">'[5]wybrane dane finansowe 1'!#REF!</definedName>
    <definedName name="_37ivr4536p" localSheetId="5">'[5]wybrane dane finansowe 1'!#REF!</definedName>
    <definedName name="_37ivr4536p" localSheetId="1">'[5]wybrane dane finansowe 1'!#REF!</definedName>
    <definedName name="_37ivr4536p" localSheetId="4">'[5]wybrane dane finansowe 1'!#REF!</definedName>
    <definedName name="_37ivr4536p" localSheetId="10">'[5]wybrane dane finansowe 1'!#REF!</definedName>
    <definedName name="_37ivr4536p" localSheetId="16">'[5]wybrane dane finansowe 1'!#REF!</definedName>
    <definedName name="_37ivr4536p" localSheetId="17">'[5]wybrane dane finansowe 1'!#REF!</definedName>
    <definedName name="_37ivr4536p">'[5]wybrane dane finansowe 1'!#REF!</definedName>
    <definedName name="_384pu6518r" localSheetId="2">'[5]wybrane dane finansowe 1'!#REF!</definedName>
    <definedName name="_384pu6518r" localSheetId="5">'[5]wybrane dane finansowe 1'!#REF!</definedName>
    <definedName name="_384pu6518r" localSheetId="1">'[5]wybrane dane finansowe 1'!#REF!</definedName>
    <definedName name="_384pu6518r" localSheetId="4">'[5]wybrane dane finansowe 1'!#REF!</definedName>
    <definedName name="_384pu6518r" localSheetId="10">'[5]wybrane dane finansowe 1'!#REF!</definedName>
    <definedName name="_384pu6518r" localSheetId="16">'[5]wybrane dane finansowe 1'!#REF!</definedName>
    <definedName name="_384pu6518r" localSheetId="17">'[5]wybrane dane finansowe 1'!#REF!</definedName>
    <definedName name="_384pu6518r">'[5]wybrane dane finansowe 1'!#REF!</definedName>
    <definedName name="_3891ir5072p" localSheetId="2">'[5]wybrane dane finansowe 1'!#REF!</definedName>
    <definedName name="_3891ir5072p" localSheetId="5">'[5]wybrane dane finansowe 1'!#REF!</definedName>
    <definedName name="_3891ir5072p" localSheetId="1">'[5]wybrane dane finansowe 1'!#REF!</definedName>
    <definedName name="_3891ir5072p" localSheetId="4">'[5]wybrane dane finansowe 1'!#REF!</definedName>
    <definedName name="_3891ir5072p" localSheetId="10">'[5]wybrane dane finansowe 1'!#REF!</definedName>
    <definedName name="_3891ir5072p" localSheetId="16">'[5]wybrane dane finansowe 1'!#REF!</definedName>
    <definedName name="_3891ir5072p" localSheetId="17">'[5]wybrane dane finansowe 1'!#REF!</definedName>
    <definedName name="_3891ir5072p">'[5]wybrane dane finansowe 1'!#REF!</definedName>
    <definedName name="_3gbj194x9b" localSheetId="2">#REF!</definedName>
    <definedName name="_3gbj194x9b" localSheetId="4">#REF!</definedName>
    <definedName name="_3gbj194x9b" localSheetId="10">#REF!</definedName>
    <definedName name="_3gbj194x9b" localSheetId="16">#REF!</definedName>
    <definedName name="_3gbj194x9b">#REF!</definedName>
    <definedName name="_3h4k1951pl" localSheetId="2">'[5]wybrane dane finansowe 1'!#REF!</definedName>
    <definedName name="_3h4k1951pl" localSheetId="5">'[5]wybrane dane finansowe 1'!#REF!</definedName>
    <definedName name="_3h4k1951pl" localSheetId="1">'[5]wybrane dane finansowe 1'!#REF!</definedName>
    <definedName name="_3h4k1951pl" localSheetId="4">'[5]wybrane dane finansowe 1'!#REF!</definedName>
    <definedName name="_3h4k1951pl" localSheetId="10">'[5]wybrane dane finansowe 1'!#REF!</definedName>
    <definedName name="_3h4k1951pl" localSheetId="16">'[5]wybrane dane finansowe 1'!#REF!</definedName>
    <definedName name="_3h4k1951pl" localSheetId="17">'[5]wybrane dane finansowe 1'!#REF!</definedName>
    <definedName name="_3h4k1951pl">'[5]wybrane dane finansowe 1'!#REF!</definedName>
    <definedName name="_3mota" localSheetId="2">#REF!</definedName>
    <definedName name="_3mota" localSheetId="4">#REF!</definedName>
    <definedName name="_3mota" localSheetId="10">#REF!</definedName>
    <definedName name="_3mota" localSheetId="16">#REF!</definedName>
    <definedName name="_3mota">#REF!</definedName>
    <definedName name="_3p1ype4y2v" localSheetId="2">'[5]wybrane dane finansowe 1'!#REF!</definedName>
    <definedName name="_3p1ype4y2v" localSheetId="5">'[5]wybrane dane finansowe 1'!#REF!</definedName>
    <definedName name="_3p1ype4y2v" localSheetId="1">'[5]wybrane dane finansowe 1'!#REF!</definedName>
    <definedName name="_3p1ype4y2v" localSheetId="4">'[5]wybrane dane finansowe 1'!#REF!</definedName>
    <definedName name="_3p1ype4y2v" localSheetId="10">'[5]wybrane dane finansowe 1'!#REF!</definedName>
    <definedName name="_3p1ype4y2v" localSheetId="16">'[5]wybrane dane finansowe 1'!#REF!</definedName>
    <definedName name="_3p1ype4y2v" localSheetId="17">'[5]wybrane dane finansowe 1'!#REF!</definedName>
    <definedName name="_3p1ype4y2v">'[5]wybrane dane finansowe 1'!#REF!</definedName>
    <definedName name="_3u6y005188" localSheetId="2">'[5]wybrane dane finansowe 1'!#REF!</definedName>
    <definedName name="_3u6y005188" localSheetId="5">'[5]wybrane dane finansowe 1'!#REF!</definedName>
    <definedName name="_3u6y005188" localSheetId="1">'[5]wybrane dane finansowe 1'!#REF!</definedName>
    <definedName name="_3u6y005188" localSheetId="4">'[5]wybrane dane finansowe 1'!#REF!</definedName>
    <definedName name="_3u6y005188" localSheetId="10">'[5]wybrane dane finansowe 1'!#REF!</definedName>
    <definedName name="_3u6y005188" localSheetId="16">'[5]wybrane dane finansowe 1'!#REF!</definedName>
    <definedName name="_3u6y005188" localSheetId="17">'[5]wybrane dane finansowe 1'!#REF!</definedName>
    <definedName name="_3u6y005188">'[5]wybrane dane finansowe 1'!#REF!</definedName>
    <definedName name="_3v1atj50my" localSheetId="2">'[5]wybrane dane finansowe 1'!#REF!</definedName>
    <definedName name="_3v1atj50my" localSheetId="5">'[5]wybrane dane finansowe 1'!#REF!</definedName>
    <definedName name="_3v1atj50my" localSheetId="1">'[5]wybrane dane finansowe 1'!#REF!</definedName>
    <definedName name="_3v1atj50my" localSheetId="4">'[5]wybrane dane finansowe 1'!#REF!</definedName>
    <definedName name="_3v1atj50my" localSheetId="10">'[5]wybrane dane finansowe 1'!#REF!</definedName>
    <definedName name="_3v1atj50my" localSheetId="16">'[5]wybrane dane finansowe 1'!#REF!</definedName>
    <definedName name="_3v1atj50my" localSheetId="17">'[5]wybrane dane finansowe 1'!#REF!</definedName>
    <definedName name="_3v1atj50my">'[5]wybrane dane finansowe 1'!#REF!</definedName>
    <definedName name="_3x2cul5361e" localSheetId="2">'[5]wybrane dane finansowe 1'!#REF!</definedName>
    <definedName name="_3x2cul5361e" localSheetId="5">'[5]wybrane dane finansowe 1'!#REF!</definedName>
    <definedName name="_3x2cul5361e" localSheetId="1">'[5]wybrane dane finansowe 1'!#REF!</definedName>
    <definedName name="_3x2cul5361e" localSheetId="4">'[5]wybrane dane finansowe 1'!#REF!</definedName>
    <definedName name="_3x2cul5361e" localSheetId="10">'[5]wybrane dane finansowe 1'!#REF!</definedName>
    <definedName name="_3x2cul5361e" localSheetId="16">'[5]wybrane dane finansowe 1'!#REF!</definedName>
    <definedName name="_3x2cul5361e" localSheetId="17">'[5]wybrane dane finansowe 1'!#REF!</definedName>
    <definedName name="_3x2cul5361e">'[5]wybrane dane finansowe 1'!#REF!</definedName>
    <definedName name="_3xfmel518i" localSheetId="2">'[5]wybrane dane finansowe 1'!#REF!</definedName>
    <definedName name="_3xfmel518i" localSheetId="5">'[5]wybrane dane finansowe 1'!#REF!</definedName>
    <definedName name="_3xfmel518i" localSheetId="1">'[5]wybrane dane finansowe 1'!#REF!</definedName>
    <definedName name="_3xfmel518i" localSheetId="4">'[5]wybrane dane finansowe 1'!#REF!</definedName>
    <definedName name="_3xfmel518i" localSheetId="10">'[5]wybrane dane finansowe 1'!#REF!</definedName>
    <definedName name="_3xfmel518i" localSheetId="16">'[5]wybrane dane finansowe 1'!#REF!</definedName>
    <definedName name="_3xfmel518i" localSheetId="17">'[5]wybrane dane finansowe 1'!#REF!</definedName>
    <definedName name="_3xfmel518i">'[5]wybrane dane finansowe 1'!#REF!</definedName>
    <definedName name="_3xvum854jl" localSheetId="2">'[5]wybrane dane finansowe 1'!#REF!</definedName>
    <definedName name="_3xvum854jl" localSheetId="5">'[5]wybrane dane finansowe 1'!#REF!</definedName>
    <definedName name="_3xvum854jl" localSheetId="1">'[5]wybrane dane finansowe 1'!#REF!</definedName>
    <definedName name="_3xvum854jl" localSheetId="4">'[5]wybrane dane finansowe 1'!#REF!</definedName>
    <definedName name="_3xvum854jl" localSheetId="10">'[5]wybrane dane finansowe 1'!#REF!</definedName>
    <definedName name="_3xvum854jl" localSheetId="16">'[5]wybrane dane finansowe 1'!#REF!</definedName>
    <definedName name="_3xvum854jl" localSheetId="17">'[5]wybrane dane finansowe 1'!#REF!</definedName>
    <definedName name="_3xvum854jl">'[5]wybrane dane finansowe 1'!#REF!</definedName>
    <definedName name="_3yg24p5181f" localSheetId="2">'[5]wybrane dane finansowe 1'!#REF!</definedName>
    <definedName name="_3yg24p5181f" localSheetId="5">'[5]wybrane dane finansowe 1'!#REF!</definedName>
    <definedName name="_3yg24p5181f" localSheetId="1">'[5]wybrane dane finansowe 1'!#REF!</definedName>
    <definedName name="_3yg24p5181f" localSheetId="4">'[5]wybrane dane finansowe 1'!#REF!</definedName>
    <definedName name="_3yg24p5181f" localSheetId="10">'[5]wybrane dane finansowe 1'!#REF!</definedName>
    <definedName name="_3yg24p5181f" localSheetId="16">'[5]wybrane dane finansowe 1'!#REF!</definedName>
    <definedName name="_3yg24p5181f" localSheetId="17">'[5]wybrane dane finansowe 1'!#REF!</definedName>
    <definedName name="_3yg24p5181f">'[5]wybrane dane finansowe 1'!#REF!</definedName>
    <definedName name="_3yrlgz53qi" localSheetId="2">'[5]wybrane dane finansowe 1'!#REF!</definedName>
    <definedName name="_3yrlgz53qi" localSheetId="5">'[5]wybrane dane finansowe 1'!#REF!</definedName>
    <definedName name="_3yrlgz53qi" localSheetId="1">'[5]wybrane dane finansowe 1'!#REF!</definedName>
    <definedName name="_3yrlgz53qi" localSheetId="4">'[5]wybrane dane finansowe 1'!#REF!</definedName>
    <definedName name="_3yrlgz53qi" localSheetId="10">'[5]wybrane dane finansowe 1'!#REF!</definedName>
    <definedName name="_3yrlgz53qi" localSheetId="16">'[5]wybrane dane finansowe 1'!#REF!</definedName>
    <definedName name="_3yrlgz53qi" localSheetId="17">'[5]wybrane dane finansowe 1'!#REF!</definedName>
    <definedName name="_3yrlgz53qi">'[5]wybrane dane finansowe 1'!#REF!</definedName>
    <definedName name="_4______mota" localSheetId="1">#REF!</definedName>
    <definedName name="_4_0_0mota" localSheetId="2">'[12]#ADR'!#REF!</definedName>
    <definedName name="_4_0_0mota" localSheetId="4">'[12]#ADR'!#REF!</definedName>
    <definedName name="_4_0_0mota" localSheetId="10">'[12]#ADR'!#REF!</definedName>
    <definedName name="_4_0_0mota" localSheetId="16">'[12]#ADR'!#REF!</definedName>
    <definedName name="_4_0_0mota">'[12]#ADR'!#REF!</definedName>
    <definedName name="_42f6294y22z" localSheetId="2">'[5]wybrane dane finansowe 1'!#REF!</definedName>
    <definedName name="_42f6294y22z" localSheetId="5">'[5]wybrane dane finansowe 1'!#REF!</definedName>
    <definedName name="_42f6294y22z" localSheetId="1">'[5]wybrane dane finansowe 1'!#REF!</definedName>
    <definedName name="_42f6294y22z" localSheetId="4">'[5]wybrane dane finansowe 1'!#REF!</definedName>
    <definedName name="_42f6294y22z" localSheetId="10">'[5]wybrane dane finansowe 1'!#REF!</definedName>
    <definedName name="_42f6294y22z" localSheetId="16">'[5]wybrane dane finansowe 1'!#REF!</definedName>
    <definedName name="_42f6294y22z" localSheetId="17">'[5]wybrane dane finansowe 1'!#REF!</definedName>
    <definedName name="_42f6294y22z">'[5]wybrane dane finansowe 1'!#REF!</definedName>
    <definedName name="_45atdp5078" localSheetId="2">'[5]wybrane dane finansowe 1'!#REF!</definedName>
    <definedName name="_45atdp5078" localSheetId="5">'[5]wybrane dane finansowe 1'!#REF!</definedName>
    <definedName name="_45atdp5078" localSheetId="1">'[5]wybrane dane finansowe 1'!#REF!</definedName>
    <definedName name="_45atdp5078" localSheetId="4">'[5]wybrane dane finansowe 1'!#REF!</definedName>
    <definedName name="_45atdp5078" localSheetId="10">'[5]wybrane dane finansowe 1'!#REF!</definedName>
    <definedName name="_45atdp5078" localSheetId="16">'[5]wybrane dane finansowe 1'!#REF!</definedName>
    <definedName name="_45atdp5078" localSheetId="17">'[5]wybrane dane finansowe 1'!#REF!</definedName>
    <definedName name="_45atdp5078">'[5]wybrane dane finansowe 1'!#REF!</definedName>
    <definedName name="_45lk7s54j14" localSheetId="2">'[5]wybrane dane finansowe 1'!#REF!</definedName>
    <definedName name="_45lk7s54j14" localSheetId="5">'[5]wybrane dane finansowe 1'!#REF!</definedName>
    <definedName name="_45lk7s54j14" localSheetId="1">'[5]wybrane dane finansowe 1'!#REF!</definedName>
    <definedName name="_45lk7s54j14" localSheetId="4">'[5]wybrane dane finansowe 1'!#REF!</definedName>
    <definedName name="_45lk7s54j14" localSheetId="10">'[5]wybrane dane finansowe 1'!#REF!</definedName>
    <definedName name="_45lk7s54j14" localSheetId="16">'[5]wybrane dane finansowe 1'!#REF!</definedName>
    <definedName name="_45lk7s54j14" localSheetId="17">'[5]wybrane dane finansowe 1'!#REF!</definedName>
    <definedName name="_45lk7s54j14">'[5]wybrane dane finansowe 1'!#REF!</definedName>
    <definedName name="_47k76o53q2v" localSheetId="2">'[5]wybrane dane finansowe 1'!#REF!</definedName>
    <definedName name="_47k76o53q2v" localSheetId="5">'[5]wybrane dane finansowe 1'!#REF!</definedName>
    <definedName name="_47k76o53q2v" localSheetId="1">'[5]wybrane dane finansowe 1'!#REF!</definedName>
    <definedName name="_47k76o53q2v" localSheetId="4">'[5]wybrane dane finansowe 1'!#REF!</definedName>
    <definedName name="_47k76o53q2v" localSheetId="10">'[5]wybrane dane finansowe 1'!#REF!</definedName>
    <definedName name="_47k76o53q2v" localSheetId="16">'[5]wybrane dane finansowe 1'!#REF!</definedName>
    <definedName name="_47k76o53q2v" localSheetId="17">'[5]wybrane dane finansowe 1'!#REF!</definedName>
    <definedName name="_47k76o53q2v">'[5]wybrane dane finansowe 1'!#REF!</definedName>
    <definedName name="_47s36w54jf" localSheetId="2">'[5]wybrane dane finansowe 1'!#REF!</definedName>
    <definedName name="_47s36w54jf" localSheetId="5">'[5]wybrane dane finansowe 1'!#REF!</definedName>
    <definedName name="_47s36w54jf" localSheetId="1">'[5]wybrane dane finansowe 1'!#REF!</definedName>
    <definedName name="_47s36w54jf" localSheetId="4">'[5]wybrane dane finansowe 1'!#REF!</definedName>
    <definedName name="_47s36w54jf" localSheetId="10">'[5]wybrane dane finansowe 1'!#REF!</definedName>
    <definedName name="_47s36w54jf" localSheetId="16">'[5]wybrane dane finansowe 1'!#REF!</definedName>
    <definedName name="_47s36w54jf" localSheetId="17">'[5]wybrane dane finansowe 1'!#REF!</definedName>
    <definedName name="_47s36w54jf">'[5]wybrane dane finansowe 1'!#REF!</definedName>
    <definedName name="_47vjyx54j11" localSheetId="2">'[5]wybrane dane finansowe 1'!#REF!</definedName>
    <definedName name="_47vjyx54j11" localSheetId="5">'[5]wybrane dane finansowe 1'!#REF!</definedName>
    <definedName name="_47vjyx54j11" localSheetId="1">'[5]wybrane dane finansowe 1'!#REF!</definedName>
    <definedName name="_47vjyx54j11" localSheetId="4">'[5]wybrane dane finansowe 1'!#REF!</definedName>
    <definedName name="_47vjyx54j11" localSheetId="10">'[5]wybrane dane finansowe 1'!#REF!</definedName>
    <definedName name="_47vjyx54j11" localSheetId="16">'[5]wybrane dane finansowe 1'!#REF!</definedName>
    <definedName name="_47vjyx54j11" localSheetId="17">'[5]wybrane dane finansowe 1'!#REF!</definedName>
    <definedName name="_47vjyx54j11">'[5]wybrane dane finansowe 1'!#REF!</definedName>
    <definedName name="_48k62n518b" localSheetId="2">'[5]wybrane dane finansowe 1'!#REF!</definedName>
    <definedName name="_48k62n518b" localSheetId="5">'[5]wybrane dane finansowe 1'!#REF!</definedName>
    <definedName name="_48k62n518b" localSheetId="1">'[5]wybrane dane finansowe 1'!#REF!</definedName>
    <definedName name="_48k62n518b" localSheetId="4">'[5]wybrane dane finansowe 1'!#REF!</definedName>
    <definedName name="_48k62n518b" localSheetId="10">'[5]wybrane dane finansowe 1'!#REF!</definedName>
    <definedName name="_48k62n518b" localSheetId="16">'[5]wybrane dane finansowe 1'!#REF!</definedName>
    <definedName name="_48k62n518b" localSheetId="17">'[5]wybrane dane finansowe 1'!#REF!</definedName>
    <definedName name="_48k62n518b">'[5]wybrane dane finansowe 1'!#REF!</definedName>
    <definedName name="_49g0e954j13" localSheetId="2">'[5]wybrane dane finansowe 1'!#REF!</definedName>
    <definedName name="_49g0e954j13" localSheetId="5">'[5]wybrane dane finansowe 1'!#REF!</definedName>
    <definedName name="_49g0e954j13" localSheetId="1">'[5]wybrane dane finansowe 1'!#REF!</definedName>
    <definedName name="_49g0e954j13" localSheetId="4">'[5]wybrane dane finansowe 1'!#REF!</definedName>
    <definedName name="_49g0e954j13" localSheetId="10">'[5]wybrane dane finansowe 1'!#REF!</definedName>
    <definedName name="_49g0e954j13" localSheetId="16">'[5]wybrane dane finansowe 1'!#REF!</definedName>
    <definedName name="_49g0e954j13" localSheetId="17">'[5]wybrane dane finansowe 1'!#REF!</definedName>
    <definedName name="_49g0e954j13">'[5]wybrane dane finansowe 1'!#REF!</definedName>
    <definedName name="_4am23l54j2a" localSheetId="2">'[5]wybrane dane finansowe 1'!#REF!</definedName>
    <definedName name="_4am23l54j2a" localSheetId="5">'[5]wybrane dane finansowe 1'!#REF!</definedName>
    <definedName name="_4am23l54j2a" localSheetId="1">'[5]wybrane dane finansowe 1'!#REF!</definedName>
    <definedName name="_4am23l54j2a" localSheetId="4">'[5]wybrane dane finansowe 1'!#REF!</definedName>
    <definedName name="_4am23l54j2a" localSheetId="10">'[5]wybrane dane finansowe 1'!#REF!</definedName>
    <definedName name="_4am23l54j2a" localSheetId="16">'[5]wybrane dane finansowe 1'!#REF!</definedName>
    <definedName name="_4am23l54j2a" localSheetId="17">'[5]wybrane dane finansowe 1'!#REF!</definedName>
    <definedName name="_4am23l54j2a">'[5]wybrane dane finansowe 1'!#REF!</definedName>
    <definedName name="_4f69to54j1v" localSheetId="2">'[5]wybrane dane finansowe 1'!#REF!</definedName>
    <definedName name="_4f69to54j1v" localSheetId="5">'[5]wybrane dane finansowe 1'!#REF!</definedName>
    <definedName name="_4f69to54j1v" localSheetId="1">'[5]wybrane dane finansowe 1'!#REF!</definedName>
    <definedName name="_4f69to54j1v" localSheetId="4">'[5]wybrane dane finansowe 1'!#REF!</definedName>
    <definedName name="_4f69to54j1v" localSheetId="10">'[5]wybrane dane finansowe 1'!#REF!</definedName>
    <definedName name="_4f69to54j1v" localSheetId="16">'[5]wybrane dane finansowe 1'!#REF!</definedName>
    <definedName name="_4f69to54j1v" localSheetId="17">'[5]wybrane dane finansowe 1'!#REF!</definedName>
    <definedName name="_4f69to54j1v">'[5]wybrane dane finansowe 1'!#REF!</definedName>
    <definedName name="_4fabj44y2p" localSheetId="2">'[5]wybrane dane finansowe 1'!#REF!</definedName>
    <definedName name="_4fabj44y2p" localSheetId="5">'[5]wybrane dane finansowe 1'!#REF!</definedName>
    <definedName name="_4fabj44y2p" localSheetId="1">'[5]wybrane dane finansowe 1'!#REF!</definedName>
    <definedName name="_4fabj44y2p" localSheetId="4">'[5]wybrane dane finansowe 1'!#REF!</definedName>
    <definedName name="_4fabj44y2p" localSheetId="10">'[5]wybrane dane finansowe 1'!#REF!</definedName>
    <definedName name="_4fabj44y2p" localSheetId="16">'[5]wybrane dane finansowe 1'!#REF!</definedName>
    <definedName name="_4fabj44y2p" localSheetId="17">'[5]wybrane dane finansowe 1'!#REF!</definedName>
    <definedName name="_4fabj44y2p">'[5]wybrane dane finansowe 1'!#REF!</definedName>
    <definedName name="_4i41sb4zl1n" localSheetId="2">'[5]wybrane dane finansowe 1'!#REF!</definedName>
    <definedName name="_4i41sb4zl1n" localSheetId="5">'[5]wybrane dane finansowe 1'!#REF!</definedName>
    <definedName name="_4i41sb4zl1n" localSheetId="1">'[5]wybrane dane finansowe 1'!#REF!</definedName>
    <definedName name="_4i41sb4zl1n" localSheetId="4">'[5]wybrane dane finansowe 1'!#REF!</definedName>
    <definedName name="_4i41sb4zl1n" localSheetId="10">'[5]wybrane dane finansowe 1'!#REF!</definedName>
    <definedName name="_4i41sb4zl1n" localSheetId="16">'[5]wybrane dane finansowe 1'!#REF!</definedName>
    <definedName name="_4i41sb4zl1n" localSheetId="17">'[5]wybrane dane finansowe 1'!#REF!</definedName>
    <definedName name="_4i41sb4zl1n">'[5]wybrane dane finansowe 1'!#REF!</definedName>
    <definedName name="_4i60sg50m1t" localSheetId="2">'[5]wybrane dane finansowe 1'!#REF!</definedName>
    <definedName name="_4i60sg50m1t" localSheetId="5">'[5]wybrane dane finansowe 1'!#REF!</definedName>
    <definedName name="_4i60sg50m1t" localSheetId="1">'[5]wybrane dane finansowe 1'!#REF!</definedName>
    <definedName name="_4i60sg50m1t" localSheetId="4">'[5]wybrane dane finansowe 1'!#REF!</definedName>
    <definedName name="_4i60sg50m1t" localSheetId="10">'[5]wybrane dane finansowe 1'!#REF!</definedName>
    <definedName name="_4i60sg50m1t" localSheetId="16">'[5]wybrane dane finansowe 1'!#REF!</definedName>
    <definedName name="_4i60sg50m1t" localSheetId="17">'[5]wybrane dane finansowe 1'!#REF!</definedName>
    <definedName name="_4i60sg50m1t">'[5]wybrane dane finansowe 1'!#REF!</definedName>
    <definedName name="_4iy81_twov7zvg04v" localSheetId="2">'[5]wybrane dane finansowe 1'!#REF!</definedName>
    <definedName name="_4iy81_twov7zvg04v" localSheetId="5">'[5]wybrane dane finansowe 1'!#REF!</definedName>
    <definedName name="_4iy81_twov7zvg04v" localSheetId="1">'[5]wybrane dane finansowe 1'!#REF!</definedName>
    <definedName name="_4iy81_twov7zvg04v" localSheetId="4">'[5]wybrane dane finansowe 1'!#REF!</definedName>
    <definedName name="_4iy81_twov7zvg04v" localSheetId="10">'[5]wybrane dane finansowe 1'!#REF!</definedName>
    <definedName name="_4iy81_twov7zvg04v" localSheetId="16">'[5]wybrane dane finansowe 1'!#REF!</definedName>
    <definedName name="_4iy81_twov7zvg04v" localSheetId="17">'[5]wybrane dane finansowe 1'!#REF!</definedName>
    <definedName name="_4iy81_twov7zvg04v">'[5]wybrane dane finansowe 1'!#REF!</definedName>
    <definedName name="_4jl2j24y2y" localSheetId="2">'[5]wybrane dane finansowe 1'!#REF!</definedName>
    <definedName name="_4jl2j24y2y" localSheetId="5">'[5]wybrane dane finansowe 1'!#REF!</definedName>
    <definedName name="_4jl2j24y2y" localSheetId="1">'[5]wybrane dane finansowe 1'!#REF!</definedName>
    <definedName name="_4jl2j24y2y" localSheetId="4">'[5]wybrane dane finansowe 1'!#REF!</definedName>
    <definedName name="_4jl2j24y2y" localSheetId="10">'[5]wybrane dane finansowe 1'!#REF!</definedName>
    <definedName name="_4jl2j24y2y" localSheetId="16">'[5]wybrane dane finansowe 1'!#REF!</definedName>
    <definedName name="_4jl2j24y2y" localSheetId="17">'[5]wybrane dane finansowe 1'!#REF!</definedName>
    <definedName name="_4jl2j24y2y">'[5]wybrane dane finansowe 1'!#REF!</definedName>
    <definedName name="_4phscc518q" localSheetId="2">'[5]wybrane dane finansowe 1'!#REF!</definedName>
    <definedName name="_4phscc518q" localSheetId="5">'[5]wybrane dane finansowe 1'!#REF!</definedName>
    <definedName name="_4phscc518q" localSheetId="1">'[5]wybrane dane finansowe 1'!#REF!</definedName>
    <definedName name="_4phscc518q" localSheetId="4">'[5]wybrane dane finansowe 1'!#REF!</definedName>
    <definedName name="_4phscc518q" localSheetId="10">'[5]wybrane dane finansowe 1'!#REF!</definedName>
    <definedName name="_4phscc518q" localSheetId="16">'[5]wybrane dane finansowe 1'!#REF!</definedName>
    <definedName name="_4phscc518q" localSheetId="17">'[5]wybrane dane finansowe 1'!#REF!</definedName>
    <definedName name="_4phscc518q">'[5]wybrane dane finansowe 1'!#REF!</definedName>
    <definedName name="_4u35og54jh" localSheetId="2">'[5]wybrane dane finansowe 1'!#REF!</definedName>
    <definedName name="_4u35og54jh" localSheetId="5">'[5]wybrane dane finansowe 1'!#REF!</definedName>
    <definedName name="_4u35og54jh" localSheetId="1">'[5]wybrane dane finansowe 1'!#REF!</definedName>
    <definedName name="_4u35og54jh" localSheetId="4">'[5]wybrane dane finansowe 1'!#REF!</definedName>
    <definedName name="_4u35og54jh" localSheetId="10">'[5]wybrane dane finansowe 1'!#REF!</definedName>
    <definedName name="_4u35og54jh" localSheetId="16">'[5]wybrane dane finansowe 1'!#REF!</definedName>
    <definedName name="_4u35og54jh" localSheetId="17">'[5]wybrane dane finansowe 1'!#REF!</definedName>
    <definedName name="_4u35og54jh">'[5]wybrane dane finansowe 1'!#REF!</definedName>
    <definedName name="_4uq3d44x9u" localSheetId="2">#REF!</definedName>
    <definedName name="_4uq3d44x9u" localSheetId="4">#REF!</definedName>
    <definedName name="_4uq3d44x9u" localSheetId="10">#REF!</definedName>
    <definedName name="_4uq3d44x9u" localSheetId="16">#REF!</definedName>
    <definedName name="_4uq3d44x9u">#REF!</definedName>
    <definedName name="_4x2xkk50722" localSheetId="2">'[5]wybrane dane finansowe 1'!#REF!</definedName>
    <definedName name="_4x2xkk50722" localSheetId="5">'[5]wybrane dane finansowe 1'!#REF!</definedName>
    <definedName name="_4x2xkk50722" localSheetId="1">'[5]wybrane dane finansowe 1'!#REF!</definedName>
    <definedName name="_4x2xkk50722" localSheetId="4">'[5]wybrane dane finansowe 1'!#REF!</definedName>
    <definedName name="_4x2xkk50722" localSheetId="10">'[5]wybrane dane finansowe 1'!#REF!</definedName>
    <definedName name="_4x2xkk50722" localSheetId="16">'[5]wybrane dane finansowe 1'!#REF!</definedName>
    <definedName name="_4x2xkk50722" localSheetId="17">'[5]wybrane dane finansowe 1'!#REF!</definedName>
    <definedName name="_4x2xkk50722">'[5]wybrane dane finansowe 1'!#REF!</definedName>
    <definedName name="_4xmmb95071c" localSheetId="2">'[5]wybrane dane finansowe 1'!#REF!</definedName>
    <definedName name="_4xmmb95071c" localSheetId="5">'[5]wybrane dane finansowe 1'!#REF!</definedName>
    <definedName name="_4xmmb95071c" localSheetId="1">'[5]wybrane dane finansowe 1'!#REF!</definedName>
    <definedName name="_4xmmb95071c" localSheetId="4">'[5]wybrane dane finansowe 1'!#REF!</definedName>
    <definedName name="_4xmmb95071c" localSheetId="10">'[5]wybrane dane finansowe 1'!#REF!</definedName>
    <definedName name="_4xmmb95071c" localSheetId="16">'[5]wybrane dane finansowe 1'!#REF!</definedName>
    <definedName name="_4xmmb95071c" localSheetId="17">'[5]wybrane dane finansowe 1'!#REF!</definedName>
    <definedName name="_4xmmb95071c">'[5]wybrane dane finansowe 1'!#REF!</definedName>
    <definedName name="_5______mota" localSheetId="2">#REF!</definedName>
    <definedName name="_5______mota" localSheetId="4">#REF!</definedName>
    <definedName name="_5______mota" localSheetId="10">#REF!</definedName>
    <definedName name="_5______mota" localSheetId="16">#REF!</definedName>
    <definedName name="_5______mota">#REF!</definedName>
    <definedName name="_5014iy4y22b" localSheetId="2">'[5]wybrane dane finansowe 1'!#REF!</definedName>
    <definedName name="_5014iy4y22b" localSheetId="5">'[5]wybrane dane finansowe 1'!#REF!</definedName>
    <definedName name="_5014iy4y22b" localSheetId="1">'[5]wybrane dane finansowe 1'!#REF!</definedName>
    <definedName name="_5014iy4y22b" localSheetId="4">'[5]wybrane dane finansowe 1'!#REF!</definedName>
    <definedName name="_5014iy4y22b" localSheetId="10">'[5]wybrane dane finansowe 1'!#REF!</definedName>
    <definedName name="_5014iy4y22b" localSheetId="16">'[5]wybrane dane finansowe 1'!#REF!</definedName>
    <definedName name="_5014iy4y22b" localSheetId="17">'[5]wybrane dane finansowe 1'!#REF!</definedName>
    <definedName name="_5014iy4y22b">'[5]wybrane dane finansowe 1'!#REF!</definedName>
    <definedName name="_50ttpq54jz" localSheetId="2">'[5]wybrane dane finansowe 1'!#REF!</definedName>
    <definedName name="_50ttpq54jz" localSheetId="5">'[5]wybrane dane finansowe 1'!#REF!</definedName>
    <definedName name="_50ttpq54jz" localSheetId="1">'[5]wybrane dane finansowe 1'!#REF!</definedName>
    <definedName name="_50ttpq54jz" localSheetId="4">'[5]wybrane dane finansowe 1'!#REF!</definedName>
    <definedName name="_50ttpq54jz" localSheetId="10">'[5]wybrane dane finansowe 1'!#REF!</definedName>
    <definedName name="_50ttpq54jz" localSheetId="16">'[5]wybrane dane finansowe 1'!#REF!</definedName>
    <definedName name="_50ttpq54jz" localSheetId="17">'[5]wybrane dane finansowe 1'!#REF!</definedName>
    <definedName name="_50ttpq54jz">'[5]wybrane dane finansowe 1'!#REF!</definedName>
    <definedName name="_52h6i050m1i" localSheetId="2">'[5]wybrane dane finansowe 1'!#REF!</definedName>
    <definedName name="_52h6i050m1i" localSheetId="5">'[5]wybrane dane finansowe 1'!#REF!</definedName>
    <definedName name="_52h6i050m1i" localSheetId="1">'[5]wybrane dane finansowe 1'!#REF!</definedName>
    <definedName name="_52h6i050m1i" localSheetId="4">'[5]wybrane dane finansowe 1'!#REF!</definedName>
    <definedName name="_52h6i050m1i" localSheetId="10">'[5]wybrane dane finansowe 1'!#REF!</definedName>
    <definedName name="_52h6i050m1i" localSheetId="16">'[5]wybrane dane finansowe 1'!#REF!</definedName>
    <definedName name="_52h6i050m1i" localSheetId="17">'[5]wybrane dane finansowe 1'!#REF!</definedName>
    <definedName name="_52h6i050m1i">'[5]wybrane dane finansowe 1'!#REF!</definedName>
    <definedName name="_53327x4y21o" localSheetId="2">'[5]wybrane dane finansowe 1'!#REF!</definedName>
    <definedName name="_53327x4y21o" localSheetId="5">'[5]wybrane dane finansowe 1'!#REF!</definedName>
    <definedName name="_53327x4y21o" localSheetId="1">'[5]wybrane dane finansowe 1'!#REF!</definedName>
    <definedName name="_53327x4y21o" localSheetId="4">'[5]wybrane dane finansowe 1'!#REF!</definedName>
    <definedName name="_53327x4y21o" localSheetId="10">'[5]wybrane dane finansowe 1'!#REF!</definedName>
    <definedName name="_53327x4y21o" localSheetId="16">'[5]wybrane dane finansowe 1'!#REF!</definedName>
    <definedName name="_53327x4y21o" localSheetId="17">'[5]wybrane dane finansowe 1'!#REF!</definedName>
    <definedName name="_53327x4y21o">'[5]wybrane dane finansowe 1'!#REF!</definedName>
    <definedName name="_54u8vp5072b" localSheetId="2">'[5]wybrane dane finansowe 1'!#REF!</definedName>
    <definedName name="_54u8vp5072b" localSheetId="5">'[5]wybrane dane finansowe 1'!#REF!</definedName>
    <definedName name="_54u8vp5072b" localSheetId="1">'[5]wybrane dane finansowe 1'!#REF!</definedName>
    <definedName name="_54u8vp5072b" localSheetId="4">'[5]wybrane dane finansowe 1'!#REF!</definedName>
    <definedName name="_54u8vp5072b" localSheetId="10">'[5]wybrane dane finansowe 1'!#REF!</definedName>
    <definedName name="_54u8vp5072b" localSheetId="16">'[5]wybrane dane finansowe 1'!#REF!</definedName>
    <definedName name="_54u8vp5072b" localSheetId="17">'[5]wybrane dane finansowe 1'!#REF!</definedName>
    <definedName name="_54u8vp5072b">'[5]wybrane dane finansowe 1'!#REF!</definedName>
    <definedName name="_55l68y53q2d" localSheetId="2">'[5]wybrane dane finansowe 1'!#REF!</definedName>
    <definedName name="_55l68y53q2d" localSheetId="5">'[5]wybrane dane finansowe 1'!#REF!</definedName>
    <definedName name="_55l68y53q2d" localSheetId="1">'[5]wybrane dane finansowe 1'!#REF!</definedName>
    <definedName name="_55l68y53q2d" localSheetId="4">'[5]wybrane dane finansowe 1'!#REF!</definedName>
    <definedName name="_55l68y53q2d" localSheetId="10">'[5]wybrane dane finansowe 1'!#REF!</definedName>
    <definedName name="_55l68y53q2d" localSheetId="16">'[5]wybrane dane finansowe 1'!#REF!</definedName>
    <definedName name="_55l68y53q2d" localSheetId="17">'[5]wybrane dane finansowe 1'!#REF!</definedName>
    <definedName name="_55l68y53q2d">'[5]wybrane dane finansowe 1'!#REF!</definedName>
    <definedName name="_562vfr5072s" localSheetId="2">'[5]wybrane dane finansowe 1'!#REF!</definedName>
    <definedName name="_562vfr5072s" localSheetId="5">'[5]wybrane dane finansowe 1'!#REF!</definedName>
    <definedName name="_562vfr5072s" localSheetId="1">'[5]wybrane dane finansowe 1'!#REF!</definedName>
    <definedName name="_562vfr5072s" localSheetId="4">'[5]wybrane dane finansowe 1'!#REF!</definedName>
    <definedName name="_562vfr5072s" localSheetId="10">'[5]wybrane dane finansowe 1'!#REF!</definedName>
    <definedName name="_562vfr5072s" localSheetId="16">'[5]wybrane dane finansowe 1'!#REF!</definedName>
    <definedName name="_562vfr5072s" localSheetId="17">'[5]wybrane dane finansowe 1'!#REF!</definedName>
    <definedName name="_562vfr5072s">'[5]wybrane dane finansowe 1'!#REF!</definedName>
    <definedName name="_56h41h51815" localSheetId="2">'[5]wybrane dane finansowe 1'!#REF!</definedName>
    <definedName name="_56h41h51815" localSheetId="5">'[5]wybrane dane finansowe 1'!#REF!</definedName>
    <definedName name="_56h41h51815" localSheetId="1">'[5]wybrane dane finansowe 1'!#REF!</definedName>
    <definedName name="_56h41h51815" localSheetId="4">'[5]wybrane dane finansowe 1'!#REF!</definedName>
    <definedName name="_56h41h51815" localSheetId="10">'[5]wybrane dane finansowe 1'!#REF!</definedName>
    <definedName name="_56h41h51815" localSheetId="16">'[5]wybrane dane finansowe 1'!#REF!</definedName>
    <definedName name="_56h41h51815" localSheetId="17">'[5]wybrane dane finansowe 1'!#REF!</definedName>
    <definedName name="_56h41h51815">'[5]wybrane dane finansowe 1'!#REF!</definedName>
    <definedName name="_5axvgn53qa" localSheetId="2">'[5]wybrane dane finansowe 1'!#REF!</definedName>
    <definedName name="_5axvgn53qa" localSheetId="5">'[5]wybrane dane finansowe 1'!#REF!</definedName>
    <definedName name="_5axvgn53qa" localSheetId="1">'[5]wybrane dane finansowe 1'!#REF!</definedName>
    <definedName name="_5axvgn53qa" localSheetId="4">'[5]wybrane dane finansowe 1'!#REF!</definedName>
    <definedName name="_5axvgn53qa" localSheetId="10">'[5]wybrane dane finansowe 1'!#REF!</definedName>
    <definedName name="_5axvgn53qa" localSheetId="16">'[5]wybrane dane finansowe 1'!#REF!</definedName>
    <definedName name="_5axvgn53qa" localSheetId="17">'[5]wybrane dane finansowe 1'!#REF!</definedName>
    <definedName name="_5axvgn53qa">'[5]wybrane dane finansowe 1'!#REF!</definedName>
    <definedName name="_5bijic4zlu" localSheetId="2">'[5]wybrane dane finansowe 1'!#REF!</definedName>
    <definedName name="_5bijic4zlu" localSheetId="5">'[5]wybrane dane finansowe 1'!#REF!</definedName>
    <definedName name="_5bijic4zlu" localSheetId="1">'[5]wybrane dane finansowe 1'!#REF!</definedName>
    <definedName name="_5bijic4zlu" localSheetId="4">'[5]wybrane dane finansowe 1'!#REF!</definedName>
    <definedName name="_5bijic4zlu" localSheetId="10">'[5]wybrane dane finansowe 1'!#REF!</definedName>
    <definedName name="_5bijic4zlu" localSheetId="16">'[5]wybrane dane finansowe 1'!#REF!</definedName>
    <definedName name="_5bijic4zlu" localSheetId="17">'[5]wybrane dane finansowe 1'!#REF!</definedName>
    <definedName name="_5bijic4zlu">'[5]wybrane dane finansowe 1'!#REF!</definedName>
    <definedName name="_5drw1c50m29" localSheetId="2">'[5]wybrane dane finansowe 1'!#REF!</definedName>
    <definedName name="_5drw1c50m29" localSheetId="5">'[5]wybrane dane finansowe 1'!#REF!</definedName>
    <definedName name="_5drw1c50m29" localSheetId="1">'[5]wybrane dane finansowe 1'!#REF!</definedName>
    <definedName name="_5drw1c50m29" localSheetId="4">'[5]wybrane dane finansowe 1'!#REF!</definedName>
    <definedName name="_5drw1c50m29" localSheetId="10">'[5]wybrane dane finansowe 1'!#REF!</definedName>
    <definedName name="_5drw1c50m29" localSheetId="16">'[5]wybrane dane finansowe 1'!#REF!</definedName>
    <definedName name="_5drw1c50m29" localSheetId="17">'[5]wybrane dane finansowe 1'!#REF!</definedName>
    <definedName name="_5drw1c50m29">'[5]wybrane dane finansowe 1'!#REF!</definedName>
    <definedName name="_5fms2d50m22" localSheetId="2">'[5]wybrane dane finansowe 1'!#REF!</definedName>
    <definedName name="_5fms2d50m22" localSheetId="5">'[5]wybrane dane finansowe 1'!#REF!</definedName>
    <definedName name="_5fms2d50m22" localSheetId="1">'[5]wybrane dane finansowe 1'!#REF!</definedName>
    <definedName name="_5fms2d50m22" localSheetId="4">'[5]wybrane dane finansowe 1'!#REF!</definedName>
    <definedName name="_5fms2d50m22" localSheetId="10">'[5]wybrane dane finansowe 1'!#REF!</definedName>
    <definedName name="_5fms2d50m22" localSheetId="16">'[5]wybrane dane finansowe 1'!#REF!</definedName>
    <definedName name="_5fms2d50m22" localSheetId="17">'[5]wybrane dane finansowe 1'!#REF!</definedName>
    <definedName name="_5fms2d50m22">'[5]wybrane dane finansowe 1'!#REF!</definedName>
    <definedName name="_5fsmm250m26" localSheetId="2">'[5]wybrane dane finansowe 1'!#REF!</definedName>
    <definedName name="_5fsmm250m26" localSheetId="5">'[5]wybrane dane finansowe 1'!#REF!</definedName>
    <definedName name="_5fsmm250m26" localSheetId="1">'[5]wybrane dane finansowe 1'!#REF!</definedName>
    <definedName name="_5fsmm250m26" localSheetId="4">'[5]wybrane dane finansowe 1'!#REF!</definedName>
    <definedName name="_5fsmm250m26" localSheetId="10">'[5]wybrane dane finansowe 1'!#REF!</definedName>
    <definedName name="_5fsmm250m26" localSheetId="16">'[5]wybrane dane finansowe 1'!#REF!</definedName>
    <definedName name="_5fsmm250m26" localSheetId="17">'[5]wybrane dane finansowe 1'!#REF!</definedName>
    <definedName name="_5fsmm250m26">'[5]wybrane dane finansowe 1'!#REF!</definedName>
    <definedName name="_5gc84n50m16" localSheetId="2">'[5]wybrane dane finansowe 1'!#REF!</definedName>
    <definedName name="_5gc84n50m16" localSheetId="5">'[5]wybrane dane finansowe 1'!#REF!</definedName>
    <definedName name="_5gc84n50m16" localSheetId="1">'[5]wybrane dane finansowe 1'!#REF!</definedName>
    <definedName name="_5gc84n50m16" localSheetId="4">'[5]wybrane dane finansowe 1'!#REF!</definedName>
    <definedName name="_5gc84n50m16" localSheetId="10">'[5]wybrane dane finansowe 1'!#REF!</definedName>
    <definedName name="_5gc84n50m16" localSheetId="16">'[5]wybrane dane finansowe 1'!#REF!</definedName>
    <definedName name="_5gc84n50m16" localSheetId="17">'[5]wybrane dane finansowe 1'!#REF!</definedName>
    <definedName name="_5gc84n50m16">'[5]wybrane dane finansowe 1'!#REF!</definedName>
    <definedName name="_5icx4n53q14" localSheetId="2">'[5]wybrane dane finansowe 1'!#REF!</definedName>
    <definedName name="_5icx4n53q14" localSheetId="5">'[5]wybrane dane finansowe 1'!#REF!</definedName>
    <definedName name="_5icx4n53q14" localSheetId="1">'[5]wybrane dane finansowe 1'!#REF!</definedName>
    <definedName name="_5icx4n53q14" localSheetId="4">'[5]wybrane dane finansowe 1'!#REF!</definedName>
    <definedName name="_5icx4n53q14" localSheetId="10">'[5]wybrane dane finansowe 1'!#REF!</definedName>
    <definedName name="_5icx4n53q14" localSheetId="16">'[5]wybrane dane finansowe 1'!#REF!</definedName>
    <definedName name="_5icx4n53q14" localSheetId="17">'[5]wybrane dane finansowe 1'!#REF!</definedName>
    <definedName name="_5icx4n53q14">'[5]wybrane dane finansowe 1'!#REF!</definedName>
    <definedName name="_5ks0lx50m1y" localSheetId="2">'[5]wybrane dane finansowe 1'!#REF!</definedName>
    <definedName name="_5ks0lx50m1y" localSheetId="5">'[5]wybrane dane finansowe 1'!#REF!</definedName>
    <definedName name="_5ks0lx50m1y" localSheetId="1">'[5]wybrane dane finansowe 1'!#REF!</definedName>
    <definedName name="_5ks0lx50m1y" localSheetId="4">'[5]wybrane dane finansowe 1'!#REF!</definedName>
    <definedName name="_5ks0lx50m1y" localSheetId="10">'[5]wybrane dane finansowe 1'!#REF!</definedName>
    <definedName name="_5ks0lx50m1y" localSheetId="16">'[5]wybrane dane finansowe 1'!#REF!</definedName>
    <definedName name="_5ks0lx50m1y" localSheetId="17">'[5]wybrane dane finansowe 1'!#REF!</definedName>
    <definedName name="_5ks0lx50m1y">'[5]wybrane dane finansowe 1'!#REF!</definedName>
    <definedName name="_5lz2jp4y21h" localSheetId="2">'[5]wybrane dane finansowe 1'!#REF!</definedName>
    <definedName name="_5lz2jp4y21h" localSheetId="5">'[5]wybrane dane finansowe 1'!#REF!</definedName>
    <definedName name="_5lz2jp4y21h" localSheetId="1">'[5]wybrane dane finansowe 1'!#REF!</definedName>
    <definedName name="_5lz2jp4y21h" localSheetId="4">'[5]wybrane dane finansowe 1'!#REF!</definedName>
    <definedName name="_5lz2jp4y21h" localSheetId="10">'[5]wybrane dane finansowe 1'!#REF!</definedName>
    <definedName name="_5lz2jp4y21h" localSheetId="16">'[5]wybrane dane finansowe 1'!#REF!</definedName>
    <definedName name="_5lz2jp4y21h" localSheetId="17">'[5]wybrane dane finansowe 1'!#REF!</definedName>
    <definedName name="_5lz2jp4y21h">'[5]wybrane dane finansowe 1'!#REF!</definedName>
    <definedName name="_5mpyt850m8" localSheetId="2">'[5]wybrane dane finansowe 1'!#REF!</definedName>
    <definedName name="_5mpyt850m8" localSheetId="5">'[5]wybrane dane finansowe 1'!#REF!</definedName>
    <definedName name="_5mpyt850m8" localSheetId="1">'[5]wybrane dane finansowe 1'!#REF!</definedName>
    <definedName name="_5mpyt850m8" localSheetId="4">'[5]wybrane dane finansowe 1'!#REF!</definedName>
    <definedName name="_5mpyt850m8" localSheetId="10">'[5]wybrane dane finansowe 1'!#REF!</definedName>
    <definedName name="_5mpyt850m8" localSheetId="16">'[5]wybrane dane finansowe 1'!#REF!</definedName>
    <definedName name="_5mpyt850m8" localSheetId="17">'[5]wybrane dane finansowe 1'!#REF!</definedName>
    <definedName name="_5mpyt850m8">'[5]wybrane dane finansowe 1'!#REF!</definedName>
    <definedName name="_5nu0pd53q2o" localSheetId="2">'[5]wybrane dane finansowe 1'!#REF!</definedName>
    <definedName name="_5nu0pd53q2o" localSheetId="5">'[5]wybrane dane finansowe 1'!#REF!</definedName>
    <definedName name="_5nu0pd53q2o" localSheetId="1">'[5]wybrane dane finansowe 1'!#REF!</definedName>
    <definedName name="_5nu0pd53q2o" localSheetId="4">'[5]wybrane dane finansowe 1'!#REF!</definedName>
    <definedName name="_5nu0pd53q2o" localSheetId="10">'[5]wybrane dane finansowe 1'!#REF!</definedName>
    <definedName name="_5nu0pd53q2o" localSheetId="16">'[5]wybrane dane finansowe 1'!#REF!</definedName>
    <definedName name="_5nu0pd53q2o" localSheetId="17">'[5]wybrane dane finansowe 1'!#REF!</definedName>
    <definedName name="_5nu0pd53q2o">'[5]wybrane dane finansowe 1'!#REF!</definedName>
    <definedName name="_5qx4q95072f" localSheetId="2">'[5]wybrane dane finansowe 1'!#REF!</definedName>
    <definedName name="_5qx4q95072f" localSheetId="5">'[5]wybrane dane finansowe 1'!#REF!</definedName>
    <definedName name="_5qx4q95072f" localSheetId="1">'[5]wybrane dane finansowe 1'!#REF!</definedName>
    <definedName name="_5qx4q95072f" localSheetId="4">'[5]wybrane dane finansowe 1'!#REF!</definedName>
    <definedName name="_5qx4q95072f" localSheetId="10">'[5]wybrane dane finansowe 1'!#REF!</definedName>
    <definedName name="_5qx4q95072f" localSheetId="16">'[5]wybrane dane finansowe 1'!#REF!</definedName>
    <definedName name="_5qx4q95072f" localSheetId="17">'[5]wybrane dane finansowe 1'!#REF!</definedName>
    <definedName name="_5qx4q95072f">'[5]wybrane dane finansowe 1'!#REF!</definedName>
    <definedName name="_5v0u2n518m" localSheetId="2">'[5]wybrane dane finansowe 1'!#REF!</definedName>
    <definedName name="_5v0u2n518m" localSheetId="5">'[5]wybrane dane finansowe 1'!#REF!</definedName>
    <definedName name="_5v0u2n518m" localSheetId="1">'[5]wybrane dane finansowe 1'!#REF!</definedName>
    <definedName name="_5v0u2n518m" localSheetId="4">'[5]wybrane dane finansowe 1'!#REF!</definedName>
    <definedName name="_5v0u2n518m" localSheetId="10">'[5]wybrane dane finansowe 1'!#REF!</definedName>
    <definedName name="_5v0u2n518m" localSheetId="16">'[5]wybrane dane finansowe 1'!#REF!</definedName>
    <definedName name="_5v0u2n518m" localSheetId="17">'[5]wybrane dane finansowe 1'!#REF!</definedName>
    <definedName name="_5v0u2n518m">'[5]wybrane dane finansowe 1'!#REF!</definedName>
    <definedName name="_5vy82y4zln" localSheetId="2">'[5]wybrane dane finansowe 1'!#REF!</definedName>
    <definedName name="_5vy82y4zln" localSheetId="5">'[5]wybrane dane finansowe 1'!#REF!</definedName>
    <definedName name="_5vy82y4zln" localSheetId="1">'[5]wybrane dane finansowe 1'!#REF!</definedName>
    <definedName name="_5vy82y4zln" localSheetId="4">'[5]wybrane dane finansowe 1'!#REF!</definedName>
    <definedName name="_5vy82y4zln" localSheetId="10">'[5]wybrane dane finansowe 1'!#REF!</definedName>
    <definedName name="_5vy82y4zln" localSheetId="16">'[5]wybrane dane finansowe 1'!#REF!</definedName>
    <definedName name="_5vy82y4zln" localSheetId="17">'[5]wybrane dane finansowe 1'!#REF!</definedName>
    <definedName name="_5vy82y4zln">'[5]wybrane dane finansowe 1'!#REF!</definedName>
    <definedName name="_5wcsyt53q1g" localSheetId="2">'[5]wybrane dane finansowe 1'!#REF!</definedName>
    <definedName name="_5wcsyt53q1g" localSheetId="5">'[5]wybrane dane finansowe 1'!#REF!</definedName>
    <definedName name="_5wcsyt53q1g" localSheetId="1">'[5]wybrane dane finansowe 1'!#REF!</definedName>
    <definedName name="_5wcsyt53q1g" localSheetId="4">'[5]wybrane dane finansowe 1'!#REF!</definedName>
    <definedName name="_5wcsyt53q1g" localSheetId="10">'[5]wybrane dane finansowe 1'!#REF!</definedName>
    <definedName name="_5wcsyt53q1g" localSheetId="16">'[5]wybrane dane finansowe 1'!#REF!</definedName>
    <definedName name="_5wcsyt53q1g" localSheetId="17">'[5]wybrane dane finansowe 1'!#REF!</definedName>
    <definedName name="_5wcsyt53q1g">'[5]wybrane dane finansowe 1'!#REF!</definedName>
    <definedName name="_5we0zl50726" localSheetId="2">'[5]wybrane dane finansowe 1'!#REF!</definedName>
    <definedName name="_5we0zl50726" localSheetId="5">'[5]wybrane dane finansowe 1'!#REF!</definedName>
    <definedName name="_5we0zl50726" localSheetId="1">'[5]wybrane dane finansowe 1'!#REF!</definedName>
    <definedName name="_5we0zl50726" localSheetId="4">'[5]wybrane dane finansowe 1'!#REF!</definedName>
    <definedName name="_5we0zl50726" localSheetId="10">'[5]wybrane dane finansowe 1'!#REF!</definedName>
    <definedName name="_5we0zl50726" localSheetId="16">'[5]wybrane dane finansowe 1'!#REF!</definedName>
    <definedName name="_5we0zl50726" localSheetId="17">'[5]wybrane dane finansowe 1'!#REF!</definedName>
    <definedName name="_5we0zl50726">'[5]wybrane dane finansowe 1'!#REF!</definedName>
    <definedName name="_5zxb4e536y" localSheetId="2">'[5]wybrane dane finansowe 1'!#REF!</definedName>
    <definedName name="_5zxb4e536y" localSheetId="5">'[5]wybrane dane finansowe 1'!#REF!</definedName>
    <definedName name="_5zxb4e536y" localSheetId="1">'[5]wybrane dane finansowe 1'!#REF!</definedName>
    <definedName name="_5zxb4e536y" localSheetId="4">'[5]wybrane dane finansowe 1'!#REF!</definedName>
    <definedName name="_5zxb4e536y" localSheetId="10">'[5]wybrane dane finansowe 1'!#REF!</definedName>
    <definedName name="_5zxb4e536y" localSheetId="16">'[5]wybrane dane finansowe 1'!#REF!</definedName>
    <definedName name="_5zxb4e536y" localSheetId="17">'[5]wybrane dane finansowe 1'!#REF!</definedName>
    <definedName name="_5zxb4e536y">'[5]wybrane dane finansowe 1'!#REF!</definedName>
    <definedName name="_6_____mota" localSheetId="2">#REF!</definedName>
    <definedName name="_624n09536i" localSheetId="2">'[5]wybrane dane finansowe 1'!#REF!</definedName>
    <definedName name="_624n09536i" localSheetId="5">'[5]wybrane dane finansowe 1'!#REF!</definedName>
    <definedName name="_624n09536i" localSheetId="1">'[5]wybrane dane finansowe 1'!#REF!</definedName>
    <definedName name="_624n09536i" localSheetId="4">'[5]wybrane dane finansowe 1'!#REF!</definedName>
    <definedName name="_624n09536i" localSheetId="10">'[5]wybrane dane finansowe 1'!#REF!</definedName>
    <definedName name="_624n09536i" localSheetId="16">'[5]wybrane dane finansowe 1'!#REF!</definedName>
    <definedName name="_624n09536i" localSheetId="17">'[5]wybrane dane finansowe 1'!#REF!</definedName>
    <definedName name="_624n09536i">'[5]wybrane dane finansowe 1'!#REF!</definedName>
    <definedName name="_62ux0u54j1q" localSheetId="2">'[5]wybrane dane finansowe 1'!#REF!</definedName>
    <definedName name="_62ux0u54j1q" localSheetId="5">'[5]wybrane dane finansowe 1'!#REF!</definedName>
    <definedName name="_62ux0u54j1q" localSheetId="1">'[5]wybrane dane finansowe 1'!#REF!</definedName>
    <definedName name="_62ux0u54j1q" localSheetId="4">'[5]wybrane dane finansowe 1'!#REF!</definedName>
    <definedName name="_62ux0u54j1q" localSheetId="10">'[5]wybrane dane finansowe 1'!#REF!</definedName>
    <definedName name="_62ux0u54j1q" localSheetId="16">'[5]wybrane dane finansowe 1'!#REF!</definedName>
    <definedName name="_62ux0u54j1q" localSheetId="17">'[5]wybrane dane finansowe 1'!#REF!</definedName>
    <definedName name="_62ux0u54j1q">'[5]wybrane dane finansowe 1'!#REF!</definedName>
    <definedName name="_642tw950mh" localSheetId="2">'[5]wybrane dane finansowe 1'!#REF!</definedName>
    <definedName name="_642tw950mh" localSheetId="5">'[5]wybrane dane finansowe 1'!#REF!</definedName>
    <definedName name="_642tw950mh" localSheetId="1">'[5]wybrane dane finansowe 1'!#REF!</definedName>
    <definedName name="_642tw950mh" localSheetId="4">'[5]wybrane dane finansowe 1'!#REF!</definedName>
    <definedName name="_642tw950mh" localSheetId="10">'[5]wybrane dane finansowe 1'!#REF!</definedName>
    <definedName name="_642tw950mh" localSheetId="16">'[5]wybrane dane finansowe 1'!#REF!</definedName>
    <definedName name="_642tw950mh" localSheetId="17">'[5]wybrane dane finansowe 1'!#REF!</definedName>
    <definedName name="_642tw950mh">'[5]wybrane dane finansowe 1'!#REF!</definedName>
    <definedName name="_64ilkv4y22c" localSheetId="2">'[5]wybrane dane finansowe 1'!#REF!</definedName>
    <definedName name="_64ilkv4y22c" localSheetId="5">'[5]wybrane dane finansowe 1'!#REF!</definedName>
    <definedName name="_64ilkv4y22c" localSheetId="1">'[5]wybrane dane finansowe 1'!#REF!</definedName>
    <definedName name="_64ilkv4y22c" localSheetId="4">'[5]wybrane dane finansowe 1'!#REF!</definedName>
    <definedName name="_64ilkv4y22c" localSheetId="10">'[5]wybrane dane finansowe 1'!#REF!</definedName>
    <definedName name="_64ilkv4y22c" localSheetId="16">'[5]wybrane dane finansowe 1'!#REF!</definedName>
    <definedName name="_64ilkv4y22c" localSheetId="17">'[5]wybrane dane finansowe 1'!#REF!</definedName>
    <definedName name="_64ilkv4y22c">'[5]wybrane dane finansowe 1'!#REF!</definedName>
    <definedName name="_655eg753q23" localSheetId="2">'[5]wybrane dane finansowe 1'!#REF!</definedName>
    <definedName name="_655eg753q23" localSheetId="5">'[5]wybrane dane finansowe 1'!#REF!</definedName>
    <definedName name="_655eg753q23" localSheetId="1">'[5]wybrane dane finansowe 1'!#REF!</definedName>
    <definedName name="_655eg753q23" localSheetId="4">'[5]wybrane dane finansowe 1'!#REF!</definedName>
    <definedName name="_655eg753q23" localSheetId="10">'[5]wybrane dane finansowe 1'!#REF!</definedName>
    <definedName name="_655eg753q23" localSheetId="16">'[5]wybrane dane finansowe 1'!#REF!</definedName>
    <definedName name="_655eg753q23" localSheetId="17">'[5]wybrane dane finansowe 1'!#REF!</definedName>
    <definedName name="_655eg753q23">'[5]wybrane dane finansowe 1'!#REF!</definedName>
    <definedName name="_65sgoe53q1q" localSheetId="2">'[5]wybrane dane finansowe 1'!#REF!</definedName>
    <definedName name="_65sgoe53q1q" localSheetId="5">'[5]wybrane dane finansowe 1'!#REF!</definedName>
    <definedName name="_65sgoe53q1q" localSheetId="1">'[5]wybrane dane finansowe 1'!#REF!</definedName>
    <definedName name="_65sgoe53q1q" localSheetId="4">'[5]wybrane dane finansowe 1'!#REF!</definedName>
    <definedName name="_65sgoe53q1q" localSheetId="10">'[5]wybrane dane finansowe 1'!#REF!</definedName>
    <definedName name="_65sgoe53q1q" localSheetId="16">'[5]wybrane dane finansowe 1'!#REF!</definedName>
    <definedName name="_65sgoe53q1q" localSheetId="17">'[5]wybrane dane finansowe 1'!#REF!</definedName>
    <definedName name="_65sgoe53q1q">'[5]wybrane dane finansowe 1'!#REF!</definedName>
    <definedName name="_667c2w4y21k" localSheetId="2">'[5]wybrane dane finansowe 1'!#REF!</definedName>
    <definedName name="_667c2w4y21k" localSheetId="5">'[5]wybrane dane finansowe 1'!#REF!</definedName>
    <definedName name="_667c2w4y21k" localSheetId="1">'[5]wybrane dane finansowe 1'!#REF!</definedName>
    <definedName name="_667c2w4y21k" localSheetId="4">'[5]wybrane dane finansowe 1'!#REF!</definedName>
    <definedName name="_667c2w4y21k" localSheetId="10">'[5]wybrane dane finansowe 1'!#REF!</definedName>
    <definedName name="_667c2w4y21k" localSheetId="16">'[5]wybrane dane finansowe 1'!#REF!</definedName>
    <definedName name="_667c2w4y21k" localSheetId="17">'[5]wybrane dane finansowe 1'!#REF!</definedName>
    <definedName name="_667c2w4y21k">'[5]wybrane dane finansowe 1'!#REF!</definedName>
    <definedName name="_66uf3t5182a" localSheetId="2">'[5]wybrane dane finansowe 1'!#REF!</definedName>
    <definedName name="_66uf3t5182a" localSheetId="5">'[5]wybrane dane finansowe 1'!#REF!</definedName>
    <definedName name="_66uf3t5182a" localSheetId="1">'[5]wybrane dane finansowe 1'!#REF!</definedName>
    <definedName name="_66uf3t5182a" localSheetId="4">'[5]wybrane dane finansowe 1'!#REF!</definedName>
    <definedName name="_66uf3t5182a" localSheetId="10">'[5]wybrane dane finansowe 1'!#REF!</definedName>
    <definedName name="_66uf3t5182a" localSheetId="16">'[5]wybrane dane finansowe 1'!#REF!</definedName>
    <definedName name="_66uf3t5182a" localSheetId="17">'[5]wybrane dane finansowe 1'!#REF!</definedName>
    <definedName name="_66uf3t5182a">'[5]wybrane dane finansowe 1'!#REF!</definedName>
    <definedName name="_67r20k518j" localSheetId="2">'[5]wybrane dane finansowe 1'!#REF!</definedName>
    <definedName name="_67r20k518j" localSheetId="5">'[5]wybrane dane finansowe 1'!#REF!</definedName>
    <definedName name="_67r20k518j" localSheetId="1">'[5]wybrane dane finansowe 1'!#REF!</definedName>
    <definedName name="_67r20k518j" localSheetId="4">'[5]wybrane dane finansowe 1'!#REF!</definedName>
    <definedName name="_67r20k518j" localSheetId="10">'[5]wybrane dane finansowe 1'!#REF!</definedName>
    <definedName name="_67r20k518j" localSheetId="16">'[5]wybrane dane finansowe 1'!#REF!</definedName>
    <definedName name="_67r20k518j" localSheetId="17">'[5]wybrane dane finansowe 1'!#REF!</definedName>
    <definedName name="_67r20k518j">'[5]wybrane dane finansowe 1'!#REF!</definedName>
    <definedName name="_67ymp3536b" localSheetId="2">'[5]wybrane dane finansowe 1'!#REF!</definedName>
    <definedName name="_67ymp3536b" localSheetId="5">'[5]wybrane dane finansowe 1'!#REF!</definedName>
    <definedName name="_67ymp3536b" localSheetId="1">'[5]wybrane dane finansowe 1'!#REF!</definedName>
    <definedName name="_67ymp3536b" localSheetId="4">'[5]wybrane dane finansowe 1'!#REF!</definedName>
    <definedName name="_67ymp3536b" localSheetId="10">'[5]wybrane dane finansowe 1'!#REF!</definedName>
    <definedName name="_67ymp3536b" localSheetId="16">'[5]wybrane dane finansowe 1'!#REF!</definedName>
    <definedName name="_67ymp3536b" localSheetId="17">'[5]wybrane dane finansowe 1'!#REF!</definedName>
    <definedName name="_67ymp3536b">'[5]wybrane dane finansowe 1'!#REF!</definedName>
    <definedName name="_6ahs4l50m14" localSheetId="2">'[5]wybrane dane finansowe 1'!#REF!</definedName>
    <definedName name="_6ahs4l50m14" localSheetId="5">'[5]wybrane dane finansowe 1'!#REF!</definedName>
    <definedName name="_6ahs4l50m14" localSheetId="1">'[5]wybrane dane finansowe 1'!#REF!</definedName>
    <definedName name="_6ahs4l50m14" localSheetId="4">'[5]wybrane dane finansowe 1'!#REF!</definedName>
    <definedName name="_6ahs4l50m14" localSheetId="10">'[5]wybrane dane finansowe 1'!#REF!</definedName>
    <definedName name="_6ahs4l50m14" localSheetId="16">'[5]wybrane dane finansowe 1'!#REF!</definedName>
    <definedName name="_6ahs4l50m14" localSheetId="17">'[5]wybrane dane finansowe 1'!#REF!</definedName>
    <definedName name="_6ahs4l50m14">'[5]wybrane dane finansowe 1'!#REF!</definedName>
    <definedName name="_6e48ia4yse" localSheetId="2">'[5]wybrane dane finansowe 1'!#REF!</definedName>
    <definedName name="_6e48ia4yse" localSheetId="5">'[5]wybrane dane finansowe 1'!#REF!</definedName>
    <definedName name="_6e48ia4yse" localSheetId="1">'[5]wybrane dane finansowe 1'!#REF!</definedName>
    <definedName name="_6e48ia4yse" localSheetId="4">'[5]wybrane dane finansowe 1'!#REF!</definedName>
    <definedName name="_6e48ia4yse" localSheetId="10">'[5]wybrane dane finansowe 1'!#REF!</definedName>
    <definedName name="_6e48ia4yse" localSheetId="16">'[5]wybrane dane finansowe 1'!#REF!</definedName>
    <definedName name="_6e48ia4yse" localSheetId="17">'[5]wybrane dane finansowe 1'!#REF!</definedName>
    <definedName name="_6e48ia4yse">'[5]wybrane dane finansowe 1'!#REF!</definedName>
    <definedName name="_6fphj24ysk" localSheetId="2">'[5]wybrane dane finansowe 1'!#REF!</definedName>
    <definedName name="_6fphj24ysk" localSheetId="5">'[5]wybrane dane finansowe 1'!#REF!</definedName>
    <definedName name="_6fphj24ysk" localSheetId="1">'[5]wybrane dane finansowe 1'!#REF!</definedName>
    <definedName name="_6fphj24ysk" localSheetId="4">'[5]wybrane dane finansowe 1'!#REF!</definedName>
    <definedName name="_6fphj24ysk" localSheetId="10">'[5]wybrane dane finansowe 1'!#REF!</definedName>
    <definedName name="_6fphj24ysk" localSheetId="16">'[5]wybrane dane finansowe 1'!#REF!</definedName>
    <definedName name="_6fphj24ysk" localSheetId="17">'[5]wybrane dane finansowe 1'!#REF!</definedName>
    <definedName name="_6fphj24ysk">'[5]wybrane dane finansowe 1'!#REF!</definedName>
    <definedName name="_6giqzq518f" localSheetId="2">'[5]wybrane dane finansowe 1'!#REF!</definedName>
    <definedName name="_6giqzq518f" localSheetId="5">'[5]wybrane dane finansowe 1'!#REF!</definedName>
    <definedName name="_6giqzq518f" localSheetId="1">'[5]wybrane dane finansowe 1'!#REF!</definedName>
    <definedName name="_6giqzq518f" localSheetId="4">'[5]wybrane dane finansowe 1'!#REF!</definedName>
    <definedName name="_6giqzq518f" localSheetId="10">'[5]wybrane dane finansowe 1'!#REF!</definedName>
    <definedName name="_6giqzq518f" localSheetId="16">'[5]wybrane dane finansowe 1'!#REF!</definedName>
    <definedName name="_6giqzq518f" localSheetId="17">'[5]wybrane dane finansowe 1'!#REF!</definedName>
    <definedName name="_6giqzq518f">'[5]wybrane dane finansowe 1'!#REF!</definedName>
    <definedName name="_6gmuts4y22r" localSheetId="2">'[5]wybrane dane finansowe 1'!#REF!</definedName>
    <definedName name="_6gmuts4y22r" localSheetId="5">'[5]wybrane dane finansowe 1'!#REF!</definedName>
    <definedName name="_6gmuts4y22r" localSheetId="1">'[5]wybrane dane finansowe 1'!#REF!</definedName>
    <definedName name="_6gmuts4y22r" localSheetId="4">'[5]wybrane dane finansowe 1'!#REF!</definedName>
    <definedName name="_6gmuts4y22r" localSheetId="10">'[5]wybrane dane finansowe 1'!#REF!</definedName>
    <definedName name="_6gmuts4y22r" localSheetId="16">'[5]wybrane dane finansowe 1'!#REF!</definedName>
    <definedName name="_6gmuts4y22r" localSheetId="17">'[5]wybrane dane finansowe 1'!#REF!</definedName>
    <definedName name="_6gmuts4y22r">'[5]wybrane dane finansowe 1'!#REF!</definedName>
    <definedName name="_6gpqyb50713" localSheetId="2">'[5]wybrane dane finansowe 1'!#REF!</definedName>
    <definedName name="_6gpqyb50713" localSheetId="5">'[5]wybrane dane finansowe 1'!#REF!</definedName>
    <definedName name="_6gpqyb50713" localSheetId="1">'[5]wybrane dane finansowe 1'!#REF!</definedName>
    <definedName name="_6gpqyb50713" localSheetId="4">'[5]wybrane dane finansowe 1'!#REF!</definedName>
    <definedName name="_6gpqyb50713" localSheetId="10">'[5]wybrane dane finansowe 1'!#REF!</definedName>
    <definedName name="_6gpqyb50713" localSheetId="16">'[5]wybrane dane finansowe 1'!#REF!</definedName>
    <definedName name="_6gpqyb50713" localSheetId="17">'[5]wybrane dane finansowe 1'!#REF!</definedName>
    <definedName name="_6gpqyb50713">'[5]wybrane dane finansowe 1'!#REF!</definedName>
    <definedName name="_6hvh7v50mf" localSheetId="2">'[5]wybrane dane finansowe 1'!#REF!</definedName>
    <definedName name="_6hvh7v50mf" localSheetId="5">'[5]wybrane dane finansowe 1'!#REF!</definedName>
    <definedName name="_6hvh7v50mf" localSheetId="1">'[5]wybrane dane finansowe 1'!#REF!</definedName>
    <definedName name="_6hvh7v50mf" localSheetId="4">'[5]wybrane dane finansowe 1'!#REF!</definedName>
    <definedName name="_6hvh7v50mf" localSheetId="10">'[5]wybrane dane finansowe 1'!#REF!</definedName>
    <definedName name="_6hvh7v50mf" localSheetId="16">'[5]wybrane dane finansowe 1'!#REF!</definedName>
    <definedName name="_6hvh7v50mf" localSheetId="17">'[5]wybrane dane finansowe 1'!#REF!</definedName>
    <definedName name="_6hvh7v50mf">'[5]wybrane dane finansowe 1'!#REF!</definedName>
    <definedName name="_6lhk8150m2s" localSheetId="2">'[5]wybrane dane finansowe 1'!#REF!</definedName>
    <definedName name="_6lhk8150m2s" localSheetId="5">'[5]wybrane dane finansowe 1'!#REF!</definedName>
    <definedName name="_6lhk8150m2s" localSheetId="1">'[5]wybrane dane finansowe 1'!#REF!</definedName>
    <definedName name="_6lhk8150m2s" localSheetId="4">'[5]wybrane dane finansowe 1'!#REF!</definedName>
    <definedName name="_6lhk8150m2s" localSheetId="10">'[5]wybrane dane finansowe 1'!#REF!</definedName>
    <definedName name="_6lhk8150m2s" localSheetId="16">'[5]wybrane dane finansowe 1'!#REF!</definedName>
    <definedName name="_6lhk8150m2s" localSheetId="17">'[5]wybrane dane finansowe 1'!#REF!</definedName>
    <definedName name="_6lhk8150m2s">'[5]wybrane dane finansowe 1'!#REF!</definedName>
    <definedName name="_6md39d4zl1k" localSheetId="2">'[5]wybrane dane finansowe 1'!#REF!</definedName>
    <definedName name="_6md39d4zl1k" localSheetId="5">'[5]wybrane dane finansowe 1'!#REF!</definedName>
    <definedName name="_6md39d4zl1k" localSheetId="1">'[5]wybrane dane finansowe 1'!#REF!</definedName>
    <definedName name="_6md39d4zl1k" localSheetId="4">'[5]wybrane dane finansowe 1'!#REF!</definedName>
    <definedName name="_6md39d4zl1k" localSheetId="10">'[5]wybrane dane finansowe 1'!#REF!</definedName>
    <definedName name="_6md39d4zl1k" localSheetId="16">'[5]wybrane dane finansowe 1'!#REF!</definedName>
    <definedName name="_6md39d4zl1k" localSheetId="17">'[5]wybrane dane finansowe 1'!#REF!</definedName>
    <definedName name="_6md39d4zl1k">'[5]wybrane dane finansowe 1'!#REF!</definedName>
    <definedName name="_6mgj6150m2k" localSheetId="2">'[5]wybrane dane finansowe 1'!#REF!</definedName>
    <definedName name="_6mgj6150m2k" localSheetId="5">'[5]wybrane dane finansowe 1'!#REF!</definedName>
    <definedName name="_6mgj6150m2k" localSheetId="1">'[5]wybrane dane finansowe 1'!#REF!</definedName>
    <definedName name="_6mgj6150m2k" localSheetId="4">'[5]wybrane dane finansowe 1'!#REF!</definedName>
    <definedName name="_6mgj6150m2k" localSheetId="10">'[5]wybrane dane finansowe 1'!#REF!</definedName>
    <definedName name="_6mgj6150m2k" localSheetId="16">'[5]wybrane dane finansowe 1'!#REF!</definedName>
    <definedName name="_6mgj6150m2k" localSheetId="17">'[5]wybrane dane finansowe 1'!#REF!</definedName>
    <definedName name="_6mgj6150m2k">'[5]wybrane dane finansowe 1'!#REF!</definedName>
    <definedName name="_6obdyt54j1d" localSheetId="2">'[5]wybrane dane finansowe 1'!#REF!</definedName>
    <definedName name="_6obdyt54j1d" localSheetId="5">'[5]wybrane dane finansowe 1'!#REF!</definedName>
    <definedName name="_6obdyt54j1d" localSheetId="1">'[5]wybrane dane finansowe 1'!#REF!</definedName>
    <definedName name="_6obdyt54j1d" localSheetId="4">'[5]wybrane dane finansowe 1'!#REF!</definedName>
    <definedName name="_6obdyt54j1d" localSheetId="10">'[5]wybrane dane finansowe 1'!#REF!</definedName>
    <definedName name="_6obdyt54j1d" localSheetId="16">'[5]wybrane dane finansowe 1'!#REF!</definedName>
    <definedName name="_6obdyt54j1d" localSheetId="17">'[5]wybrane dane finansowe 1'!#REF!</definedName>
    <definedName name="_6obdyt54j1d">'[5]wybrane dane finansowe 1'!#REF!</definedName>
    <definedName name="_6qwmt04ys9" localSheetId="2">'[5]wybrane dane finansowe 1'!#REF!</definedName>
    <definedName name="_6qwmt04ys9" localSheetId="5">'[5]wybrane dane finansowe 1'!#REF!</definedName>
    <definedName name="_6qwmt04ys9" localSheetId="1">'[5]wybrane dane finansowe 1'!#REF!</definedName>
    <definedName name="_6qwmt04ys9" localSheetId="4">'[5]wybrane dane finansowe 1'!#REF!</definedName>
    <definedName name="_6qwmt04ys9" localSheetId="10">'[5]wybrane dane finansowe 1'!#REF!</definedName>
    <definedName name="_6qwmt04ys9" localSheetId="16">'[5]wybrane dane finansowe 1'!#REF!</definedName>
    <definedName name="_6qwmt04ys9" localSheetId="17">'[5]wybrane dane finansowe 1'!#REF!</definedName>
    <definedName name="_6qwmt04ys9">'[5]wybrane dane finansowe 1'!#REF!</definedName>
    <definedName name="_6sft3w53q1z" localSheetId="2">'[5]wybrane dane finansowe 1'!#REF!</definedName>
    <definedName name="_6sft3w53q1z" localSheetId="5">'[5]wybrane dane finansowe 1'!#REF!</definedName>
    <definedName name="_6sft3w53q1z" localSheetId="1">'[5]wybrane dane finansowe 1'!#REF!</definedName>
    <definedName name="_6sft3w53q1z" localSheetId="4">'[5]wybrane dane finansowe 1'!#REF!</definedName>
    <definedName name="_6sft3w53q1z" localSheetId="10">'[5]wybrane dane finansowe 1'!#REF!</definedName>
    <definedName name="_6sft3w53q1z" localSheetId="16">'[5]wybrane dane finansowe 1'!#REF!</definedName>
    <definedName name="_6sft3w53q1z" localSheetId="17">'[5]wybrane dane finansowe 1'!#REF!</definedName>
    <definedName name="_6sft3w53q1z">'[5]wybrane dane finansowe 1'!#REF!</definedName>
    <definedName name="_6tumn54y21r" localSheetId="2">'[5]wybrane dane finansowe 1'!#REF!</definedName>
    <definedName name="_6tumn54y21r" localSheetId="5">'[5]wybrane dane finansowe 1'!#REF!</definedName>
    <definedName name="_6tumn54y21r" localSheetId="1">'[5]wybrane dane finansowe 1'!#REF!</definedName>
    <definedName name="_6tumn54y21r" localSheetId="4">'[5]wybrane dane finansowe 1'!#REF!</definedName>
    <definedName name="_6tumn54y21r" localSheetId="10">'[5]wybrane dane finansowe 1'!#REF!</definedName>
    <definedName name="_6tumn54y21r" localSheetId="16">'[5]wybrane dane finansowe 1'!#REF!</definedName>
    <definedName name="_6tumn54y21r" localSheetId="17">'[5]wybrane dane finansowe 1'!#REF!</definedName>
    <definedName name="_6tumn54y21r">'[5]wybrane dane finansowe 1'!#REF!</definedName>
    <definedName name="_6va5r24y215" localSheetId="2">'[5]wybrane dane finansowe 1'!#REF!</definedName>
    <definedName name="_6va5r24y215" localSheetId="5">'[5]wybrane dane finansowe 1'!#REF!</definedName>
    <definedName name="_6va5r24y215" localSheetId="1">'[5]wybrane dane finansowe 1'!#REF!</definedName>
    <definedName name="_6va5r24y215" localSheetId="4">'[5]wybrane dane finansowe 1'!#REF!</definedName>
    <definedName name="_6va5r24y215" localSheetId="10">'[5]wybrane dane finansowe 1'!#REF!</definedName>
    <definedName name="_6va5r24y215" localSheetId="16">'[5]wybrane dane finansowe 1'!#REF!</definedName>
    <definedName name="_6va5r24y215" localSheetId="17">'[5]wybrane dane finansowe 1'!#REF!</definedName>
    <definedName name="_6va5r24y215">'[5]wybrane dane finansowe 1'!#REF!</definedName>
    <definedName name="_6vwr7r518x" localSheetId="2">'[5]wybrane dane finansowe 1'!#REF!</definedName>
    <definedName name="_6vwr7r518x" localSheetId="5">'[5]wybrane dane finansowe 1'!#REF!</definedName>
    <definedName name="_6vwr7r518x" localSheetId="1">'[5]wybrane dane finansowe 1'!#REF!</definedName>
    <definedName name="_6vwr7r518x" localSheetId="4">'[5]wybrane dane finansowe 1'!#REF!</definedName>
    <definedName name="_6vwr7r518x" localSheetId="10">'[5]wybrane dane finansowe 1'!#REF!</definedName>
    <definedName name="_6vwr7r518x" localSheetId="16">'[5]wybrane dane finansowe 1'!#REF!</definedName>
    <definedName name="_6vwr7r518x" localSheetId="17">'[5]wybrane dane finansowe 1'!#REF!</definedName>
    <definedName name="_6vwr7r518x">'[5]wybrane dane finansowe 1'!#REF!</definedName>
    <definedName name="_6xo50y4y2n" localSheetId="2">'[5]wybrane dane finansowe 1'!#REF!</definedName>
    <definedName name="_6xo50y4y2n" localSheetId="5">'[5]wybrane dane finansowe 1'!#REF!</definedName>
    <definedName name="_6xo50y4y2n" localSheetId="1">'[5]wybrane dane finansowe 1'!#REF!</definedName>
    <definedName name="_6xo50y4y2n" localSheetId="4">'[5]wybrane dane finansowe 1'!#REF!</definedName>
    <definedName name="_6xo50y4y2n" localSheetId="10">'[5]wybrane dane finansowe 1'!#REF!</definedName>
    <definedName name="_6xo50y4y2n" localSheetId="16">'[5]wybrane dane finansowe 1'!#REF!</definedName>
    <definedName name="_6xo50y4y2n" localSheetId="17">'[5]wybrane dane finansowe 1'!#REF!</definedName>
    <definedName name="_6xo50y4y2n">'[5]wybrane dane finansowe 1'!#REF!</definedName>
    <definedName name="_7_0_0mota" localSheetId="2">#REF!</definedName>
    <definedName name="_7_0_0mota" localSheetId="4">#REF!</definedName>
    <definedName name="_7_0_0mota" localSheetId="10">#REF!</definedName>
    <definedName name="_7_0_0mota" localSheetId="16">#REF!</definedName>
    <definedName name="_7_0_0mota">#REF!</definedName>
    <definedName name="_71g1sw54j1x" localSheetId="2">'[5]wybrane dane finansowe 1'!#REF!</definedName>
    <definedName name="_71g1sw54j1x" localSheetId="5">'[5]wybrane dane finansowe 1'!#REF!</definedName>
    <definedName name="_71g1sw54j1x" localSheetId="1">'[5]wybrane dane finansowe 1'!#REF!</definedName>
    <definedName name="_71g1sw54j1x" localSheetId="4">'[5]wybrane dane finansowe 1'!#REF!</definedName>
    <definedName name="_71g1sw54j1x" localSheetId="10">'[5]wybrane dane finansowe 1'!#REF!</definedName>
    <definedName name="_71g1sw54j1x" localSheetId="16">'[5]wybrane dane finansowe 1'!#REF!</definedName>
    <definedName name="_71g1sw54j1x" localSheetId="17">'[5]wybrane dane finansowe 1'!#REF!</definedName>
    <definedName name="_71g1sw54j1x">'[5]wybrane dane finansowe 1'!#REF!</definedName>
    <definedName name="_74dpxa4zl11" localSheetId="2">'[5]wybrane dane finansowe 1'!#REF!</definedName>
    <definedName name="_74dpxa4zl11" localSheetId="5">'[5]wybrane dane finansowe 1'!#REF!</definedName>
    <definedName name="_74dpxa4zl11" localSheetId="1">'[5]wybrane dane finansowe 1'!#REF!</definedName>
    <definedName name="_74dpxa4zl11" localSheetId="4">'[5]wybrane dane finansowe 1'!#REF!</definedName>
    <definedName name="_74dpxa4zl11" localSheetId="10">'[5]wybrane dane finansowe 1'!#REF!</definedName>
    <definedName name="_74dpxa4zl11" localSheetId="16">'[5]wybrane dane finansowe 1'!#REF!</definedName>
    <definedName name="_74dpxa4zl11" localSheetId="17">'[5]wybrane dane finansowe 1'!#REF!</definedName>
    <definedName name="_74dpxa4zl11">'[5]wybrane dane finansowe 1'!#REF!</definedName>
    <definedName name="_74yhx853qu" localSheetId="2">'[5]wybrane dane finansowe 1'!#REF!</definedName>
    <definedName name="_74yhx853qu" localSheetId="5">'[5]wybrane dane finansowe 1'!#REF!</definedName>
    <definedName name="_74yhx853qu" localSheetId="1">'[5]wybrane dane finansowe 1'!#REF!</definedName>
    <definedName name="_74yhx853qu" localSheetId="4">'[5]wybrane dane finansowe 1'!#REF!</definedName>
    <definedName name="_74yhx853qu" localSheetId="10">'[5]wybrane dane finansowe 1'!#REF!</definedName>
    <definedName name="_74yhx853qu" localSheetId="16">'[5]wybrane dane finansowe 1'!#REF!</definedName>
    <definedName name="_74yhx853qu" localSheetId="17">'[5]wybrane dane finansowe 1'!#REF!</definedName>
    <definedName name="_74yhx853qu">'[5]wybrane dane finansowe 1'!#REF!</definedName>
    <definedName name="_76zhox54j2n" localSheetId="2">'[5]wybrane dane finansowe 1'!#REF!</definedName>
    <definedName name="_76zhox54j2n" localSheetId="5">'[5]wybrane dane finansowe 1'!#REF!</definedName>
    <definedName name="_76zhox54j2n" localSheetId="1">'[5]wybrane dane finansowe 1'!#REF!</definedName>
    <definedName name="_76zhox54j2n" localSheetId="4">'[5]wybrane dane finansowe 1'!#REF!</definedName>
    <definedName name="_76zhox54j2n" localSheetId="10">'[5]wybrane dane finansowe 1'!#REF!</definedName>
    <definedName name="_76zhox54j2n" localSheetId="16">'[5]wybrane dane finansowe 1'!#REF!</definedName>
    <definedName name="_76zhox54j2n" localSheetId="17">'[5]wybrane dane finansowe 1'!#REF!</definedName>
    <definedName name="_76zhox54j2n">'[5]wybrane dane finansowe 1'!#REF!</definedName>
    <definedName name="_78oahv53q1v" localSheetId="2">'[5]wybrane dane finansowe 1'!#REF!</definedName>
    <definedName name="_78oahv53q1v" localSheetId="5">'[5]wybrane dane finansowe 1'!#REF!</definedName>
    <definedName name="_78oahv53q1v" localSheetId="1">'[5]wybrane dane finansowe 1'!#REF!</definedName>
    <definedName name="_78oahv53q1v" localSheetId="4">'[5]wybrane dane finansowe 1'!#REF!</definedName>
    <definedName name="_78oahv53q1v" localSheetId="10">'[5]wybrane dane finansowe 1'!#REF!</definedName>
    <definedName name="_78oahv53q1v" localSheetId="16">'[5]wybrane dane finansowe 1'!#REF!</definedName>
    <definedName name="_78oahv53q1v" localSheetId="17">'[5]wybrane dane finansowe 1'!#REF!</definedName>
    <definedName name="_78oahv53q1v">'[5]wybrane dane finansowe 1'!#REF!</definedName>
    <definedName name="_7a89c75071n" localSheetId="2">'[5]wybrane dane finansowe 1'!#REF!</definedName>
    <definedName name="_7a89c75071n" localSheetId="5">'[5]wybrane dane finansowe 1'!#REF!</definedName>
    <definedName name="_7a89c75071n" localSheetId="1">'[5]wybrane dane finansowe 1'!#REF!</definedName>
    <definedName name="_7a89c75071n" localSheetId="4">'[5]wybrane dane finansowe 1'!#REF!</definedName>
    <definedName name="_7a89c75071n" localSheetId="10">'[5]wybrane dane finansowe 1'!#REF!</definedName>
    <definedName name="_7a89c75071n" localSheetId="16">'[5]wybrane dane finansowe 1'!#REF!</definedName>
    <definedName name="_7a89c75071n" localSheetId="17">'[5]wybrane dane finansowe 1'!#REF!</definedName>
    <definedName name="_7a89c75071n">'[5]wybrane dane finansowe 1'!#REF!</definedName>
    <definedName name="_7ej20d5071i" localSheetId="2">'[5]wybrane dane finansowe 1'!#REF!</definedName>
    <definedName name="_7ej20d5071i" localSheetId="5">'[5]wybrane dane finansowe 1'!#REF!</definedName>
    <definedName name="_7ej20d5071i" localSheetId="1">'[5]wybrane dane finansowe 1'!#REF!</definedName>
    <definedName name="_7ej20d5071i" localSheetId="4">'[5]wybrane dane finansowe 1'!#REF!</definedName>
    <definedName name="_7ej20d5071i" localSheetId="10">'[5]wybrane dane finansowe 1'!#REF!</definedName>
    <definedName name="_7ej20d5071i" localSheetId="16">'[5]wybrane dane finansowe 1'!#REF!</definedName>
    <definedName name="_7ej20d5071i" localSheetId="17">'[5]wybrane dane finansowe 1'!#REF!</definedName>
    <definedName name="_7ej20d5071i">'[5]wybrane dane finansowe 1'!#REF!</definedName>
    <definedName name="_7gq0ov5071v" localSheetId="2">'[5]wybrane dane finansowe 1'!#REF!</definedName>
    <definedName name="_7gq0ov5071v" localSheetId="5">'[5]wybrane dane finansowe 1'!#REF!</definedName>
    <definedName name="_7gq0ov5071v" localSheetId="1">'[5]wybrane dane finansowe 1'!#REF!</definedName>
    <definedName name="_7gq0ov5071v" localSheetId="4">'[5]wybrane dane finansowe 1'!#REF!</definedName>
    <definedName name="_7gq0ov5071v" localSheetId="10">'[5]wybrane dane finansowe 1'!#REF!</definedName>
    <definedName name="_7gq0ov5071v" localSheetId="16">'[5]wybrane dane finansowe 1'!#REF!</definedName>
    <definedName name="_7gq0ov5071v" localSheetId="17">'[5]wybrane dane finansowe 1'!#REF!</definedName>
    <definedName name="_7gq0ov5071v">'[5]wybrane dane finansowe 1'!#REF!</definedName>
    <definedName name="_7icqee54j1o" localSheetId="2">'[5]wybrane dane finansowe 1'!#REF!</definedName>
    <definedName name="_7icqee54j1o" localSheetId="5">'[5]wybrane dane finansowe 1'!#REF!</definedName>
    <definedName name="_7icqee54j1o" localSheetId="1">'[5]wybrane dane finansowe 1'!#REF!</definedName>
    <definedName name="_7icqee54j1o" localSheetId="4">'[5]wybrane dane finansowe 1'!#REF!</definedName>
    <definedName name="_7icqee54j1o" localSheetId="10">'[5]wybrane dane finansowe 1'!#REF!</definedName>
    <definedName name="_7icqee54j1o" localSheetId="16">'[5]wybrane dane finansowe 1'!#REF!</definedName>
    <definedName name="_7icqee54j1o" localSheetId="17">'[5]wybrane dane finansowe 1'!#REF!</definedName>
    <definedName name="_7icqee54j1o">'[5]wybrane dane finansowe 1'!#REF!</definedName>
    <definedName name="_7mvbdo507x" localSheetId="2">'[5]wybrane dane finansowe 1'!#REF!</definedName>
    <definedName name="_7mvbdo507x" localSheetId="5">'[5]wybrane dane finansowe 1'!#REF!</definedName>
    <definedName name="_7mvbdo507x" localSheetId="1">'[5]wybrane dane finansowe 1'!#REF!</definedName>
    <definedName name="_7mvbdo507x" localSheetId="4">'[5]wybrane dane finansowe 1'!#REF!</definedName>
    <definedName name="_7mvbdo507x" localSheetId="10">'[5]wybrane dane finansowe 1'!#REF!</definedName>
    <definedName name="_7mvbdo507x" localSheetId="16">'[5]wybrane dane finansowe 1'!#REF!</definedName>
    <definedName name="_7mvbdo507x" localSheetId="17">'[5]wybrane dane finansowe 1'!#REF!</definedName>
    <definedName name="_7mvbdo507x">'[5]wybrane dane finansowe 1'!#REF!</definedName>
    <definedName name="_7nr6tg518t" localSheetId="2">'[5]wybrane dane finansowe 1'!#REF!</definedName>
    <definedName name="_7nr6tg518t" localSheetId="5">'[5]wybrane dane finansowe 1'!#REF!</definedName>
    <definedName name="_7nr6tg518t" localSheetId="1">'[5]wybrane dane finansowe 1'!#REF!</definedName>
    <definedName name="_7nr6tg518t" localSheetId="4">'[5]wybrane dane finansowe 1'!#REF!</definedName>
    <definedName name="_7nr6tg518t" localSheetId="10">'[5]wybrane dane finansowe 1'!#REF!</definedName>
    <definedName name="_7nr6tg518t" localSheetId="16">'[5]wybrane dane finansowe 1'!#REF!</definedName>
    <definedName name="_7nr6tg518t" localSheetId="17">'[5]wybrane dane finansowe 1'!#REF!</definedName>
    <definedName name="_7nr6tg518t">'[5]wybrane dane finansowe 1'!#REF!</definedName>
    <definedName name="_7ppgv35072h" localSheetId="2">'[5]wybrane dane finansowe 1'!#REF!</definedName>
    <definedName name="_7ppgv35072h" localSheetId="5">'[5]wybrane dane finansowe 1'!#REF!</definedName>
    <definedName name="_7ppgv35072h" localSheetId="1">'[5]wybrane dane finansowe 1'!#REF!</definedName>
    <definedName name="_7ppgv35072h" localSheetId="4">'[5]wybrane dane finansowe 1'!#REF!</definedName>
    <definedName name="_7ppgv35072h" localSheetId="10">'[5]wybrane dane finansowe 1'!#REF!</definedName>
    <definedName name="_7ppgv35072h" localSheetId="16">'[5]wybrane dane finansowe 1'!#REF!</definedName>
    <definedName name="_7ppgv35072h" localSheetId="17">'[5]wybrane dane finansowe 1'!#REF!</definedName>
    <definedName name="_7ppgv35072h">'[5]wybrane dane finansowe 1'!#REF!</definedName>
    <definedName name="_7rlbip507h" localSheetId="2">'[5]wybrane dane finansowe 1'!#REF!</definedName>
    <definedName name="_7rlbip507h" localSheetId="5">'[5]wybrane dane finansowe 1'!#REF!</definedName>
    <definedName name="_7rlbip507h" localSheetId="1">'[5]wybrane dane finansowe 1'!#REF!</definedName>
    <definedName name="_7rlbip507h" localSheetId="4">'[5]wybrane dane finansowe 1'!#REF!</definedName>
    <definedName name="_7rlbip507h" localSheetId="10">'[5]wybrane dane finansowe 1'!#REF!</definedName>
    <definedName name="_7rlbip507h" localSheetId="16">'[5]wybrane dane finansowe 1'!#REF!</definedName>
    <definedName name="_7rlbip507h" localSheetId="17">'[5]wybrane dane finansowe 1'!#REF!</definedName>
    <definedName name="_7rlbip507h">'[5]wybrane dane finansowe 1'!#REF!</definedName>
    <definedName name="_7sslre53qm" localSheetId="2">'[5]wybrane dane finansowe 1'!#REF!</definedName>
    <definedName name="_7sslre53qm" localSheetId="5">'[5]wybrane dane finansowe 1'!#REF!</definedName>
    <definedName name="_7sslre53qm" localSheetId="1">'[5]wybrane dane finansowe 1'!#REF!</definedName>
    <definedName name="_7sslre53qm" localSheetId="4">'[5]wybrane dane finansowe 1'!#REF!</definedName>
    <definedName name="_7sslre53qm" localSheetId="10">'[5]wybrane dane finansowe 1'!#REF!</definedName>
    <definedName name="_7sslre53qm" localSheetId="16">'[5]wybrane dane finansowe 1'!#REF!</definedName>
    <definedName name="_7sslre53qm" localSheetId="17">'[5]wybrane dane finansowe 1'!#REF!</definedName>
    <definedName name="_7sslre53qm">'[5]wybrane dane finansowe 1'!#REF!</definedName>
    <definedName name="_7tmpch4zlg" localSheetId="2">'[5]wybrane dane finansowe 1'!#REF!</definedName>
    <definedName name="_7tmpch4zlg" localSheetId="5">'[5]wybrane dane finansowe 1'!#REF!</definedName>
    <definedName name="_7tmpch4zlg" localSheetId="1">'[5]wybrane dane finansowe 1'!#REF!</definedName>
    <definedName name="_7tmpch4zlg" localSheetId="4">'[5]wybrane dane finansowe 1'!#REF!</definedName>
    <definedName name="_7tmpch4zlg" localSheetId="10">'[5]wybrane dane finansowe 1'!#REF!</definedName>
    <definedName name="_7tmpch4zlg" localSheetId="16">'[5]wybrane dane finansowe 1'!#REF!</definedName>
    <definedName name="_7tmpch4zlg" localSheetId="17">'[5]wybrane dane finansowe 1'!#REF!</definedName>
    <definedName name="_7tmpch4zlg">'[5]wybrane dane finansowe 1'!#REF!</definedName>
    <definedName name="_7u3jp3518s" localSheetId="2">'[5]wybrane dane finansowe 1'!#REF!</definedName>
    <definedName name="_7u3jp3518s" localSheetId="5">'[5]wybrane dane finansowe 1'!#REF!</definedName>
    <definedName name="_7u3jp3518s" localSheetId="1">'[5]wybrane dane finansowe 1'!#REF!</definedName>
    <definedName name="_7u3jp3518s" localSheetId="4">'[5]wybrane dane finansowe 1'!#REF!</definedName>
    <definedName name="_7u3jp3518s" localSheetId="10">'[5]wybrane dane finansowe 1'!#REF!</definedName>
    <definedName name="_7u3jp3518s" localSheetId="16">'[5]wybrane dane finansowe 1'!#REF!</definedName>
    <definedName name="_7u3jp3518s" localSheetId="17">'[5]wybrane dane finansowe 1'!#REF!</definedName>
    <definedName name="_7u3jp3518s">'[5]wybrane dane finansowe 1'!#REF!</definedName>
    <definedName name="_7wbvm14x910" localSheetId="2">'[5]wybrane dane finansowe 1'!#REF!</definedName>
    <definedName name="_7wbvm14x910" localSheetId="5">'[5]wybrane dane finansowe 1'!#REF!</definedName>
    <definedName name="_7wbvm14x910" localSheetId="1">'[5]wybrane dane finansowe 1'!#REF!</definedName>
    <definedName name="_7wbvm14x910" localSheetId="4">'[5]wybrane dane finansowe 1'!#REF!</definedName>
    <definedName name="_7wbvm14x910" localSheetId="10">'[5]wybrane dane finansowe 1'!#REF!</definedName>
    <definedName name="_7wbvm14x910" localSheetId="16">'[5]wybrane dane finansowe 1'!#REF!</definedName>
    <definedName name="_7wbvm14x910" localSheetId="17">'[5]wybrane dane finansowe 1'!#REF!</definedName>
    <definedName name="_7wbvm14x910">'[5]wybrane dane finansowe 1'!#REF!</definedName>
    <definedName name="_7y2jrc53610" localSheetId="2">'[5]wybrane dane finansowe 1'!#REF!</definedName>
    <definedName name="_7y2jrc53610" localSheetId="5">'[5]wybrane dane finansowe 1'!#REF!</definedName>
    <definedName name="_7y2jrc53610" localSheetId="1">'[5]wybrane dane finansowe 1'!#REF!</definedName>
    <definedName name="_7y2jrc53610" localSheetId="4">'[5]wybrane dane finansowe 1'!#REF!</definedName>
    <definedName name="_7y2jrc53610" localSheetId="10">'[5]wybrane dane finansowe 1'!#REF!</definedName>
    <definedName name="_7y2jrc53610" localSheetId="16">'[5]wybrane dane finansowe 1'!#REF!</definedName>
    <definedName name="_7y2jrc53610" localSheetId="17">'[5]wybrane dane finansowe 1'!#REF!</definedName>
    <definedName name="_7y2jrc53610">'[5]wybrane dane finansowe 1'!#REF!</definedName>
    <definedName name="_8_0_0mota" localSheetId="2">'[12]#ADR'!#REF!</definedName>
    <definedName name="_8_0_0mota" localSheetId="4">'[12]#ADR'!#REF!</definedName>
    <definedName name="_8_0_0mota" localSheetId="10">'[12]#ADR'!#REF!</definedName>
    <definedName name="_8_0_0mota" localSheetId="16">'[12]#ADR'!#REF!</definedName>
    <definedName name="_8_0_0mota">'[12]#ADR'!#REF!</definedName>
    <definedName name="_825qcp4y216" localSheetId="2">'[5]wybrane dane finansowe 1'!#REF!</definedName>
    <definedName name="_825qcp4y216" localSheetId="5">'[5]wybrane dane finansowe 1'!#REF!</definedName>
    <definedName name="_825qcp4y216" localSheetId="1">'[5]wybrane dane finansowe 1'!#REF!</definedName>
    <definedName name="_825qcp4y216" localSheetId="4">'[5]wybrane dane finansowe 1'!#REF!</definedName>
    <definedName name="_825qcp4y216" localSheetId="10">'[5]wybrane dane finansowe 1'!#REF!</definedName>
    <definedName name="_825qcp4y216" localSheetId="16">'[5]wybrane dane finansowe 1'!#REF!</definedName>
    <definedName name="_825qcp4y216" localSheetId="17">'[5]wybrane dane finansowe 1'!#REF!</definedName>
    <definedName name="_825qcp4y216">'[5]wybrane dane finansowe 1'!#REF!</definedName>
    <definedName name="_846iq454jo" localSheetId="2">'[5]wybrane dane finansowe 1'!#REF!</definedName>
    <definedName name="_846iq454jo" localSheetId="5">'[5]wybrane dane finansowe 1'!#REF!</definedName>
    <definedName name="_846iq454jo" localSheetId="1">'[5]wybrane dane finansowe 1'!#REF!</definedName>
    <definedName name="_846iq454jo" localSheetId="4">'[5]wybrane dane finansowe 1'!#REF!</definedName>
    <definedName name="_846iq454jo" localSheetId="10">'[5]wybrane dane finansowe 1'!#REF!</definedName>
    <definedName name="_846iq454jo" localSheetId="16">'[5]wybrane dane finansowe 1'!#REF!</definedName>
    <definedName name="_846iq454jo" localSheetId="17">'[5]wybrane dane finansowe 1'!#REF!</definedName>
    <definedName name="_846iq454jo">'[5]wybrane dane finansowe 1'!#REF!</definedName>
    <definedName name="_89c4jx4y21i" localSheetId="2">'[5]wybrane dane finansowe 1'!#REF!</definedName>
    <definedName name="_89c4jx4y21i" localSheetId="5">'[5]wybrane dane finansowe 1'!#REF!</definedName>
    <definedName name="_89c4jx4y21i" localSheetId="1">'[5]wybrane dane finansowe 1'!#REF!</definedName>
    <definedName name="_89c4jx4y21i" localSheetId="4">'[5]wybrane dane finansowe 1'!#REF!</definedName>
    <definedName name="_89c4jx4y21i" localSheetId="10">'[5]wybrane dane finansowe 1'!#REF!</definedName>
    <definedName name="_89c4jx4y21i" localSheetId="16">'[5]wybrane dane finansowe 1'!#REF!</definedName>
    <definedName name="_89c4jx4y21i" localSheetId="17">'[5]wybrane dane finansowe 1'!#REF!</definedName>
    <definedName name="_89c4jx4y21i">'[5]wybrane dane finansowe 1'!#REF!</definedName>
    <definedName name="_8beuwr50mv" localSheetId="2">'[5]wybrane dane finansowe 1'!#REF!</definedName>
    <definedName name="_8beuwr50mv" localSheetId="5">'[5]wybrane dane finansowe 1'!#REF!</definedName>
    <definedName name="_8beuwr50mv" localSheetId="1">'[5]wybrane dane finansowe 1'!#REF!</definedName>
    <definedName name="_8beuwr50mv" localSheetId="4">'[5]wybrane dane finansowe 1'!#REF!</definedName>
    <definedName name="_8beuwr50mv" localSheetId="10">'[5]wybrane dane finansowe 1'!#REF!</definedName>
    <definedName name="_8beuwr50mv" localSheetId="16">'[5]wybrane dane finansowe 1'!#REF!</definedName>
    <definedName name="_8beuwr50mv" localSheetId="17">'[5]wybrane dane finansowe 1'!#REF!</definedName>
    <definedName name="_8beuwr50mv">'[5]wybrane dane finansowe 1'!#REF!</definedName>
    <definedName name="_8cxlul50m1q" localSheetId="2">'[5]wybrane dane finansowe 1'!#REF!</definedName>
    <definedName name="_8cxlul50m1q" localSheetId="5">'[5]wybrane dane finansowe 1'!#REF!</definedName>
    <definedName name="_8cxlul50m1q" localSheetId="1">'[5]wybrane dane finansowe 1'!#REF!</definedName>
    <definedName name="_8cxlul50m1q" localSheetId="4">'[5]wybrane dane finansowe 1'!#REF!</definedName>
    <definedName name="_8cxlul50m1q" localSheetId="10">'[5]wybrane dane finansowe 1'!#REF!</definedName>
    <definedName name="_8cxlul50m1q" localSheetId="16">'[5]wybrane dane finansowe 1'!#REF!</definedName>
    <definedName name="_8cxlul50m1q" localSheetId="17">'[5]wybrane dane finansowe 1'!#REF!</definedName>
    <definedName name="_8cxlul50m1q">'[5]wybrane dane finansowe 1'!#REF!</definedName>
    <definedName name="_8hfuju50m2h" localSheetId="2">'[5]wybrane dane finansowe 1'!#REF!</definedName>
    <definedName name="_8hfuju50m2h" localSheetId="5">'[5]wybrane dane finansowe 1'!#REF!</definedName>
    <definedName name="_8hfuju50m2h" localSheetId="1">'[5]wybrane dane finansowe 1'!#REF!</definedName>
    <definedName name="_8hfuju50m2h" localSheetId="4">'[5]wybrane dane finansowe 1'!#REF!</definedName>
    <definedName name="_8hfuju50m2h" localSheetId="10">'[5]wybrane dane finansowe 1'!#REF!</definedName>
    <definedName name="_8hfuju50m2h" localSheetId="16">'[5]wybrane dane finansowe 1'!#REF!</definedName>
    <definedName name="_8hfuju50m2h" localSheetId="17">'[5]wybrane dane finansowe 1'!#REF!</definedName>
    <definedName name="_8hfuju50m2h">'[5]wybrane dane finansowe 1'!#REF!</definedName>
    <definedName name="_8idedh4x9r" localSheetId="2">#REF!</definedName>
    <definedName name="_8idedh4x9r" localSheetId="4">#REF!</definedName>
    <definedName name="_8idedh4x9r" localSheetId="10">#REF!</definedName>
    <definedName name="_8idedh4x9r" localSheetId="16">#REF!</definedName>
    <definedName name="_8idedh4x9r">#REF!</definedName>
    <definedName name="_8iencb53q2i" localSheetId="2">'[5]wybrane dane finansowe 1'!#REF!</definedName>
    <definedName name="_8iencb53q2i" localSheetId="5">'[5]wybrane dane finansowe 1'!#REF!</definedName>
    <definedName name="_8iencb53q2i" localSheetId="1">'[5]wybrane dane finansowe 1'!#REF!</definedName>
    <definedName name="_8iencb53q2i" localSheetId="4">'[5]wybrane dane finansowe 1'!#REF!</definedName>
    <definedName name="_8iencb53q2i" localSheetId="10">'[5]wybrane dane finansowe 1'!#REF!</definedName>
    <definedName name="_8iencb53q2i" localSheetId="16">'[5]wybrane dane finansowe 1'!#REF!</definedName>
    <definedName name="_8iencb53q2i" localSheetId="17">'[5]wybrane dane finansowe 1'!#REF!</definedName>
    <definedName name="_8iencb53q2i">'[5]wybrane dane finansowe 1'!#REF!</definedName>
    <definedName name="_8iqvew4zl1i" localSheetId="2">'[5]wybrane dane finansowe 1'!#REF!</definedName>
    <definedName name="_8iqvew4zl1i" localSheetId="5">'[5]wybrane dane finansowe 1'!#REF!</definedName>
    <definedName name="_8iqvew4zl1i" localSheetId="1">'[5]wybrane dane finansowe 1'!#REF!</definedName>
    <definedName name="_8iqvew4zl1i" localSheetId="4">'[5]wybrane dane finansowe 1'!#REF!</definedName>
    <definedName name="_8iqvew4zl1i" localSheetId="10">'[5]wybrane dane finansowe 1'!#REF!</definedName>
    <definedName name="_8iqvew4zl1i" localSheetId="16">'[5]wybrane dane finansowe 1'!#REF!</definedName>
    <definedName name="_8iqvew4zl1i" localSheetId="17">'[5]wybrane dane finansowe 1'!#REF!</definedName>
    <definedName name="_8iqvew4zl1i">'[5]wybrane dane finansowe 1'!#REF!</definedName>
    <definedName name="_8jdwxz4y28" localSheetId="2">'[5]wybrane dane finansowe 1'!#REF!</definedName>
    <definedName name="_8jdwxz4y28" localSheetId="5">'[5]wybrane dane finansowe 1'!#REF!</definedName>
    <definedName name="_8jdwxz4y28" localSheetId="1">'[5]wybrane dane finansowe 1'!#REF!</definedName>
    <definedName name="_8jdwxz4y28" localSheetId="4">'[5]wybrane dane finansowe 1'!#REF!</definedName>
    <definedName name="_8jdwxz4y28" localSheetId="10">'[5]wybrane dane finansowe 1'!#REF!</definedName>
    <definedName name="_8jdwxz4y28" localSheetId="16">'[5]wybrane dane finansowe 1'!#REF!</definedName>
    <definedName name="_8jdwxz4y28" localSheetId="17">'[5]wybrane dane finansowe 1'!#REF!</definedName>
    <definedName name="_8jdwxz4y28">'[5]wybrane dane finansowe 1'!#REF!</definedName>
    <definedName name="_8kfjak5071k" localSheetId="2">'[5]wybrane dane finansowe 1'!#REF!</definedName>
    <definedName name="_8kfjak5071k" localSheetId="5">'[5]wybrane dane finansowe 1'!#REF!</definedName>
    <definedName name="_8kfjak5071k" localSheetId="1">'[5]wybrane dane finansowe 1'!#REF!</definedName>
    <definedName name="_8kfjak5071k" localSheetId="4">'[5]wybrane dane finansowe 1'!#REF!</definedName>
    <definedName name="_8kfjak5071k" localSheetId="10">'[5]wybrane dane finansowe 1'!#REF!</definedName>
    <definedName name="_8kfjak5071k" localSheetId="16">'[5]wybrane dane finansowe 1'!#REF!</definedName>
    <definedName name="_8kfjak5071k" localSheetId="17">'[5]wybrane dane finansowe 1'!#REF!</definedName>
    <definedName name="_8kfjak5071k">'[5]wybrane dane finansowe 1'!#REF!</definedName>
    <definedName name="_8ld9ix54j26" localSheetId="2">'[5]wybrane dane finansowe 1'!#REF!</definedName>
    <definedName name="_8ld9ix54j26" localSheetId="5">'[5]wybrane dane finansowe 1'!#REF!</definedName>
    <definedName name="_8ld9ix54j26" localSheetId="1">'[5]wybrane dane finansowe 1'!#REF!</definedName>
    <definedName name="_8ld9ix54j26" localSheetId="4">'[5]wybrane dane finansowe 1'!#REF!</definedName>
    <definedName name="_8ld9ix54j26" localSheetId="10">'[5]wybrane dane finansowe 1'!#REF!</definedName>
    <definedName name="_8ld9ix54j26" localSheetId="16">'[5]wybrane dane finansowe 1'!#REF!</definedName>
    <definedName name="_8ld9ix54j26" localSheetId="17">'[5]wybrane dane finansowe 1'!#REF!</definedName>
    <definedName name="_8ld9ix54j26">'[5]wybrane dane finansowe 1'!#REF!</definedName>
    <definedName name="_8lym9g54jy" localSheetId="2">'[5]wybrane dane finansowe 1'!#REF!</definedName>
    <definedName name="_8lym9g54jy" localSheetId="5">'[5]wybrane dane finansowe 1'!#REF!</definedName>
    <definedName name="_8lym9g54jy" localSheetId="1">'[5]wybrane dane finansowe 1'!#REF!</definedName>
    <definedName name="_8lym9g54jy" localSheetId="4">'[5]wybrane dane finansowe 1'!#REF!</definedName>
    <definedName name="_8lym9g54jy" localSheetId="10">'[5]wybrane dane finansowe 1'!#REF!</definedName>
    <definedName name="_8lym9g54jy" localSheetId="16">'[5]wybrane dane finansowe 1'!#REF!</definedName>
    <definedName name="_8lym9g54jy" localSheetId="17">'[5]wybrane dane finansowe 1'!#REF!</definedName>
    <definedName name="_8lym9g54jy">'[5]wybrane dane finansowe 1'!#REF!</definedName>
    <definedName name="_8m5wdn4y21s" localSheetId="2">'[5]wybrane dane finansowe 1'!#REF!</definedName>
    <definedName name="_8m5wdn4y21s" localSheetId="5">'[5]wybrane dane finansowe 1'!#REF!</definedName>
    <definedName name="_8m5wdn4y21s" localSheetId="1">'[5]wybrane dane finansowe 1'!#REF!</definedName>
    <definedName name="_8m5wdn4y21s" localSheetId="4">'[5]wybrane dane finansowe 1'!#REF!</definedName>
    <definedName name="_8m5wdn4y21s" localSheetId="10">'[5]wybrane dane finansowe 1'!#REF!</definedName>
    <definedName name="_8m5wdn4y21s" localSheetId="16">'[5]wybrane dane finansowe 1'!#REF!</definedName>
    <definedName name="_8m5wdn4y21s" localSheetId="17">'[5]wybrane dane finansowe 1'!#REF!</definedName>
    <definedName name="_8m5wdn4y21s">'[5]wybrane dane finansowe 1'!#REF!</definedName>
    <definedName name="_8n28zj53q2b" localSheetId="2">'[5]wybrane dane finansowe 1'!#REF!</definedName>
    <definedName name="_8n28zj53q2b" localSheetId="5">'[5]wybrane dane finansowe 1'!#REF!</definedName>
    <definedName name="_8n28zj53q2b" localSheetId="1">'[5]wybrane dane finansowe 1'!#REF!</definedName>
    <definedName name="_8n28zj53q2b" localSheetId="4">'[5]wybrane dane finansowe 1'!#REF!</definedName>
    <definedName name="_8n28zj53q2b" localSheetId="10">'[5]wybrane dane finansowe 1'!#REF!</definedName>
    <definedName name="_8n28zj53q2b" localSheetId="16">'[5]wybrane dane finansowe 1'!#REF!</definedName>
    <definedName name="_8n28zj53q2b" localSheetId="17">'[5]wybrane dane finansowe 1'!#REF!</definedName>
    <definedName name="_8n28zj53q2b">'[5]wybrane dane finansowe 1'!#REF!</definedName>
    <definedName name="_8o3da25181t" localSheetId="2">'[5]wybrane dane finansowe 1'!#REF!</definedName>
    <definedName name="_8o3da25181t" localSheetId="5">'[5]wybrane dane finansowe 1'!#REF!</definedName>
    <definedName name="_8o3da25181t" localSheetId="1">'[5]wybrane dane finansowe 1'!#REF!</definedName>
    <definedName name="_8o3da25181t" localSheetId="4">'[5]wybrane dane finansowe 1'!#REF!</definedName>
    <definedName name="_8o3da25181t" localSheetId="10">'[5]wybrane dane finansowe 1'!#REF!</definedName>
    <definedName name="_8o3da25181t" localSheetId="16">'[5]wybrane dane finansowe 1'!#REF!</definedName>
    <definedName name="_8o3da25181t" localSheetId="17">'[5]wybrane dane finansowe 1'!#REF!</definedName>
    <definedName name="_8o3da25181t">'[5]wybrane dane finansowe 1'!#REF!</definedName>
    <definedName name="_8ockt153qg" localSheetId="2">'[5]wybrane dane finansowe 1'!#REF!</definedName>
    <definedName name="_8ockt153qg" localSheetId="5">'[5]wybrane dane finansowe 1'!#REF!</definedName>
    <definedName name="_8ockt153qg" localSheetId="1">'[5]wybrane dane finansowe 1'!#REF!</definedName>
    <definedName name="_8ockt153qg" localSheetId="4">'[5]wybrane dane finansowe 1'!#REF!</definedName>
    <definedName name="_8ockt153qg" localSheetId="10">'[5]wybrane dane finansowe 1'!#REF!</definedName>
    <definedName name="_8ockt153qg" localSheetId="16">'[5]wybrane dane finansowe 1'!#REF!</definedName>
    <definedName name="_8ockt153qg" localSheetId="17">'[5]wybrane dane finansowe 1'!#REF!</definedName>
    <definedName name="_8ockt153qg">'[5]wybrane dane finansowe 1'!#REF!</definedName>
    <definedName name="_8onocr4y232" localSheetId="2">'[5]wybrane dane finansowe 1'!#REF!</definedName>
    <definedName name="_8onocr4y232" localSheetId="5">'[5]wybrane dane finansowe 1'!#REF!</definedName>
    <definedName name="_8onocr4y232" localSheetId="1">'[5]wybrane dane finansowe 1'!#REF!</definedName>
    <definedName name="_8onocr4y232" localSheetId="4">'[5]wybrane dane finansowe 1'!#REF!</definedName>
    <definedName name="_8onocr4y232" localSheetId="10">'[5]wybrane dane finansowe 1'!#REF!</definedName>
    <definedName name="_8onocr4y232" localSheetId="16">'[5]wybrane dane finansowe 1'!#REF!</definedName>
    <definedName name="_8onocr4y232" localSheetId="17">'[5]wybrane dane finansowe 1'!#REF!</definedName>
    <definedName name="_8onocr4y232">'[5]wybrane dane finansowe 1'!#REF!</definedName>
    <definedName name="_8qgn4i4zlr" localSheetId="2">'[5]wybrane dane finansowe 1'!#REF!</definedName>
    <definedName name="_8qgn4i4zlr" localSheetId="5">'[5]wybrane dane finansowe 1'!#REF!</definedName>
    <definedName name="_8qgn4i4zlr" localSheetId="1">'[5]wybrane dane finansowe 1'!#REF!</definedName>
    <definedName name="_8qgn4i4zlr" localSheetId="4">'[5]wybrane dane finansowe 1'!#REF!</definedName>
    <definedName name="_8qgn4i4zlr" localSheetId="10">'[5]wybrane dane finansowe 1'!#REF!</definedName>
    <definedName name="_8qgn4i4zlr" localSheetId="16">'[5]wybrane dane finansowe 1'!#REF!</definedName>
    <definedName name="_8qgn4i4zlr" localSheetId="17">'[5]wybrane dane finansowe 1'!#REF!</definedName>
    <definedName name="_8qgn4i4zlr">'[5]wybrane dane finansowe 1'!#REF!</definedName>
    <definedName name="_8rrhn74y237" localSheetId="2">'[5]wybrane dane finansowe 1'!#REF!</definedName>
    <definedName name="_8rrhn74y237" localSheetId="5">'[5]wybrane dane finansowe 1'!#REF!</definedName>
    <definedName name="_8rrhn74y237" localSheetId="1">'[5]wybrane dane finansowe 1'!#REF!</definedName>
    <definedName name="_8rrhn74y237" localSheetId="4">'[5]wybrane dane finansowe 1'!#REF!</definedName>
    <definedName name="_8rrhn74y237" localSheetId="10">'[5]wybrane dane finansowe 1'!#REF!</definedName>
    <definedName name="_8rrhn74y237" localSheetId="16">'[5]wybrane dane finansowe 1'!#REF!</definedName>
    <definedName name="_8rrhn74y237" localSheetId="17">'[5]wybrane dane finansowe 1'!#REF!</definedName>
    <definedName name="_8rrhn74y237">'[5]wybrane dane finansowe 1'!#REF!</definedName>
    <definedName name="_8ruzvf54j20" localSheetId="2">'[5]wybrane dane finansowe 1'!#REF!</definedName>
    <definedName name="_8ruzvf54j20" localSheetId="5">'[5]wybrane dane finansowe 1'!#REF!</definedName>
    <definedName name="_8ruzvf54j20" localSheetId="1">'[5]wybrane dane finansowe 1'!#REF!</definedName>
    <definedName name="_8ruzvf54j20" localSheetId="4">'[5]wybrane dane finansowe 1'!#REF!</definedName>
    <definedName name="_8ruzvf54j20" localSheetId="10">'[5]wybrane dane finansowe 1'!#REF!</definedName>
    <definedName name="_8ruzvf54j20" localSheetId="16">'[5]wybrane dane finansowe 1'!#REF!</definedName>
    <definedName name="_8ruzvf54j20" localSheetId="17">'[5]wybrane dane finansowe 1'!#REF!</definedName>
    <definedName name="_8ruzvf54j20">'[5]wybrane dane finansowe 1'!#REF!</definedName>
    <definedName name="_8t3fqk51819" localSheetId="2">'[5]wybrane dane finansowe 1'!#REF!</definedName>
    <definedName name="_8t3fqk51819" localSheetId="5">'[5]wybrane dane finansowe 1'!#REF!</definedName>
    <definedName name="_8t3fqk51819" localSheetId="1">'[5]wybrane dane finansowe 1'!#REF!</definedName>
    <definedName name="_8t3fqk51819" localSheetId="4">'[5]wybrane dane finansowe 1'!#REF!</definedName>
    <definedName name="_8t3fqk51819" localSheetId="10">'[5]wybrane dane finansowe 1'!#REF!</definedName>
    <definedName name="_8t3fqk51819" localSheetId="16">'[5]wybrane dane finansowe 1'!#REF!</definedName>
    <definedName name="_8t3fqk51819" localSheetId="17">'[5]wybrane dane finansowe 1'!#REF!</definedName>
    <definedName name="_8t3fqk51819">'[5]wybrane dane finansowe 1'!#REF!</definedName>
    <definedName name="_8wici354j2k" localSheetId="2">'[5]wybrane dane finansowe 1'!#REF!</definedName>
    <definedName name="_8wici354j2k" localSheetId="5">'[5]wybrane dane finansowe 1'!#REF!</definedName>
    <definedName name="_8wici354j2k" localSheetId="1">'[5]wybrane dane finansowe 1'!#REF!</definedName>
    <definedName name="_8wici354j2k" localSheetId="4">'[5]wybrane dane finansowe 1'!#REF!</definedName>
    <definedName name="_8wici354j2k" localSheetId="10">'[5]wybrane dane finansowe 1'!#REF!</definedName>
    <definedName name="_8wici354j2k" localSheetId="16">'[5]wybrane dane finansowe 1'!#REF!</definedName>
    <definedName name="_8wici354j2k" localSheetId="17">'[5]wybrane dane finansowe 1'!#REF!</definedName>
    <definedName name="_8wici354j2k">'[5]wybrane dane finansowe 1'!#REF!</definedName>
    <definedName name="_9_____mota" localSheetId="1">#REF!</definedName>
    <definedName name="_92e7kj53q1i" localSheetId="2">'[5]wybrane dane finansowe 1'!#REF!</definedName>
    <definedName name="_92e7kj53q1i" localSheetId="5">'[5]wybrane dane finansowe 1'!#REF!</definedName>
    <definedName name="_92e7kj53q1i" localSheetId="1">'[5]wybrane dane finansowe 1'!#REF!</definedName>
    <definedName name="_92e7kj53q1i" localSheetId="4">'[5]wybrane dane finansowe 1'!#REF!</definedName>
    <definedName name="_92e7kj53q1i" localSheetId="10">'[5]wybrane dane finansowe 1'!#REF!</definedName>
    <definedName name="_92e7kj53q1i" localSheetId="16">'[5]wybrane dane finansowe 1'!#REF!</definedName>
    <definedName name="_92e7kj53q1i" localSheetId="17">'[5]wybrane dane finansowe 1'!#REF!</definedName>
    <definedName name="_92e7kj53q1i">'[5]wybrane dane finansowe 1'!#REF!</definedName>
    <definedName name="_92q6gz51818" localSheetId="2">'[5]wybrane dane finansowe 1'!#REF!</definedName>
    <definedName name="_92q6gz51818" localSheetId="5">'[5]wybrane dane finansowe 1'!#REF!</definedName>
    <definedName name="_92q6gz51818" localSheetId="1">'[5]wybrane dane finansowe 1'!#REF!</definedName>
    <definedName name="_92q6gz51818" localSheetId="4">'[5]wybrane dane finansowe 1'!#REF!</definedName>
    <definedName name="_92q6gz51818" localSheetId="10">'[5]wybrane dane finansowe 1'!#REF!</definedName>
    <definedName name="_92q6gz51818" localSheetId="16">'[5]wybrane dane finansowe 1'!#REF!</definedName>
    <definedName name="_92q6gz51818" localSheetId="17">'[5]wybrane dane finansowe 1'!#REF!</definedName>
    <definedName name="_92q6gz51818">'[5]wybrane dane finansowe 1'!#REF!</definedName>
    <definedName name="_931oqc50m28" localSheetId="2">'[5]wybrane dane finansowe 1'!#REF!</definedName>
    <definedName name="_931oqc50m28" localSheetId="5">'[5]wybrane dane finansowe 1'!#REF!</definedName>
    <definedName name="_931oqc50m28" localSheetId="1">'[5]wybrane dane finansowe 1'!#REF!</definedName>
    <definedName name="_931oqc50m28" localSheetId="4">'[5]wybrane dane finansowe 1'!#REF!</definedName>
    <definedName name="_931oqc50m28" localSheetId="10">'[5]wybrane dane finansowe 1'!#REF!</definedName>
    <definedName name="_931oqc50m28" localSheetId="16">'[5]wybrane dane finansowe 1'!#REF!</definedName>
    <definedName name="_931oqc50m28" localSheetId="17">'[5]wybrane dane finansowe 1'!#REF!</definedName>
    <definedName name="_931oqc50m28">'[5]wybrane dane finansowe 1'!#REF!</definedName>
    <definedName name="_940t3o518e" localSheetId="2">'[5]wybrane dane finansowe 1'!#REF!</definedName>
    <definedName name="_940t3o518e" localSheetId="5">'[5]wybrane dane finansowe 1'!#REF!</definedName>
    <definedName name="_940t3o518e" localSheetId="1">'[5]wybrane dane finansowe 1'!#REF!</definedName>
    <definedName name="_940t3o518e" localSheetId="4">'[5]wybrane dane finansowe 1'!#REF!</definedName>
    <definedName name="_940t3o518e" localSheetId="10">'[5]wybrane dane finansowe 1'!#REF!</definedName>
    <definedName name="_940t3o518e" localSheetId="16">'[5]wybrane dane finansowe 1'!#REF!</definedName>
    <definedName name="_940t3o518e" localSheetId="17">'[5]wybrane dane finansowe 1'!#REF!</definedName>
    <definedName name="_940t3o518e">'[5]wybrane dane finansowe 1'!#REF!</definedName>
    <definedName name="_973bfx4y22s" localSheetId="2">'[5]wybrane dane finansowe 1'!#REF!</definedName>
    <definedName name="_973bfx4y22s" localSheetId="5">'[5]wybrane dane finansowe 1'!#REF!</definedName>
    <definedName name="_973bfx4y22s" localSheetId="1">'[5]wybrane dane finansowe 1'!#REF!</definedName>
    <definedName name="_973bfx4y22s" localSheetId="4">'[5]wybrane dane finansowe 1'!#REF!</definedName>
    <definedName name="_973bfx4y22s" localSheetId="10">'[5]wybrane dane finansowe 1'!#REF!</definedName>
    <definedName name="_973bfx4y22s" localSheetId="16">'[5]wybrane dane finansowe 1'!#REF!</definedName>
    <definedName name="_973bfx4y22s" localSheetId="17">'[5]wybrane dane finansowe 1'!#REF!</definedName>
    <definedName name="_973bfx4y22s">'[5]wybrane dane finansowe 1'!#REF!</definedName>
    <definedName name="_9cqbv74y21l" localSheetId="2">'[5]wybrane dane finansowe 1'!#REF!</definedName>
    <definedName name="_9cqbv74y21l" localSheetId="5">'[5]wybrane dane finansowe 1'!#REF!</definedName>
    <definedName name="_9cqbv74y21l" localSheetId="1">'[5]wybrane dane finansowe 1'!#REF!</definedName>
    <definedName name="_9cqbv74y21l" localSheetId="4">'[5]wybrane dane finansowe 1'!#REF!</definedName>
    <definedName name="_9cqbv74y21l" localSheetId="10">'[5]wybrane dane finansowe 1'!#REF!</definedName>
    <definedName name="_9cqbv74y21l" localSheetId="16">'[5]wybrane dane finansowe 1'!#REF!</definedName>
    <definedName name="_9cqbv74y21l" localSheetId="17">'[5]wybrane dane finansowe 1'!#REF!</definedName>
    <definedName name="_9cqbv74y21l">'[5]wybrane dane finansowe 1'!#REF!</definedName>
    <definedName name="_9fzab95181u" localSheetId="2">'[5]wybrane dane finansowe 1'!#REF!</definedName>
    <definedName name="_9fzab95181u" localSheetId="5">'[5]wybrane dane finansowe 1'!#REF!</definedName>
    <definedName name="_9fzab95181u" localSheetId="1">'[5]wybrane dane finansowe 1'!#REF!</definedName>
    <definedName name="_9fzab95181u" localSheetId="4">'[5]wybrane dane finansowe 1'!#REF!</definedName>
    <definedName name="_9fzab95181u" localSheetId="10">'[5]wybrane dane finansowe 1'!#REF!</definedName>
    <definedName name="_9fzab95181u" localSheetId="16">'[5]wybrane dane finansowe 1'!#REF!</definedName>
    <definedName name="_9fzab95181u" localSheetId="17">'[5]wybrane dane finansowe 1'!#REF!</definedName>
    <definedName name="_9fzab95181u">'[5]wybrane dane finansowe 1'!#REF!</definedName>
    <definedName name="_9j2fbv507r" localSheetId="2">'[5]wybrane dane finansowe 1'!#REF!</definedName>
    <definedName name="_9j2fbv507r" localSheetId="5">'[5]wybrane dane finansowe 1'!#REF!</definedName>
    <definedName name="_9j2fbv507r" localSheetId="1">'[5]wybrane dane finansowe 1'!#REF!</definedName>
    <definedName name="_9j2fbv507r" localSheetId="4">'[5]wybrane dane finansowe 1'!#REF!</definedName>
    <definedName name="_9j2fbv507r" localSheetId="10">'[5]wybrane dane finansowe 1'!#REF!</definedName>
    <definedName name="_9j2fbv507r" localSheetId="16">'[5]wybrane dane finansowe 1'!#REF!</definedName>
    <definedName name="_9j2fbv507r" localSheetId="17">'[5]wybrane dane finansowe 1'!#REF!</definedName>
    <definedName name="_9j2fbv507r">'[5]wybrane dane finansowe 1'!#REF!</definedName>
    <definedName name="_9ka1b453q20" localSheetId="2">'[5]wybrane dane finansowe 1'!#REF!</definedName>
    <definedName name="_9ka1b453q20" localSheetId="5">'[5]wybrane dane finansowe 1'!#REF!</definedName>
    <definedName name="_9ka1b453q20" localSheetId="1">'[5]wybrane dane finansowe 1'!#REF!</definedName>
    <definedName name="_9ka1b453q20" localSheetId="4">'[5]wybrane dane finansowe 1'!#REF!</definedName>
    <definedName name="_9ka1b453q20" localSheetId="10">'[5]wybrane dane finansowe 1'!#REF!</definedName>
    <definedName name="_9ka1b453q20" localSheetId="16">'[5]wybrane dane finansowe 1'!#REF!</definedName>
    <definedName name="_9ka1b453q20" localSheetId="17">'[5]wybrane dane finansowe 1'!#REF!</definedName>
    <definedName name="_9ka1b453q20">'[5]wybrane dane finansowe 1'!#REF!</definedName>
    <definedName name="_9obk1g4x9f" localSheetId="2">#REF!</definedName>
    <definedName name="_9obk1g4x9f" localSheetId="4">#REF!</definedName>
    <definedName name="_9obk1g4x9f" localSheetId="10">#REF!</definedName>
    <definedName name="_9obk1g4x9f" localSheetId="16">#REF!</definedName>
    <definedName name="_9obk1g4x9f">#REF!</definedName>
    <definedName name="_9uhxjw4y2k" localSheetId="2">'[5]wybrane dane finansowe 1'!#REF!</definedName>
    <definedName name="_9uhxjw4y2k" localSheetId="5">'[5]wybrane dane finansowe 1'!#REF!</definedName>
    <definedName name="_9uhxjw4y2k" localSheetId="1">'[5]wybrane dane finansowe 1'!#REF!</definedName>
    <definedName name="_9uhxjw4y2k" localSheetId="4">'[5]wybrane dane finansowe 1'!#REF!</definedName>
    <definedName name="_9uhxjw4y2k" localSheetId="10">'[5]wybrane dane finansowe 1'!#REF!</definedName>
    <definedName name="_9uhxjw4y2k" localSheetId="16">'[5]wybrane dane finansowe 1'!#REF!</definedName>
    <definedName name="_9uhxjw4y2k" localSheetId="17">'[5]wybrane dane finansowe 1'!#REF!</definedName>
    <definedName name="_9uhxjw4y2k">'[5]wybrane dane finansowe 1'!#REF!</definedName>
    <definedName name="_9uombz4x98" localSheetId="2">#REF!</definedName>
    <definedName name="_9uombz4x98" localSheetId="4">#REF!</definedName>
    <definedName name="_9uombz4x98" localSheetId="10">#REF!</definedName>
    <definedName name="_9uombz4x98" localSheetId="16">#REF!</definedName>
    <definedName name="_9uombz4x98">#REF!</definedName>
    <definedName name="_9xtk0n507l" localSheetId="2">'[5]wybrane dane finansowe 1'!#REF!</definedName>
    <definedName name="_9xtk0n507l" localSheetId="5">'[5]wybrane dane finansowe 1'!#REF!</definedName>
    <definedName name="_9xtk0n507l" localSheetId="1">'[5]wybrane dane finansowe 1'!#REF!</definedName>
    <definedName name="_9xtk0n507l" localSheetId="4">'[5]wybrane dane finansowe 1'!#REF!</definedName>
    <definedName name="_9xtk0n507l" localSheetId="10">'[5]wybrane dane finansowe 1'!#REF!</definedName>
    <definedName name="_9xtk0n507l" localSheetId="16">'[5]wybrane dane finansowe 1'!#REF!</definedName>
    <definedName name="_9xtk0n507l" localSheetId="17">'[5]wybrane dane finansowe 1'!#REF!</definedName>
    <definedName name="_9xtk0n507l">'[5]wybrane dane finansowe 1'!#REF!</definedName>
    <definedName name="_a09hj153619" localSheetId="2">'[5]wybrane dane finansowe 1'!#REF!</definedName>
    <definedName name="_a09hj153619" localSheetId="5">'[5]wybrane dane finansowe 1'!#REF!</definedName>
    <definedName name="_a09hj153619" localSheetId="1">'[5]wybrane dane finansowe 1'!#REF!</definedName>
    <definedName name="_a09hj153619" localSheetId="4">'[5]wybrane dane finansowe 1'!#REF!</definedName>
    <definedName name="_a09hj153619" localSheetId="10">'[5]wybrane dane finansowe 1'!#REF!</definedName>
    <definedName name="_a09hj153619" localSheetId="16">'[5]wybrane dane finansowe 1'!#REF!</definedName>
    <definedName name="_a09hj153619" localSheetId="17">'[5]wybrane dane finansowe 1'!#REF!</definedName>
    <definedName name="_a09hj153619">'[5]wybrane dane finansowe 1'!#REF!</definedName>
    <definedName name="_a2y7hx4y22v" localSheetId="2">'[5]wybrane dane finansowe 1'!#REF!</definedName>
    <definedName name="_a2y7hx4y22v" localSheetId="5">'[5]wybrane dane finansowe 1'!#REF!</definedName>
    <definedName name="_a2y7hx4y22v" localSheetId="1">'[5]wybrane dane finansowe 1'!#REF!</definedName>
    <definedName name="_a2y7hx4y22v" localSheetId="4">'[5]wybrane dane finansowe 1'!#REF!</definedName>
    <definedName name="_a2y7hx4y22v" localSheetId="10">'[5]wybrane dane finansowe 1'!#REF!</definedName>
    <definedName name="_a2y7hx4y22v" localSheetId="16">'[5]wybrane dane finansowe 1'!#REF!</definedName>
    <definedName name="_a2y7hx4y22v" localSheetId="17">'[5]wybrane dane finansowe 1'!#REF!</definedName>
    <definedName name="_a2y7hx4y22v">'[5]wybrane dane finansowe 1'!#REF!</definedName>
    <definedName name="_a3fjmr5071g" localSheetId="2">'[5]wybrane dane finansowe 1'!#REF!</definedName>
    <definedName name="_a3fjmr5071g" localSheetId="5">'[5]wybrane dane finansowe 1'!#REF!</definedName>
    <definedName name="_a3fjmr5071g" localSheetId="1">'[5]wybrane dane finansowe 1'!#REF!</definedName>
    <definedName name="_a3fjmr5071g" localSheetId="4">'[5]wybrane dane finansowe 1'!#REF!</definedName>
    <definedName name="_a3fjmr5071g" localSheetId="10">'[5]wybrane dane finansowe 1'!#REF!</definedName>
    <definedName name="_a3fjmr5071g" localSheetId="16">'[5]wybrane dane finansowe 1'!#REF!</definedName>
    <definedName name="_a3fjmr5071g" localSheetId="17">'[5]wybrane dane finansowe 1'!#REF!</definedName>
    <definedName name="_a3fjmr5071g">'[5]wybrane dane finansowe 1'!#REF!</definedName>
    <definedName name="_a55tnw54j25" localSheetId="2">'[5]wybrane dane finansowe 1'!#REF!</definedName>
    <definedName name="_a55tnw54j25" localSheetId="5">'[5]wybrane dane finansowe 1'!#REF!</definedName>
    <definedName name="_a55tnw54j25" localSheetId="1">'[5]wybrane dane finansowe 1'!#REF!</definedName>
    <definedName name="_a55tnw54j25" localSheetId="4">'[5]wybrane dane finansowe 1'!#REF!</definedName>
    <definedName name="_a55tnw54j25" localSheetId="10">'[5]wybrane dane finansowe 1'!#REF!</definedName>
    <definedName name="_a55tnw54j25" localSheetId="16">'[5]wybrane dane finansowe 1'!#REF!</definedName>
    <definedName name="_a55tnw54j25" localSheetId="17">'[5]wybrane dane finansowe 1'!#REF!</definedName>
    <definedName name="_a55tnw54j25">'[5]wybrane dane finansowe 1'!#REF!</definedName>
    <definedName name="_a854yq54j2c" localSheetId="2">'[5]wybrane dane finansowe 1'!#REF!</definedName>
    <definedName name="_a854yq54j2c" localSheetId="5">'[5]wybrane dane finansowe 1'!#REF!</definedName>
    <definedName name="_a854yq54j2c" localSheetId="1">'[5]wybrane dane finansowe 1'!#REF!</definedName>
    <definedName name="_a854yq54j2c" localSheetId="4">'[5]wybrane dane finansowe 1'!#REF!</definedName>
    <definedName name="_a854yq54j2c" localSheetId="10">'[5]wybrane dane finansowe 1'!#REF!</definedName>
    <definedName name="_a854yq54j2c" localSheetId="16">'[5]wybrane dane finansowe 1'!#REF!</definedName>
    <definedName name="_a854yq54j2c" localSheetId="17">'[5]wybrane dane finansowe 1'!#REF!</definedName>
    <definedName name="_a854yq54j2c">'[5]wybrane dane finansowe 1'!#REF!</definedName>
    <definedName name="_a9nai354ja" localSheetId="2">'[5]wybrane dane finansowe 1'!#REF!</definedName>
    <definedName name="_a9nai354ja" localSheetId="5">'[5]wybrane dane finansowe 1'!#REF!</definedName>
    <definedName name="_a9nai354ja" localSheetId="1">'[5]wybrane dane finansowe 1'!#REF!</definedName>
    <definedName name="_a9nai354ja" localSheetId="4">'[5]wybrane dane finansowe 1'!#REF!</definedName>
    <definedName name="_a9nai354ja" localSheetId="10">'[5]wybrane dane finansowe 1'!#REF!</definedName>
    <definedName name="_a9nai354ja" localSheetId="16">'[5]wybrane dane finansowe 1'!#REF!</definedName>
    <definedName name="_a9nai354ja" localSheetId="17">'[5]wybrane dane finansowe 1'!#REF!</definedName>
    <definedName name="_a9nai354ja">'[5]wybrane dane finansowe 1'!#REF!</definedName>
    <definedName name="_aa97mp53q1c" localSheetId="2">'[5]wybrane dane finansowe 1'!#REF!</definedName>
    <definedName name="_aa97mp53q1c" localSheetId="5">'[5]wybrane dane finansowe 1'!#REF!</definedName>
    <definedName name="_aa97mp53q1c" localSheetId="1">'[5]wybrane dane finansowe 1'!#REF!</definedName>
    <definedName name="_aa97mp53q1c" localSheetId="4">'[5]wybrane dane finansowe 1'!#REF!</definedName>
    <definedName name="_aa97mp53q1c" localSheetId="10">'[5]wybrane dane finansowe 1'!#REF!</definedName>
    <definedName name="_aa97mp53q1c" localSheetId="16">'[5]wybrane dane finansowe 1'!#REF!</definedName>
    <definedName name="_aa97mp53q1c" localSheetId="17">'[5]wybrane dane finansowe 1'!#REF!</definedName>
    <definedName name="_aa97mp53q1c">'[5]wybrane dane finansowe 1'!#REF!</definedName>
    <definedName name="_ab4xfo54jw" localSheetId="2">'[5]wybrane dane finansowe 1'!#REF!</definedName>
    <definedName name="_ab4xfo54jw" localSheetId="5">'[5]wybrane dane finansowe 1'!#REF!</definedName>
    <definedName name="_ab4xfo54jw" localSheetId="1">'[5]wybrane dane finansowe 1'!#REF!</definedName>
    <definedName name="_ab4xfo54jw" localSheetId="4">'[5]wybrane dane finansowe 1'!#REF!</definedName>
    <definedName name="_ab4xfo54jw" localSheetId="10">'[5]wybrane dane finansowe 1'!#REF!</definedName>
    <definedName name="_ab4xfo54jw" localSheetId="16">'[5]wybrane dane finansowe 1'!#REF!</definedName>
    <definedName name="_ab4xfo54jw" localSheetId="17">'[5]wybrane dane finansowe 1'!#REF!</definedName>
    <definedName name="_ab4xfo54jw">'[5]wybrane dane finansowe 1'!#REF!</definedName>
    <definedName name="_abref054j1s" localSheetId="2">'[5]wybrane dane finansowe 1'!#REF!</definedName>
    <definedName name="_abref054j1s" localSheetId="5">'[5]wybrane dane finansowe 1'!#REF!</definedName>
    <definedName name="_abref054j1s" localSheetId="1">'[5]wybrane dane finansowe 1'!#REF!</definedName>
    <definedName name="_abref054j1s" localSheetId="4">'[5]wybrane dane finansowe 1'!#REF!</definedName>
    <definedName name="_abref054j1s" localSheetId="10">'[5]wybrane dane finansowe 1'!#REF!</definedName>
    <definedName name="_abref054j1s" localSheetId="16">'[5]wybrane dane finansowe 1'!#REF!</definedName>
    <definedName name="_abref054j1s" localSheetId="17">'[5]wybrane dane finansowe 1'!#REF!</definedName>
    <definedName name="_abref054j1s">'[5]wybrane dane finansowe 1'!#REF!</definedName>
    <definedName name="_ac25lb50mc" localSheetId="2">'[5]wybrane dane finansowe 1'!#REF!</definedName>
    <definedName name="_ac25lb50mc" localSheetId="5">'[5]wybrane dane finansowe 1'!#REF!</definedName>
    <definedName name="_ac25lb50mc" localSheetId="1">'[5]wybrane dane finansowe 1'!#REF!</definedName>
    <definedName name="_ac25lb50mc" localSheetId="4">'[5]wybrane dane finansowe 1'!#REF!</definedName>
    <definedName name="_ac25lb50mc" localSheetId="10">'[5]wybrane dane finansowe 1'!#REF!</definedName>
    <definedName name="_ac25lb50mc" localSheetId="16">'[5]wybrane dane finansowe 1'!#REF!</definedName>
    <definedName name="_ac25lb50mc" localSheetId="17">'[5]wybrane dane finansowe 1'!#REF!</definedName>
    <definedName name="_ac25lb50mc">'[5]wybrane dane finansowe 1'!#REF!</definedName>
    <definedName name="_add58f54j2d" localSheetId="2">'[5]wybrane dane finansowe 1'!#REF!</definedName>
    <definedName name="_add58f54j2d" localSheetId="5">'[5]wybrane dane finansowe 1'!#REF!</definedName>
    <definedName name="_add58f54j2d" localSheetId="1">'[5]wybrane dane finansowe 1'!#REF!</definedName>
    <definedName name="_add58f54j2d" localSheetId="4">'[5]wybrane dane finansowe 1'!#REF!</definedName>
    <definedName name="_add58f54j2d" localSheetId="10">'[5]wybrane dane finansowe 1'!#REF!</definedName>
    <definedName name="_add58f54j2d" localSheetId="16">'[5]wybrane dane finansowe 1'!#REF!</definedName>
    <definedName name="_add58f54j2d" localSheetId="17">'[5]wybrane dane finansowe 1'!#REF!</definedName>
    <definedName name="_add58f54j2d">'[5]wybrane dane finansowe 1'!#REF!</definedName>
    <definedName name="_adnssb4y213" localSheetId="2">'[5]wybrane dane finansowe 1'!#REF!</definedName>
    <definedName name="_adnssb4y213" localSheetId="5">'[5]wybrane dane finansowe 1'!#REF!</definedName>
    <definedName name="_adnssb4y213" localSheetId="1">'[5]wybrane dane finansowe 1'!#REF!</definedName>
    <definedName name="_adnssb4y213" localSheetId="4">'[5]wybrane dane finansowe 1'!#REF!</definedName>
    <definedName name="_adnssb4y213" localSheetId="10">'[5]wybrane dane finansowe 1'!#REF!</definedName>
    <definedName name="_adnssb4y213" localSheetId="16">'[5]wybrane dane finansowe 1'!#REF!</definedName>
    <definedName name="_adnssb4y213" localSheetId="17">'[5]wybrane dane finansowe 1'!#REF!</definedName>
    <definedName name="_adnssb4y213">'[5]wybrane dane finansowe 1'!#REF!</definedName>
    <definedName name="_ah6z4b54j1a" localSheetId="2">'[5]wybrane dane finansowe 1'!#REF!</definedName>
    <definedName name="_ah6z4b54j1a" localSheetId="5">'[5]wybrane dane finansowe 1'!#REF!</definedName>
    <definedName name="_ah6z4b54j1a" localSheetId="1">'[5]wybrane dane finansowe 1'!#REF!</definedName>
    <definedName name="_ah6z4b54j1a" localSheetId="4">'[5]wybrane dane finansowe 1'!#REF!</definedName>
    <definedName name="_ah6z4b54j1a" localSheetId="10">'[5]wybrane dane finansowe 1'!#REF!</definedName>
    <definedName name="_ah6z4b54j1a" localSheetId="16">'[5]wybrane dane finansowe 1'!#REF!</definedName>
    <definedName name="_ah6z4b54j1a" localSheetId="17">'[5]wybrane dane finansowe 1'!#REF!</definedName>
    <definedName name="_ah6z4b54j1a">'[5]wybrane dane finansowe 1'!#REF!</definedName>
    <definedName name="_alg88351po" localSheetId="2">'[5]wybrane dane finansowe 1'!#REF!</definedName>
    <definedName name="_alg88351po" localSheetId="5">'[5]wybrane dane finansowe 1'!#REF!</definedName>
    <definedName name="_alg88351po" localSheetId="1">'[5]wybrane dane finansowe 1'!#REF!</definedName>
    <definedName name="_alg88351po" localSheetId="4">'[5]wybrane dane finansowe 1'!#REF!</definedName>
    <definedName name="_alg88351po" localSheetId="10">'[5]wybrane dane finansowe 1'!#REF!</definedName>
    <definedName name="_alg88351po" localSheetId="16">'[5]wybrane dane finansowe 1'!#REF!</definedName>
    <definedName name="_alg88351po" localSheetId="17">'[5]wybrane dane finansowe 1'!#REF!</definedName>
    <definedName name="_alg88351po">'[5]wybrane dane finansowe 1'!#REF!</definedName>
    <definedName name="_ALI1" localSheetId="2">#REF!</definedName>
    <definedName name="_ALI1" localSheetId="4">#REF!</definedName>
    <definedName name="_ALI1" localSheetId="10">#REF!</definedName>
    <definedName name="_ALI1" localSheetId="16">#REF!</definedName>
    <definedName name="_ALI1">#REF!</definedName>
    <definedName name="_ALI2" localSheetId="2">#REF!</definedName>
    <definedName name="_ALI2" localSheetId="4">#REF!</definedName>
    <definedName name="_ALI2" localSheetId="10">#REF!</definedName>
    <definedName name="_ALI2" localSheetId="16">#REF!</definedName>
    <definedName name="_ALI2">#REF!</definedName>
    <definedName name="_alm9sd507b" localSheetId="2">'[5]wybrane dane finansowe 1'!#REF!</definedName>
    <definedName name="_alm9sd507b" localSheetId="5">'[5]wybrane dane finansowe 1'!#REF!</definedName>
    <definedName name="_alm9sd507b" localSheetId="1">'[5]wybrane dane finansowe 1'!#REF!</definedName>
    <definedName name="_alm9sd507b" localSheetId="4">'[5]wybrane dane finansowe 1'!#REF!</definedName>
    <definedName name="_alm9sd507b" localSheetId="10">'[5]wybrane dane finansowe 1'!#REF!</definedName>
    <definedName name="_alm9sd507b" localSheetId="16">'[5]wybrane dane finansowe 1'!#REF!</definedName>
    <definedName name="_alm9sd507b" localSheetId="17">'[5]wybrane dane finansowe 1'!#REF!</definedName>
    <definedName name="_alm9sd507b">'[5]wybrane dane finansowe 1'!#REF!</definedName>
    <definedName name="_AMI1" localSheetId="2">#REF!</definedName>
    <definedName name="_AMI1" localSheetId="4">#REF!</definedName>
    <definedName name="_AMI1" localSheetId="10">#REF!</definedName>
    <definedName name="_AMI1" localSheetId="16">#REF!</definedName>
    <definedName name="_AMI1">#REF!</definedName>
    <definedName name="_AMI2" localSheetId="2">#REF!</definedName>
    <definedName name="_AMI2" localSheetId="4">#REF!</definedName>
    <definedName name="_AMI2" localSheetId="10">#REF!</definedName>
    <definedName name="_AMI2" localSheetId="16">#REF!</definedName>
    <definedName name="_AMI2">#REF!</definedName>
    <definedName name="_ano1or507a" localSheetId="2">'[5]wybrane dane finansowe 1'!#REF!</definedName>
    <definedName name="_ano1or507a" localSheetId="5">'[5]wybrane dane finansowe 1'!#REF!</definedName>
    <definedName name="_ano1or507a" localSheetId="1">'[5]wybrane dane finansowe 1'!#REF!</definedName>
    <definedName name="_ano1or507a" localSheetId="4">'[5]wybrane dane finansowe 1'!#REF!</definedName>
    <definedName name="_ano1or507a" localSheetId="10">'[5]wybrane dane finansowe 1'!#REF!</definedName>
    <definedName name="_ano1or507a" localSheetId="16">'[5]wybrane dane finansowe 1'!#REF!</definedName>
    <definedName name="_ano1or507a" localSheetId="17">'[5]wybrane dane finansowe 1'!#REF!</definedName>
    <definedName name="_ano1or507a">'[5]wybrane dane finansowe 1'!#REF!</definedName>
    <definedName name="_AOI1" localSheetId="2">#REF!</definedName>
    <definedName name="_AOI1" localSheetId="4">#REF!</definedName>
    <definedName name="_AOI1" localSheetId="10">#REF!</definedName>
    <definedName name="_AOI1" localSheetId="16">#REF!</definedName>
    <definedName name="_AOI1">#REF!</definedName>
    <definedName name="_AOI2" localSheetId="2">#REF!</definedName>
    <definedName name="_AOI2" localSheetId="4">#REF!</definedName>
    <definedName name="_AOI2" localSheetId="10">#REF!</definedName>
    <definedName name="_AOI2" localSheetId="16">#REF!</definedName>
    <definedName name="_AOI2">#REF!</definedName>
    <definedName name="_aplzg65181k" localSheetId="2">'[5]wybrane dane finansowe 1'!#REF!</definedName>
    <definedName name="_aplzg65181k" localSheetId="5">'[5]wybrane dane finansowe 1'!#REF!</definedName>
    <definedName name="_aplzg65181k" localSheetId="1">'[5]wybrane dane finansowe 1'!#REF!</definedName>
    <definedName name="_aplzg65181k" localSheetId="4">'[5]wybrane dane finansowe 1'!#REF!</definedName>
    <definedName name="_aplzg65181k" localSheetId="10">'[5]wybrane dane finansowe 1'!#REF!</definedName>
    <definedName name="_aplzg65181k" localSheetId="16">'[5]wybrane dane finansowe 1'!#REF!</definedName>
    <definedName name="_aplzg65181k" localSheetId="17">'[5]wybrane dane finansowe 1'!#REF!</definedName>
    <definedName name="_aplzg65181k">'[5]wybrane dane finansowe 1'!#REF!</definedName>
    <definedName name="_aq9xl24ysj" localSheetId="2">'[5]wybrane dane finansowe 1'!#REF!</definedName>
    <definedName name="_aq9xl24ysj" localSheetId="5">'[5]wybrane dane finansowe 1'!#REF!</definedName>
    <definedName name="_aq9xl24ysj" localSheetId="1">'[5]wybrane dane finansowe 1'!#REF!</definedName>
    <definedName name="_aq9xl24ysj" localSheetId="4">'[5]wybrane dane finansowe 1'!#REF!</definedName>
    <definedName name="_aq9xl24ysj" localSheetId="10">'[5]wybrane dane finansowe 1'!#REF!</definedName>
    <definedName name="_aq9xl24ysj" localSheetId="16">'[5]wybrane dane finansowe 1'!#REF!</definedName>
    <definedName name="_aq9xl24ysj" localSheetId="17">'[5]wybrane dane finansowe 1'!#REF!</definedName>
    <definedName name="_aq9xl24ysj">'[5]wybrane dane finansowe 1'!#REF!</definedName>
    <definedName name="_aqazn654jd" localSheetId="2">'[5]wybrane dane finansowe 1'!#REF!</definedName>
    <definedName name="_aqazn654jd" localSheetId="5">'[5]wybrane dane finansowe 1'!#REF!</definedName>
    <definedName name="_aqazn654jd" localSheetId="1">'[5]wybrane dane finansowe 1'!#REF!</definedName>
    <definedName name="_aqazn654jd" localSheetId="4">'[5]wybrane dane finansowe 1'!#REF!</definedName>
    <definedName name="_aqazn654jd" localSheetId="10">'[5]wybrane dane finansowe 1'!#REF!</definedName>
    <definedName name="_aqazn654jd" localSheetId="16">'[5]wybrane dane finansowe 1'!#REF!</definedName>
    <definedName name="_aqazn654jd" localSheetId="17">'[5]wybrane dane finansowe 1'!#REF!</definedName>
    <definedName name="_aqazn654jd">'[5]wybrane dane finansowe 1'!#REF!</definedName>
    <definedName name="_au9s9051821" localSheetId="2">'[5]wybrane dane finansowe 1'!#REF!</definedName>
    <definedName name="_au9s9051821" localSheetId="5">'[5]wybrane dane finansowe 1'!#REF!</definedName>
    <definedName name="_au9s9051821" localSheetId="1">'[5]wybrane dane finansowe 1'!#REF!</definedName>
    <definedName name="_au9s9051821" localSheetId="4">'[5]wybrane dane finansowe 1'!#REF!</definedName>
    <definedName name="_au9s9051821" localSheetId="10">'[5]wybrane dane finansowe 1'!#REF!</definedName>
    <definedName name="_au9s9051821" localSheetId="16">'[5]wybrane dane finansowe 1'!#REF!</definedName>
    <definedName name="_au9s9051821" localSheetId="17">'[5]wybrane dane finansowe 1'!#REF!</definedName>
    <definedName name="_au9s9051821">'[5]wybrane dane finansowe 1'!#REF!</definedName>
    <definedName name="_ax1feu4zlj" localSheetId="2">'[5]wybrane dane finansowe 1'!#REF!</definedName>
    <definedName name="_ax1feu4zlj" localSheetId="5">'[5]wybrane dane finansowe 1'!#REF!</definedName>
    <definedName name="_ax1feu4zlj" localSheetId="1">'[5]wybrane dane finansowe 1'!#REF!</definedName>
    <definedName name="_ax1feu4zlj" localSheetId="4">'[5]wybrane dane finansowe 1'!#REF!</definedName>
    <definedName name="_ax1feu4zlj" localSheetId="10">'[5]wybrane dane finansowe 1'!#REF!</definedName>
    <definedName name="_ax1feu4zlj" localSheetId="16">'[5]wybrane dane finansowe 1'!#REF!</definedName>
    <definedName name="_ax1feu4zlj" localSheetId="17">'[5]wybrane dane finansowe 1'!#REF!</definedName>
    <definedName name="_ax1feu4zlj">'[5]wybrane dane finansowe 1'!#REF!</definedName>
    <definedName name="_ay1qzp4zl1o" localSheetId="2">'[5]wybrane dane finansowe 1'!#REF!</definedName>
    <definedName name="_ay1qzp4zl1o" localSheetId="5">'[5]wybrane dane finansowe 1'!#REF!</definedName>
    <definedName name="_ay1qzp4zl1o" localSheetId="1">'[5]wybrane dane finansowe 1'!#REF!</definedName>
    <definedName name="_ay1qzp4zl1o" localSheetId="4">'[5]wybrane dane finansowe 1'!#REF!</definedName>
    <definedName name="_ay1qzp4zl1o" localSheetId="10">'[5]wybrane dane finansowe 1'!#REF!</definedName>
    <definedName name="_ay1qzp4zl1o" localSheetId="16">'[5]wybrane dane finansowe 1'!#REF!</definedName>
    <definedName name="_ay1qzp4zl1o" localSheetId="17">'[5]wybrane dane finansowe 1'!#REF!</definedName>
    <definedName name="_ay1qzp4zl1o">'[5]wybrane dane finansowe 1'!#REF!</definedName>
    <definedName name="_az9g1_95hezpfuu2" localSheetId="2">'[5]wybrane dane finansowe 1'!#REF!</definedName>
    <definedName name="_az9g1_95hezpfuu2" localSheetId="5">'[5]wybrane dane finansowe 1'!#REF!</definedName>
    <definedName name="_az9g1_95hezpfuu2" localSheetId="1">'[5]wybrane dane finansowe 1'!#REF!</definedName>
    <definedName name="_az9g1_95hezpfuu2" localSheetId="4">'[5]wybrane dane finansowe 1'!#REF!</definedName>
    <definedName name="_az9g1_95hezpfuu2" localSheetId="10">'[5]wybrane dane finansowe 1'!#REF!</definedName>
    <definedName name="_az9g1_95hezpfuu2" localSheetId="16">'[5]wybrane dane finansowe 1'!#REF!</definedName>
    <definedName name="_az9g1_95hezpfuu2" localSheetId="17">'[5]wybrane dane finansowe 1'!#REF!</definedName>
    <definedName name="_az9g1_95hezpfuu2">'[5]wybrane dane finansowe 1'!#REF!</definedName>
    <definedName name="_az9hi34zl19" localSheetId="2">'[5]wybrane dane finansowe 1'!#REF!</definedName>
    <definedName name="_az9hi34zl19" localSheetId="5">'[5]wybrane dane finansowe 1'!#REF!</definedName>
    <definedName name="_az9hi34zl19" localSheetId="1">'[5]wybrane dane finansowe 1'!#REF!</definedName>
    <definedName name="_az9hi34zl19" localSheetId="4">'[5]wybrane dane finansowe 1'!#REF!</definedName>
    <definedName name="_az9hi34zl19" localSheetId="10">'[5]wybrane dane finansowe 1'!#REF!</definedName>
    <definedName name="_az9hi34zl19" localSheetId="16">'[5]wybrane dane finansowe 1'!#REF!</definedName>
    <definedName name="_az9hi34zl19" localSheetId="17">'[5]wybrane dane finansowe 1'!#REF!</definedName>
    <definedName name="_az9hi34zl19">'[5]wybrane dane finansowe 1'!#REF!</definedName>
    <definedName name="_b4sc6850mj" localSheetId="2">'[5]wybrane dane finansowe 1'!#REF!</definedName>
    <definedName name="_b4sc6850mj" localSheetId="5">'[5]wybrane dane finansowe 1'!#REF!</definedName>
    <definedName name="_b4sc6850mj" localSheetId="1">'[5]wybrane dane finansowe 1'!#REF!</definedName>
    <definedName name="_b4sc6850mj" localSheetId="4">'[5]wybrane dane finansowe 1'!#REF!</definedName>
    <definedName name="_b4sc6850mj" localSheetId="10">'[5]wybrane dane finansowe 1'!#REF!</definedName>
    <definedName name="_b4sc6850mj" localSheetId="16">'[5]wybrane dane finansowe 1'!#REF!</definedName>
    <definedName name="_b4sc6850mj" localSheetId="17">'[5]wybrane dane finansowe 1'!#REF!</definedName>
    <definedName name="_b4sc6850mj">'[5]wybrane dane finansowe 1'!#REF!</definedName>
    <definedName name="_b4ymqi4zl1h" localSheetId="2">'[5]wybrane dane finansowe 1'!#REF!</definedName>
    <definedName name="_b4ymqi4zl1h" localSheetId="5">'[5]wybrane dane finansowe 1'!#REF!</definedName>
    <definedName name="_b4ymqi4zl1h" localSheetId="1">'[5]wybrane dane finansowe 1'!#REF!</definedName>
    <definedName name="_b4ymqi4zl1h" localSheetId="4">'[5]wybrane dane finansowe 1'!#REF!</definedName>
    <definedName name="_b4ymqi4zl1h" localSheetId="10">'[5]wybrane dane finansowe 1'!#REF!</definedName>
    <definedName name="_b4ymqi4zl1h" localSheetId="16">'[5]wybrane dane finansowe 1'!#REF!</definedName>
    <definedName name="_b4ymqi4zl1h" localSheetId="17">'[5]wybrane dane finansowe 1'!#REF!</definedName>
    <definedName name="_b4ymqi4zl1h">'[5]wybrane dane finansowe 1'!#REF!</definedName>
    <definedName name="_b9mrb6507u" localSheetId="2">'[5]wybrane dane finansowe 1'!#REF!</definedName>
    <definedName name="_b9mrb6507u" localSheetId="5">'[5]wybrane dane finansowe 1'!#REF!</definedName>
    <definedName name="_b9mrb6507u" localSheetId="1">'[5]wybrane dane finansowe 1'!#REF!</definedName>
    <definedName name="_b9mrb6507u" localSheetId="4">'[5]wybrane dane finansowe 1'!#REF!</definedName>
    <definedName name="_b9mrb6507u" localSheetId="10">'[5]wybrane dane finansowe 1'!#REF!</definedName>
    <definedName name="_b9mrb6507u" localSheetId="16">'[5]wybrane dane finansowe 1'!#REF!</definedName>
    <definedName name="_b9mrb6507u" localSheetId="17">'[5]wybrane dane finansowe 1'!#REF!</definedName>
    <definedName name="_b9mrb6507u">'[5]wybrane dane finansowe 1'!#REF!</definedName>
    <definedName name="_ba030s51811" localSheetId="2">'[5]wybrane dane finansowe 1'!#REF!</definedName>
    <definedName name="_ba030s51811" localSheetId="5">'[5]wybrane dane finansowe 1'!#REF!</definedName>
    <definedName name="_ba030s51811" localSheetId="1">'[5]wybrane dane finansowe 1'!#REF!</definedName>
    <definedName name="_ba030s51811" localSheetId="4">'[5]wybrane dane finansowe 1'!#REF!</definedName>
    <definedName name="_ba030s51811" localSheetId="10">'[5]wybrane dane finansowe 1'!#REF!</definedName>
    <definedName name="_ba030s51811" localSheetId="16">'[5]wybrane dane finansowe 1'!#REF!</definedName>
    <definedName name="_ba030s51811" localSheetId="17">'[5]wybrane dane finansowe 1'!#REF!</definedName>
    <definedName name="_ba030s51811">'[5]wybrane dane finansowe 1'!#REF!</definedName>
    <definedName name="_bcv4fh50m21" localSheetId="2">'[5]wybrane dane finansowe 1'!#REF!</definedName>
    <definedName name="_bcv4fh50m21" localSheetId="5">'[5]wybrane dane finansowe 1'!#REF!</definedName>
    <definedName name="_bcv4fh50m21" localSheetId="1">'[5]wybrane dane finansowe 1'!#REF!</definedName>
    <definedName name="_bcv4fh50m21" localSheetId="4">'[5]wybrane dane finansowe 1'!#REF!</definedName>
    <definedName name="_bcv4fh50m21" localSheetId="10">'[5]wybrane dane finansowe 1'!#REF!</definedName>
    <definedName name="_bcv4fh50m21" localSheetId="16">'[5]wybrane dane finansowe 1'!#REF!</definedName>
    <definedName name="_bcv4fh50m21" localSheetId="17">'[5]wybrane dane finansowe 1'!#REF!</definedName>
    <definedName name="_bcv4fh50m21">'[5]wybrane dane finansowe 1'!#REF!</definedName>
    <definedName name="_beoxxt4zl1s" localSheetId="2">'[5]wybrane dane finansowe 1'!#REF!</definedName>
    <definedName name="_beoxxt4zl1s" localSheetId="5">'[5]wybrane dane finansowe 1'!#REF!</definedName>
    <definedName name="_beoxxt4zl1s" localSheetId="1">'[5]wybrane dane finansowe 1'!#REF!</definedName>
    <definedName name="_beoxxt4zl1s" localSheetId="4">'[5]wybrane dane finansowe 1'!#REF!</definedName>
    <definedName name="_beoxxt4zl1s" localSheetId="10">'[5]wybrane dane finansowe 1'!#REF!</definedName>
    <definedName name="_beoxxt4zl1s" localSheetId="16">'[5]wybrane dane finansowe 1'!#REF!</definedName>
    <definedName name="_beoxxt4zl1s" localSheetId="17">'[5]wybrane dane finansowe 1'!#REF!</definedName>
    <definedName name="_beoxxt4zl1s">'[5]wybrane dane finansowe 1'!#REF!</definedName>
    <definedName name="_bf4lm750718" localSheetId="2">'[5]wybrane dane finansowe 1'!#REF!</definedName>
    <definedName name="_bf4lm750718" localSheetId="5">'[5]wybrane dane finansowe 1'!#REF!</definedName>
    <definedName name="_bf4lm750718" localSheetId="1">'[5]wybrane dane finansowe 1'!#REF!</definedName>
    <definedName name="_bf4lm750718" localSheetId="4">'[5]wybrane dane finansowe 1'!#REF!</definedName>
    <definedName name="_bf4lm750718" localSheetId="10">'[5]wybrane dane finansowe 1'!#REF!</definedName>
    <definedName name="_bf4lm750718" localSheetId="16">'[5]wybrane dane finansowe 1'!#REF!</definedName>
    <definedName name="_bf4lm750718" localSheetId="17">'[5]wybrane dane finansowe 1'!#REF!</definedName>
    <definedName name="_bf4lm750718">'[5]wybrane dane finansowe 1'!#REF!</definedName>
    <definedName name="_bjcssd4zlo" localSheetId="2">'[5]wybrane dane finansowe 1'!#REF!</definedName>
    <definedName name="_bjcssd4zlo" localSheetId="5">'[5]wybrane dane finansowe 1'!#REF!</definedName>
    <definedName name="_bjcssd4zlo" localSheetId="1">'[5]wybrane dane finansowe 1'!#REF!</definedName>
    <definedName name="_bjcssd4zlo" localSheetId="4">'[5]wybrane dane finansowe 1'!#REF!</definedName>
    <definedName name="_bjcssd4zlo" localSheetId="10">'[5]wybrane dane finansowe 1'!#REF!</definedName>
    <definedName name="_bjcssd4zlo" localSheetId="16">'[5]wybrane dane finansowe 1'!#REF!</definedName>
    <definedName name="_bjcssd4zlo" localSheetId="17">'[5]wybrane dane finansowe 1'!#REF!</definedName>
    <definedName name="_bjcssd4zlo">'[5]wybrane dane finansowe 1'!#REF!</definedName>
    <definedName name="_bjiia153q11" localSheetId="2">'[5]wybrane dane finansowe 1'!#REF!</definedName>
    <definedName name="_bjiia153q11" localSheetId="5">'[5]wybrane dane finansowe 1'!#REF!</definedName>
    <definedName name="_bjiia153q11" localSheetId="1">'[5]wybrane dane finansowe 1'!#REF!</definedName>
    <definedName name="_bjiia153q11" localSheetId="4">'[5]wybrane dane finansowe 1'!#REF!</definedName>
    <definedName name="_bjiia153q11" localSheetId="10">'[5]wybrane dane finansowe 1'!#REF!</definedName>
    <definedName name="_bjiia153q11" localSheetId="16">'[5]wybrane dane finansowe 1'!#REF!</definedName>
    <definedName name="_bjiia153q11" localSheetId="17">'[5]wybrane dane finansowe 1'!#REF!</definedName>
    <definedName name="_bjiia153q11">'[5]wybrane dane finansowe 1'!#REF!</definedName>
    <definedName name="_btblij4zla" localSheetId="2">'[5]wybrane dane finansowe 1'!#REF!</definedName>
    <definedName name="_btblij4zla" localSheetId="5">'[5]wybrane dane finansowe 1'!#REF!</definedName>
    <definedName name="_btblij4zla" localSheetId="1">'[5]wybrane dane finansowe 1'!#REF!</definedName>
    <definedName name="_btblij4zla" localSheetId="4">'[5]wybrane dane finansowe 1'!#REF!</definedName>
    <definedName name="_btblij4zla" localSheetId="10">'[5]wybrane dane finansowe 1'!#REF!</definedName>
    <definedName name="_btblij4zla" localSheetId="16">'[5]wybrane dane finansowe 1'!#REF!</definedName>
    <definedName name="_btblij4zla" localSheetId="17">'[5]wybrane dane finansowe 1'!#REF!</definedName>
    <definedName name="_btblij4zla">'[5]wybrane dane finansowe 1'!#REF!</definedName>
    <definedName name="_bxw28v4x9o" localSheetId="2">#REF!</definedName>
    <definedName name="_bxw28v4x9o" localSheetId="4">#REF!</definedName>
    <definedName name="_bxw28v4x9o" localSheetId="10">#REF!</definedName>
    <definedName name="_bxw28v4x9o" localSheetId="16">#REF!</definedName>
    <definedName name="_bxw28v4x9o">#REF!</definedName>
    <definedName name="_bzhhsd53q1o" localSheetId="2">'[5]wybrane dane finansowe 1'!#REF!</definedName>
    <definedName name="_bzhhsd53q1o" localSheetId="5">'[5]wybrane dane finansowe 1'!#REF!</definedName>
    <definedName name="_bzhhsd53q1o" localSheetId="1">'[5]wybrane dane finansowe 1'!#REF!</definedName>
    <definedName name="_bzhhsd53q1o" localSheetId="4">'[5]wybrane dane finansowe 1'!#REF!</definedName>
    <definedName name="_bzhhsd53q1o" localSheetId="10">'[5]wybrane dane finansowe 1'!#REF!</definedName>
    <definedName name="_bzhhsd53q1o" localSheetId="16">'[5]wybrane dane finansowe 1'!#REF!</definedName>
    <definedName name="_bzhhsd53q1o" localSheetId="17">'[5]wybrane dane finansowe 1'!#REF!</definedName>
    <definedName name="_bzhhsd53q1o">'[5]wybrane dane finansowe 1'!#REF!</definedName>
    <definedName name="_bzk2kn53qv" localSheetId="2">'[5]wybrane dane finansowe 1'!#REF!</definedName>
    <definedName name="_bzk2kn53qv" localSheetId="5">'[5]wybrane dane finansowe 1'!#REF!</definedName>
    <definedName name="_bzk2kn53qv" localSheetId="1">'[5]wybrane dane finansowe 1'!#REF!</definedName>
    <definedName name="_bzk2kn53qv" localSheetId="4">'[5]wybrane dane finansowe 1'!#REF!</definedName>
    <definedName name="_bzk2kn53qv" localSheetId="10">'[5]wybrane dane finansowe 1'!#REF!</definedName>
    <definedName name="_bzk2kn53qv" localSheetId="16">'[5]wybrane dane finansowe 1'!#REF!</definedName>
    <definedName name="_bzk2kn53qv" localSheetId="17">'[5]wybrane dane finansowe 1'!#REF!</definedName>
    <definedName name="_bzk2kn53qv">'[5]wybrane dane finansowe 1'!#REF!</definedName>
    <definedName name="_c00puh51823" localSheetId="2">'[5]wybrane dane finansowe 1'!#REF!</definedName>
    <definedName name="_c00puh51823" localSheetId="5">'[5]wybrane dane finansowe 1'!#REF!</definedName>
    <definedName name="_c00puh51823" localSheetId="1">'[5]wybrane dane finansowe 1'!#REF!</definedName>
    <definedName name="_c00puh51823" localSheetId="4">'[5]wybrane dane finansowe 1'!#REF!</definedName>
    <definedName name="_c00puh51823" localSheetId="10">'[5]wybrane dane finansowe 1'!#REF!</definedName>
    <definedName name="_c00puh51823" localSheetId="16">'[5]wybrane dane finansowe 1'!#REF!</definedName>
    <definedName name="_c00puh51823" localSheetId="17">'[5]wybrane dane finansowe 1'!#REF!</definedName>
    <definedName name="_c00puh51823">'[5]wybrane dane finansowe 1'!#REF!</definedName>
    <definedName name="_c49dm54y225" localSheetId="2">'[5]wybrane dane finansowe 1'!#REF!</definedName>
    <definedName name="_c49dm54y225" localSheetId="5">'[5]wybrane dane finansowe 1'!#REF!</definedName>
    <definedName name="_c49dm54y225" localSheetId="1">'[5]wybrane dane finansowe 1'!#REF!</definedName>
    <definedName name="_c49dm54y225" localSheetId="4">'[5]wybrane dane finansowe 1'!#REF!</definedName>
    <definedName name="_c49dm54y225" localSheetId="10">'[5]wybrane dane finansowe 1'!#REF!</definedName>
    <definedName name="_c49dm54y225" localSheetId="16">'[5]wybrane dane finansowe 1'!#REF!</definedName>
    <definedName name="_c49dm54y225" localSheetId="17">'[5]wybrane dane finansowe 1'!#REF!</definedName>
    <definedName name="_c49dm54y225">'[5]wybrane dane finansowe 1'!#REF!</definedName>
    <definedName name="_c93krs5071s" localSheetId="2">'[5]wybrane dane finansowe 1'!#REF!</definedName>
    <definedName name="_c93krs5071s" localSheetId="5">'[5]wybrane dane finansowe 1'!#REF!</definedName>
    <definedName name="_c93krs5071s" localSheetId="1">'[5]wybrane dane finansowe 1'!#REF!</definedName>
    <definedName name="_c93krs5071s" localSheetId="4">'[5]wybrane dane finansowe 1'!#REF!</definedName>
    <definedName name="_c93krs5071s" localSheetId="10">'[5]wybrane dane finansowe 1'!#REF!</definedName>
    <definedName name="_c93krs5071s" localSheetId="16">'[5]wybrane dane finansowe 1'!#REF!</definedName>
    <definedName name="_c93krs5071s" localSheetId="17">'[5]wybrane dane finansowe 1'!#REF!</definedName>
    <definedName name="_c93krs5071s">'[5]wybrane dane finansowe 1'!#REF!</definedName>
    <definedName name="_cbpmtw5072d" localSheetId="2">'[5]wybrane dane finansowe 1'!#REF!</definedName>
    <definedName name="_cbpmtw5072d" localSheetId="5">'[5]wybrane dane finansowe 1'!#REF!</definedName>
    <definedName name="_cbpmtw5072d" localSheetId="1">'[5]wybrane dane finansowe 1'!#REF!</definedName>
    <definedName name="_cbpmtw5072d" localSheetId="4">'[5]wybrane dane finansowe 1'!#REF!</definedName>
    <definedName name="_cbpmtw5072d" localSheetId="10">'[5]wybrane dane finansowe 1'!#REF!</definedName>
    <definedName name="_cbpmtw5072d" localSheetId="16">'[5]wybrane dane finansowe 1'!#REF!</definedName>
    <definedName name="_cbpmtw5072d" localSheetId="17">'[5]wybrane dane finansowe 1'!#REF!</definedName>
    <definedName name="_cbpmtw5072d">'[5]wybrane dane finansowe 1'!#REF!</definedName>
    <definedName name="_cc4q584y217" localSheetId="2">'[5]wybrane dane finansowe 1'!#REF!</definedName>
    <definedName name="_cc4q584y217" localSheetId="5">'[5]wybrane dane finansowe 1'!#REF!</definedName>
    <definedName name="_cc4q584y217" localSheetId="1">'[5]wybrane dane finansowe 1'!#REF!</definedName>
    <definedName name="_cc4q584y217" localSheetId="4">'[5]wybrane dane finansowe 1'!#REF!</definedName>
    <definedName name="_cc4q584y217" localSheetId="10">'[5]wybrane dane finansowe 1'!#REF!</definedName>
    <definedName name="_cc4q584y217" localSheetId="16">'[5]wybrane dane finansowe 1'!#REF!</definedName>
    <definedName name="_cc4q584y217" localSheetId="17">'[5]wybrane dane finansowe 1'!#REF!</definedName>
    <definedName name="_cc4q584y217">'[5]wybrane dane finansowe 1'!#REF!</definedName>
    <definedName name="_cew3u153q1l" localSheetId="2">'[5]wybrane dane finansowe 1'!#REF!</definedName>
    <definedName name="_cew3u153q1l" localSheetId="5">'[5]wybrane dane finansowe 1'!#REF!</definedName>
    <definedName name="_cew3u153q1l" localSheetId="1">'[5]wybrane dane finansowe 1'!#REF!</definedName>
    <definedName name="_cew3u153q1l" localSheetId="4">'[5]wybrane dane finansowe 1'!#REF!</definedName>
    <definedName name="_cew3u153q1l" localSheetId="10">'[5]wybrane dane finansowe 1'!#REF!</definedName>
    <definedName name="_cew3u153q1l" localSheetId="16">'[5]wybrane dane finansowe 1'!#REF!</definedName>
    <definedName name="_cew3u153q1l" localSheetId="17">'[5]wybrane dane finansowe 1'!#REF!</definedName>
    <definedName name="_cew3u153q1l">'[5]wybrane dane finansowe 1'!#REF!</definedName>
    <definedName name="_cohjqg50728" localSheetId="2">'[5]wybrane dane finansowe 1'!#REF!</definedName>
    <definedName name="_cohjqg50728" localSheetId="5">'[5]wybrane dane finansowe 1'!#REF!</definedName>
    <definedName name="_cohjqg50728" localSheetId="1">'[5]wybrane dane finansowe 1'!#REF!</definedName>
    <definedName name="_cohjqg50728" localSheetId="4">'[5]wybrane dane finansowe 1'!#REF!</definedName>
    <definedName name="_cohjqg50728" localSheetId="10">'[5]wybrane dane finansowe 1'!#REF!</definedName>
    <definedName name="_cohjqg50728" localSheetId="16">'[5]wybrane dane finansowe 1'!#REF!</definedName>
    <definedName name="_cohjqg50728" localSheetId="17">'[5]wybrane dane finansowe 1'!#REF!</definedName>
    <definedName name="_cohjqg50728">'[5]wybrane dane finansowe 1'!#REF!</definedName>
    <definedName name="_cp1usj50m2b" localSheetId="2">'[5]wybrane dane finansowe 1'!#REF!</definedName>
    <definedName name="_cp1usj50m2b" localSheetId="5">'[5]wybrane dane finansowe 1'!#REF!</definedName>
    <definedName name="_cp1usj50m2b" localSheetId="1">'[5]wybrane dane finansowe 1'!#REF!</definedName>
    <definedName name="_cp1usj50m2b" localSheetId="4">'[5]wybrane dane finansowe 1'!#REF!</definedName>
    <definedName name="_cp1usj50m2b" localSheetId="10">'[5]wybrane dane finansowe 1'!#REF!</definedName>
    <definedName name="_cp1usj50m2b" localSheetId="16">'[5]wybrane dane finansowe 1'!#REF!</definedName>
    <definedName name="_cp1usj50m2b" localSheetId="17">'[5]wybrane dane finansowe 1'!#REF!</definedName>
    <definedName name="_cp1usj50m2b">'[5]wybrane dane finansowe 1'!#REF!</definedName>
    <definedName name="_cufmxh4ysm" localSheetId="2">'[5]wybrane dane finansowe 1'!#REF!</definedName>
    <definedName name="_cufmxh4ysm" localSheetId="5">'[5]wybrane dane finansowe 1'!#REF!</definedName>
    <definedName name="_cufmxh4ysm" localSheetId="1">'[5]wybrane dane finansowe 1'!#REF!</definedName>
    <definedName name="_cufmxh4ysm" localSheetId="4">'[5]wybrane dane finansowe 1'!#REF!</definedName>
    <definedName name="_cufmxh4ysm" localSheetId="10">'[5]wybrane dane finansowe 1'!#REF!</definedName>
    <definedName name="_cufmxh4ysm" localSheetId="16">'[5]wybrane dane finansowe 1'!#REF!</definedName>
    <definedName name="_cufmxh4ysm" localSheetId="17">'[5]wybrane dane finansowe 1'!#REF!</definedName>
    <definedName name="_cufmxh4ysm">'[5]wybrane dane finansowe 1'!#REF!</definedName>
    <definedName name="_cx6l69536o" localSheetId="2">'[5]wybrane dane finansowe 1'!#REF!</definedName>
    <definedName name="_cx6l69536o" localSheetId="5">'[5]wybrane dane finansowe 1'!#REF!</definedName>
    <definedName name="_cx6l69536o" localSheetId="1">'[5]wybrane dane finansowe 1'!#REF!</definedName>
    <definedName name="_cx6l69536o" localSheetId="4">'[5]wybrane dane finansowe 1'!#REF!</definedName>
    <definedName name="_cx6l69536o" localSheetId="10">'[5]wybrane dane finansowe 1'!#REF!</definedName>
    <definedName name="_cx6l69536o" localSheetId="16">'[5]wybrane dane finansowe 1'!#REF!</definedName>
    <definedName name="_cx6l69536o" localSheetId="17">'[5]wybrane dane finansowe 1'!#REF!</definedName>
    <definedName name="_cx6l69536o">'[5]wybrane dane finansowe 1'!#REF!</definedName>
    <definedName name="_cxm2xi53q13" localSheetId="2">'[5]wybrane dane finansowe 1'!#REF!</definedName>
    <definedName name="_cxm2xi53q13" localSheetId="5">'[5]wybrane dane finansowe 1'!#REF!</definedName>
    <definedName name="_cxm2xi53q13" localSheetId="1">'[5]wybrane dane finansowe 1'!#REF!</definedName>
    <definedName name="_cxm2xi53q13" localSheetId="4">'[5]wybrane dane finansowe 1'!#REF!</definedName>
    <definedName name="_cxm2xi53q13" localSheetId="10">'[5]wybrane dane finansowe 1'!#REF!</definedName>
    <definedName name="_cxm2xi53q13" localSheetId="16">'[5]wybrane dane finansowe 1'!#REF!</definedName>
    <definedName name="_cxm2xi53q13" localSheetId="17">'[5]wybrane dane finansowe 1'!#REF!</definedName>
    <definedName name="_cxm2xi53q13">'[5]wybrane dane finansowe 1'!#REF!</definedName>
    <definedName name="_cxzk2w5072l" localSheetId="2">'[5]wybrane dane finansowe 1'!#REF!</definedName>
    <definedName name="_cxzk2w5072l" localSheetId="5">'[5]wybrane dane finansowe 1'!#REF!</definedName>
    <definedName name="_cxzk2w5072l" localSheetId="1">'[5]wybrane dane finansowe 1'!#REF!</definedName>
    <definedName name="_cxzk2w5072l" localSheetId="4">'[5]wybrane dane finansowe 1'!#REF!</definedName>
    <definedName name="_cxzk2w5072l" localSheetId="10">'[5]wybrane dane finansowe 1'!#REF!</definedName>
    <definedName name="_cxzk2w5072l" localSheetId="16">'[5]wybrane dane finansowe 1'!#REF!</definedName>
    <definedName name="_cxzk2w5072l" localSheetId="17">'[5]wybrane dane finansowe 1'!#REF!</definedName>
    <definedName name="_cxzk2w5072l">'[5]wybrane dane finansowe 1'!#REF!</definedName>
    <definedName name="_d1byk151pd" localSheetId="2">'[5]wybrane dane finansowe 1'!#REF!</definedName>
    <definedName name="_d1byk151pd" localSheetId="5">'[5]wybrane dane finansowe 1'!#REF!</definedName>
    <definedName name="_d1byk151pd" localSheetId="1">'[5]wybrane dane finansowe 1'!#REF!</definedName>
    <definedName name="_d1byk151pd" localSheetId="4">'[5]wybrane dane finansowe 1'!#REF!</definedName>
    <definedName name="_d1byk151pd" localSheetId="10">'[5]wybrane dane finansowe 1'!#REF!</definedName>
    <definedName name="_d1byk151pd" localSheetId="16">'[5]wybrane dane finansowe 1'!#REF!</definedName>
    <definedName name="_d1byk151pd" localSheetId="17">'[5]wybrane dane finansowe 1'!#REF!</definedName>
    <definedName name="_d1byk151pd">'[5]wybrane dane finansowe 1'!#REF!</definedName>
    <definedName name="_d4a0km4zl12" localSheetId="2">'[5]wybrane dane finansowe 1'!#REF!</definedName>
    <definedName name="_d4a0km4zl12" localSheetId="5">'[5]wybrane dane finansowe 1'!#REF!</definedName>
    <definedName name="_d4a0km4zl12" localSheetId="1">'[5]wybrane dane finansowe 1'!#REF!</definedName>
    <definedName name="_d4a0km4zl12" localSheetId="4">'[5]wybrane dane finansowe 1'!#REF!</definedName>
    <definedName name="_d4a0km4zl12" localSheetId="10">'[5]wybrane dane finansowe 1'!#REF!</definedName>
    <definedName name="_d4a0km4zl12" localSheetId="16">'[5]wybrane dane finansowe 1'!#REF!</definedName>
    <definedName name="_d4a0km4zl12" localSheetId="17">'[5]wybrane dane finansowe 1'!#REF!</definedName>
    <definedName name="_d4a0km4zl12">'[5]wybrane dane finansowe 1'!#REF!</definedName>
    <definedName name="_d4dy3j4zl1d" localSheetId="2">'[5]wybrane dane finansowe 1'!#REF!</definedName>
    <definedName name="_d4dy3j4zl1d" localSheetId="5">'[5]wybrane dane finansowe 1'!#REF!</definedName>
    <definedName name="_d4dy3j4zl1d" localSheetId="1">'[5]wybrane dane finansowe 1'!#REF!</definedName>
    <definedName name="_d4dy3j4zl1d" localSheetId="4">'[5]wybrane dane finansowe 1'!#REF!</definedName>
    <definedName name="_d4dy3j4zl1d" localSheetId="10">'[5]wybrane dane finansowe 1'!#REF!</definedName>
    <definedName name="_d4dy3j4zl1d" localSheetId="16">'[5]wybrane dane finansowe 1'!#REF!</definedName>
    <definedName name="_d4dy3j4zl1d" localSheetId="17">'[5]wybrane dane finansowe 1'!#REF!</definedName>
    <definedName name="_d4dy3j4zl1d">'[5]wybrane dane finansowe 1'!#REF!</definedName>
    <definedName name="_d7n43d50m1f" localSheetId="2">'[5]wybrane dane finansowe 1'!#REF!</definedName>
    <definedName name="_d7n43d50m1f" localSheetId="5">'[5]wybrane dane finansowe 1'!#REF!</definedName>
    <definedName name="_d7n43d50m1f" localSheetId="1">'[5]wybrane dane finansowe 1'!#REF!</definedName>
    <definedName name="_d7n43d50m1f" localSheetId="4">'[5]wybrane dane finansowe 1'!#REF!</definedName>
    <definedName name="_d7n43d50m1f" localSheetId="10">'[5]wybrane dane finansowe 1'!#REF!</definedName>
    <definedName name="_d7n43d50m1f" localSheetId="16">'[5]wybrane dane finansowe 1'!#REF!</definedName>
    <definedName name="_d7n43d50m1f" localSheetId="17">'[5]wybrane dane finansowe 1'!#REF!</definedName>
    <definedName name="_d7n43d50m1f">'[5]wybrane dane finansowe 1'!#REF!</definedName>
    <definedName name="_d8il095181v" localSheetId="2">'[5]wybrane dane finansowe 1'!#REF!</definedName>
    <definedName name="_d8il095181v" localSheetId="5">'[5]wybrane dane finansowe 1'!#REF!</definedName>
    <definedName name="_d8il095181v" localSheetId="1">'[5]wybrane dane finansowe 1'!#REF!</definedName>
    <definedName name="_d8il095181v" localSheetId="4">'[5]wybrane dane finansowe 1'!#REF!</definedName>
    <definedName name="_d8il095181v" localSheetId="10">'[5]wybrane dane finansowe 1'!#REF!</definedName>
    <definedName name="_d8il095181v" localSheetId="16">'[5]wybrane dane finansowe 1'!#REF!</definedName>
    <definedName name="_d8il095181v" localSheetId="17">'[5]wybrane dane finansowe 1'!#REF!</definedName>
    <definedName name="_d8il095181v">'[5]wybrane dane finansowe 1'!#REF!</definedName>
    <definedName name="_d9zpz453q17" localSheetId="2">'[5]wybrane dane finansowe 1'!#REF!</definedName>
    <definedName name="_d9zpz453q17" localSheetId="5">'[5]wybrane dane finansowe 1'!#REF!</definedName>
    <definedName name="_d9zpz453q17" localSheetId="1">'[5]wybrane dane finansowe 1'!#REF!</definedName>
    <definedName name="_d9zpz453q17" localSheetId="4">'[5]wybrane dane finansowe 1'!#REF!</definedName>
    <definedName name="_d9zpz453q17" localSheetId="10">'[5]wybrane dane finansowe 1'!#REF!</definedName>
    <definedName name="_d9zpz453q17" localSheetId="16">'[5]wybrane dane finansowe 1'!#REF!</definedName>
    <definedName name="_d9zpz453q17" localSheetId="17">'[5]wybrane dane finansowe 1'!#REF!</definedName>
    <definedName name="_d9zpz453q17">'[5]wybrane dane finansowe 1'!#REF!</definedName>
    <definedName name="_da3sip4x9y" localSheetId="2">#REF!</definedName>
    <definedName name="_da3sip4x9y" localSheetId="4">#REF!</definedName>
    <definedName name="_da3sip4x9y" localSheetId="10">#REF!</definedName>
    <definedName name="_da3sip4x9y" localSheetId="16">#REF!</definedName>
    <definedName name="_da3sip4x9y">#REF!</definedName>
    <definedName name="_DAI1" localSheetId="2">#REF!</definedName>
    <definedName name="_DAI1" localSheetId="4">#REF!</definedName>
    <definedName name="_DAI1" localSheetId="10">#REF!</definedName>
    <definedName name="_DAI1" localSheetId="16">#REF!</definedName>
    <definedName name="_DAI1">#REF!</definedName>
    <definedName name="_DAI2" localSheetId="2">#REF!</definedName>
    <definedName name="_DAI2" localSheetId="4">#REF!</definedName>
    <definedName name="_DAI2" localSheetId="10">#REF!</definedName>
    <definedName name="_DAI2" localSheetId="16">#REF!</definedName>
    <definedName name="_DAI2">#REF!</definedName>
    <definedName name="_DCI1" localSheetId="2">#REF!</definedName>
    <definedName name="_DCI1" localSheetId="4">#REF!</definedName>
    <definedName name="_DCI1" localSheetId="10">#REF!</definedName>
    <definedName name="_DCI1" localSheetId="16">#REF!</definedName>
    <definedName name="_DCI1">#REF!</definedName>
    <definedName name="_DCI2" localSheetId="2">#REF!</definedName>
    <definedName name="_DCI2" localSheetId="4">#REF!</definedName>
    <definedName name="_DCI2" localSheetId="10">#REF!</definedName>
    <definedName name="_DCI2" localSheetId="16">#REF!</definedName>
    <definedName name="_DCI2">#REF!</definedName>
    <definedName name="_dfrs1q5181i" localSheetId="2">'[5]wybrane dane finansowe 1'!#REF!</definedName>
    <definedName name="_dfrs1q5181i" localSheetId="5">'[5]wybrane dane finansowe 1'!#REF!</definedName>
    <definedName name="_dfrs1q5181i" localSheetId="1">'[5]wybrane dane finansowe 1'!#REF!</definedName>
    <definedName name="_dfrs1q5181i" localSheetId="4">'[5]wybrane dane finansowe 1'!#REF!</definedName>
    <definedName name="_dfrs1q5181i" localSheetId="10">'[5]wybrane dane finansowe 1'!#REF!</definedName>
    <definedName name="_dfrs1q5181i" localSheetId="16">'[5]wybrane dane finansowe 1'!#REF!</definedName>
    <definedName name="_dfrs1q5181i" localSheetId="17">'[5]wybrane dane finansowe 1'!#REF!</definedName>
    <definedName name="_dfrs1q5181i">'[5]wybrane dane finansowe 1'!#REF!</definedName>
    <definedName name="_dfuiln50m20" localSheetId="2">'[5]wybrane dane finansowe 1'!#REF!</definedName>
    <definedName name="_dfuiln50m20" localSheetId="5">'[5]wybrane dane finansowe 1'!#REF!</definedName>
    <definedName name="_dfuiln50m20" localSheetId="1">'[5]wybrane dane finansowe 1'!#REF!</definedName>
    <definedName name="_dfuiln50m20" localSheetId="4">'[5]wybrane dane finansowe 1'!#REF!</definedName>
    <definedName name="_dfuiln50m20" localSheetId="10">'[5]wybrane dane finansowe 1'!#REF!</definedName>
    <definedName name="_dfuiln50m20" localSheetId="16">'[5]wybrane dane finansowe 1'!#REF!</definedName>
    <definedName name="_dfuiln50m20" localSheetId="17">'[5]wybrane dane finansowe 1'!#REF!</definedName>
    <definedName name="_dfuiln50m20">'[5]wybrane dane finansowe 1'!#REF!</definedName>
    <definedName name="_dhwk4l50m13" localSheetId="2">'[5]wybrane dane finansowe 1'!#REF!</definedName>
    <definedName name="_dhwk4l50m13" localSheetId="5">'[5]wybrane dane finansowe 1'!#REF!</definedName>
    <definedName name="_dhwk4l50m13" localSheetId="1">'[5]wybrane dane finansowe 1'!#REF!</definedName>
    <definedName name="_dhwk4l50m13" localSheetId="4">'[5]wybrane dane finansowe 1'!#REF!</definedName>
    <definedName name="_dhwk4l50m13" localSheetId="10">'[5]wybrane dane finansowe 1'!#REF!</definedName>
    <definedName name="_dhwk4l50m13" localSheetId="16">'[5]wybrane dane finansowe 1'!#REF!</definedName>
    <definedName name="_dhwk4l50m13" localSheetId="17">'[5]wybrane dane finansowe 1'!#REF!</definedName>
    <definedName name="_dhwk4l50m13">'[5]wybrane dane finansowe 1'!#REF!</definedName>
    <definedName name="_djnp9v4zl16" localSheetId="2">'[5]wybrane dane finansowe 1'!#REF!</definedName>
    <definedName name="_djnp9v4zl16" localSheetId="5">'[5]wybrane dane finansowe 1'!#REF!</definedName>
    <definedName name="_djnp9v4zl16" localSheetId="1">'[5]wybrane dane finansowe 1'!#REF!</definedName>
    <definedName name="_djnp9v4zl16" localSheetId="4">'[5]wybrane dane finansowe 1'!#REF!</definedName>
    <definedName name="_djnp9v4zl16" localSheetId="10">'[5]wybrane dane finansowe 1'!#REF!</definedName>
    <definedName name="_djnp9v4zl16" localSheetId="16">'[5]wybrane dane finansowe 1'!#REF!</definedName>
    <definedName name="_djnp9v4zl16" localSheetId="17">'[5]wybrane dane finansowe 1'!#REF!</definedName>
    <definedName name="_djnp9v4zl16">'[5]wybrane dane finansowe 1'!#REF!</definedName>
    <definedName name="_dlztx24y220" localSheetId="2">'[5]wybrane dane finansowe 1'!#REF!</definedName>
    <definedName name="_dlztx24y220" localSheetId="5">'[5]wybrane dane finansowe 1'!#REF!</definedName>
    <definedName name="_dlztx24y220" localSheetId="1">'[5]wybrane dane finansowe 1'!#REF!</definedName>
    <definedName name="_dlztx24y220" localSheetId="4">'[5]wybrane dane finansowe 1'!#REF!</definedName>
    <definedName name="_dlztx24y220" localSheetId="10">'[5]wybrane dane finansowe 1'!#REF!</definedName>
    <definedName name="_dlztx24y220" localSheetId="16">'[5]wybrane dane finansowe 1'!#REF!</definedName>
    <definedName name="_dlztx24y220" localSheetId="17">'[5]wybrane dane finansowe 1'!#REF!</definedName>
    <definedName name="_dlztx24y220">'[5]wybrane dane finansowe 1'!#REF!</definedName>
    <definedName name="_dpaojn53q2t" localSheetId="2">'[5]wybrane dane finansowe 1'!#REF!</definedName>
    <definedName name="_dpaojn53q2t" localSheetId="5">'[5]wybrane dane finansowe 1'!#REF!</definedName>
    <definedName name="_dpaojn53q2t" localSheetId="1">'[5]wybrane dane finansowe 1'!#REF!</definedName>
    <definedName name="_dpaojn53q2t" localSheetId="4">'[5]wybrane dane finansowe 1'!#REF!</definedName>
    <definedName name="_dpaojn53q2t" localSheetId="10">'[5]wybrane dane finansowe 1'!#REF!</definedName>
    <definedName name="_dpaojn53q2t" localSheetId="16">'[5]wybrane dane finansowe 1'!#REF!</definedName>
    <definedName name="_dpaojn53q2t" localSheetId="17">'[5]wybrane dane finansowe 1'!#REF!</definedName>
    <definedName name="_dpaojn53q2t">'[5]wybrane dane finansowe 1'!#REF!</definedName>
    <definedName name="_dtkx2v4y21a" localSheetId="2">'[5]wybrane dane finansowe 1'!#REF!</definedName>
    <definedName name="_dtkx2v4y21a" localSheetId="5">'[5]wybrane dane finansowe 1'!#REF!</definedName>
    <definedName name="_dtkx2v4y21a" localSheetId="1">'[5]wybrane dane finansowe 1'!#REF!</definedName>
    <definedName name="_dtkx2v4y21a" localSheetId="4">'[5]wybrane dane finansowe 1'!#REF!</definedName>
    <definedName name="_dtkx2v4y21a" localSheetId="10">'[5]wybrane dane finansowe 1'!#REF!</definedName>
    <definedName name="_dtkx2v4y21a" localSheetId="16">'[5]wybrane dane finansowe 1'!#REF!</definedName>
    <definedName name="_dtkx2v4y21a" localSheetId="17">'[5]wybrane dane finansowe 1'!#REF!</definedName>
    <definedName name="_dtkx2v4y21a">'[5]wybrane dane finansowe 1'!#REF!</definedName>
    <definedName name="_dv7oj753ql" localSheetId="2">'[5]wybrane dane finansowe 1'!#REF!</definedName>
    <definedName name="_dv7oj753ql" localSheetId="5">'[5]wybrane dane finansowe 1'!#REF!</definedName>
    <definedName name="_dv7oj753ql" localSheetId="1">'[5]wybrane dane finansowe 1'!#REF!</definedName>
    <definedName name="_dv7oj753ql" localSheetId="4">'[5]wybrane dane finansowe 1'!#REF!</definedName>
    <definedName name="_dv7oj753ql" localSheetId="10">'[5]wybrane dane finansowe 1'!#REF!</definedName>
    <definedName name="_dv7oj753ql" localSheetId="16">'[5]wybrane dane finansowe 1'!#REF!</definedName>
    <definedName name="_dv7oj753ql" localSheetId="17">'[5]wybrane dane finansowe 1'!#REF!</definedName>
    <definedName name="_dv7oj753ql">'[5]wybrane dane finansowe 1'!#REF!</definedName>
    <definedName name="_dxa2yj53qc" localSheetId="2">'[5]wybrane dane finansowe 1'!#REF!</definedName>
    <definedName name="_dxa2yj53qc" localSheetId="5">'[5]wybrane dane finansowe 1'!#REF!</definedName>
    <definedName name="_dxa2yj53qc" localSheetId="1">'[5]wybrane dane finansowe 1'!#REF!</definedName>
    <definedName name="_dxa2yj53qc" localSheetId="4">'[5]wybrane dane finansowe 1'!#REF!</definedName>
    <definedName name="_dxa2yj53qc" localSheetId="10">'[5]wybrane dane finansowe 1'!#REF!</definedName>
    <definedName name="_dxa2yj53qc" localSheetId="16">'[5]wybrane dane finansowe 1'!#REF!</definedName>
    <definedName name="_dxa2yj53qc" localSheetId="17">'[5]wybrane dane finansowe 1'!#REF!</definedName>
    <definedName name="_dxa2yj53qc">'[5]wybrane dane finansowe 1'!#REF!</definedName>
    <definedName name="_dysnqb5071p" localSheetId="2">'[5]wybrane dane finansowe 1'!#REF!</definedName>
    <definedName name="_dysnqb5071p" localSheetId="5">'[5]wybrane dane finansowe 1'!#REF!</definedName>
    <definedName name="_dysnqb5071p" localSheetId="1">'[5]wybrane dane finansowe 1'!#REF!</definedName>
    <definedName name="_dysnqb5071p" localSheetId="4">'[5]wybrane dane finansowe 1'!#REF!</definedName>
    <definedName name="_dysnqb5071p" localSheetId="10">'[5]wybrane dane finansowe 1'!#REF!</definedName>
    <definedName name="_dysnqb5071p" localSheetId="16">'[5]wybrane dane finansowe 1'!#REF!</definedName>
    <definedName name="_dysnqb5071p" localSheetId="17">'[5]wybrane dane finansowe 1'!#REF!</definedName>
    <definedName name="_dysnqb5071p">'[5]wybrane dane finansowe 1'!#REF!</definedName>
    <definedName name="_e3waao54jn" localSheetId="2">'[5]wybrane dane finansowe 1'!#REF!</definedName>
    <definedName name="_e3waao54jn" localSheetId="5">'[5]wybrane dane finansowe 1'!#REF!</definedName>
    <definedName name="_e3waao54jn" localSheetId="1">'[5]wybrane dane finansowe 1'!#REF!</definedName>
    <definedName name="_e3waao54jn" localSheetId="4">'[5]wybrane dane finansowe 1'!#REF!</definedName>
    <definedName name="_e3waao54jn" localSheetId="10">'[5]wybrane dane finansowe 1'!#REF!</definedName>
    <definedName name="_e3waao54jn" localSheetId="16">'[5]wybrane dane finansowe 1'!#REF!</definedName>
    <definedName name="_e3waao54jn" localSheetId="17">'[5]wybrane dane finansowe 1'!#REF!</definedName>
    <definedName name="_e3waao54jn">'[5]wybrane dane finansowe 1'!#REF!</definedName>
    <definedName name="_e58d3n507d" localSheetId="2">'[5]wybrane dane finansowe 1'!#REF!</definedName>
    <definedName name="_e58d3n507d" localSheetId="5">'[5]wybrane dane finansowe 1'!#REF!</definedName>
    <definedName name="_e58d3n507d" localSheetId="1">'[5]wybrane dane finansowe 1'!#REF!</definedName>
    <definedName name="_e58d3n507d" localSheetId="4">'[5]wybrane dane finansowe 1'!#REF!</definedName>
    <definedName name="_e58d3n507d" localSheetId="10">'[5]wybrane dane finansowe 1'!#REF!</definedName>
    <definedName name="_e58d3n507d" localSheetId="16">'[5]wybrane dane finansowe 1'!#REF!</definedName>
    <definedName name="_e58d3n507d" localSheetId="17">'[5]wybrane dane finansowe 1'!#REF!</definedName>
    <definedName name="_e58d3n507d">'[5]wybrane dane finansowe 1'!#REF!</definedName>
    <definedName name="_e893nm4y210" localSheetId="2">'[5]wybrane dane finansowe 1'!#REF!</definedName>
    <definedName name="_e893nm4y210" localSheetId="5">'[5]wybrane dane finansowe 1'!#REF!</definedName>
    <definedName name="_e893nm4y210" localSheetId="1">'[5]wybrane dane finansowe 1'!#REF!</definedName>
    <definedName name="_e893nm4y210" localSheetId="4">'[5]wybrane dane finansowe 1'!#REF!</definedName>
    <definedName name="_e893nm4y210" localSheetId="10">'[5]wybrane dane finansowe 1'!#REF!</definedName>
    <definedName name="_e893nm4y210" localSheetId="16">'[5]wybrane dane finansowe 1'!#REF!</definedName>
    <definedName name="_e893nm4y210" localSheetId="17">'[5]wybrane dane finansowe 1'!#REF!</definedName>
    <definedName name="_e893nm4y210">'[5]wybrane dane finansowe 1'!#REF!</definedName>
    <definedName name="_e8axrz4ysh" localSheetId="2">'[5]wybrane dane finansowe 1'!#REF!</definedName>
    <definedName name="_e8axrz4ysh" localSheetId="5">'[5]wybrane dane finansowe 1'!#REF!</definedName>
    <definedName name="_e8axrz4ysh" localSheetId="1">'[5]wybrane dane finansowe 1'!#REF!</definedName>
    <definedName name="_e8axrz4ysh" localSheetId="4">'[5]wybrane dane finansowe 1'!#REF!</definedName>
    <definedName name="_e8axrz4ysh" localSheetId="10">'[5]wybrane dane finansowe 1'!#REF!</definedName>
    <definedName name="_e8axrz4ysh" localSheetId="16">'[5]wybrane dane finansowe 1'!#REF!</definedName>
    <definedName name="_e8axrz4ysh" localSheetId="17">'[5]wybrane dane finansowe 1'!#REF!</definedName>
    <definedName name="_e8axrz4ysh">'[5]wybrane dane finansowe 1'!#REF!</definedName>
    <definedName name="_eb2diu4zl1a" localSheetId="2">'[5]wybrane dane finansowe 1'!#REF!</definedName>
    <definedName name="_eb2diu4zl1a" localSheetId="5">'[5]wybrane dane finansowe 1'!#REF!</definedName>
    <definedName name="_eb2diu4zl1a" localSheetId="1">'[5]wybrane dane finansowe 1'!#REF!</definedName>
    <definedName name="_eb2diu4zl1a" localSheetId="4">'[5]wybrane dane finansowe 1'!#REF!</definedName>
    <definedName name="_eb2diu4zl1a" localSheetId="10">'[5]wybrane dane finansowe 1'!#REF!</definedName>
    <definedName name="_eb2diu4zl1a" localSheetId="16">'[5]wybrane dane finansowe 1'!#REF!</definedName>
    <definedName name="_eb2diu4zl1a" localSheetId="17">'[5]wybrane dane finansowe 1'!#REF!</definedName>
    <definedName name="_eb2diu4zl1a">'[5]wybrane dane finansowe 1'!#REF!</definedName>
    <definedName name="_edd52d5072r" localSheetId="2">'[5]wybrane dane finansowe 1'!#REF!</definedName>
    <definedName name="_edd52d5072r" localSheetId="5">'[5]wybrane dane finansowe 1'!#REF!</definedName>
    <definedName name="_edd52d5072r" localSheetId="1">'[5]wybrane dane finansowe 1'!#REF!</definedName>
    <definedName name="_edd52d5072r" localSheetId="4">'[5]wybrane dane finansowe 1'!#REF!</definedName>
    <definedName name="_edd52d5072r" localSheetId="10">'[5]wybrane dane finansowe 1'!#REF!</definedName>
    <definedName name="_edd52d5072r" localSheetId="16">'[5]wybrane dane finansowe 1'!#REF!</definedName>
    <definedName name="_edd52d5072r" localSheetId="17">'[5]wybrane dane finansowe 1'!#REF!</definedName>
    <definedName name="_edd52d5072r">'[5]wybrane dane finansowe 1'!#REF!</definedName>
    <definedName name="_edz6tg50729" localSheetId="2">'[5]wybrane dane finansowe 1'!#REF!</definedName>
    <definedName name="_edz6tg50729" localSheetId="5">'[5]wybrane dane finansowe 1'!#REF!</definedName>
    <definedName name="_edz6tg50729" localSheetId="1">'[5]wybrane dane finansowe 1'!#REF!</definedName>
    <definedName name="_edz6tg50729" localSheetId="4">'[5]wybrane dane finansowe 1'!#REF!</definedName>
    <definedName name="_edz6tg50729" localSheetId="10">'[5]wybrane dane finansowe 1'!#REF!</definedName>
    <definedName name="_edz6tg50729" localSheetId="16">'[5]wybrane dane finansowe 1'!#REF!</definedName>
    <definedName name="_edz6tg50729" localSheetId="17">'[5]wybrane dane finansowe 1'!#REF!</definedName>
    <definedName name="_edz6tg50729">'[5]wybrane dane finansowe 1'!#REF!</definedName>
    <definedName name="_eemf0254jt" localSheetId="2">'[5]wybrane dane finansowe 1'!#REF!</definedName>
    <definedName name="_eemf0254jt" localSheetId="5">'[5]wybrane dane finansowe 1'!#REF!</definedName>
    <definedName name="_eemf0254jt" localSheetId="1">'[5]wybrane dane finansowe 1'!#REF!</definedName>
    <definedName name="_eemf0254jt" localSheetId="4">'[5]wybrane dane finansowe 1'!#REF!</definedName>
    <definedName name="_eemf0254jt" localSheetId="10">'[5]wybrane dane finansowe 1'!#REF!</definedName>
    <definedName name="_eemf0254jt" localSheetId="16">'[5]wybrane dane finansowe 1'!#REF!</definedName>
    <definedName name="_eemf0254jt" localSheetId="17">'[5]wybrane dane finansowe 1'!#REF!</definedName>
    <definedName name="_eemf0254jt">'[5]wybrane dane finansowe 1'!#REF!</definedName>
    <definedName name="_ef8xt454j1z" localSheetId="2">'[5]wybrane dane finansowe 1'!#REF!</definedName>
    <definedName name="_ef8xt454j1z" localSheetId="5">'[5]wybrane dane finansowe 1'!#REF!</definedName>
    <definedName name="_ef8xt454j1z" localSheetId="1">'[5]wybrane dane finansowe 1'!#REF!</definedName>
    <definedName name="_ef8xt454j1z" localSheetId="4">'[5]wybrane dane finansowe 1'!#REF!</definedName>
    <definedName name="_ef8xt454j1z" localSheetId="10">'[5]wybrane dane finansowe 1'!#REF!</definedName>
    <definedName name="_ef8xt454j1z" localSheetId="16">'[5]wybrane dane finansowe 1'!#REF!</definedName>
    <definedName name="_ef8xt454j1z" localSheetId="17">'[5]wybrane dane finansowe 1'!#REF!</definedName>
    <definedName name="_ef8xt454j1z">'[5]wybrane dane finansowe 1'!#REF!</definedName>
    <definedName name="_eg8sxt53qd" localSheetId="2">'[5]wybrane dane finansowe 1'!#REF!</definedName>
    <definedName name="_eg8sxt53qd" localSheetId="5">'[5]wybrane dane finansowe 1'!#REF!</definedName>
    <definedName name="_eg8sxt53qd" localSheetId="1">'[5]wybrane dane finansowe 1'!#REF!</definedName>
    <definedName name="_eg8sxt53qd" localSheetId="4">'[5]wybrane dane finansowe 1'!#REF!</definedName>
    <definedName name="_eg8sxt53qd" localSheetId="10">'[5]wybrane dane finansowe 1'!#REF!</definedName>
    <definedName name="_eg8sxt53qd" localSheetId="16">'[5]wybrane dane finansowe 1'!#REF!</definedName>
    <definedName name="_eg8sxt53qd" localSheetId="17">'[5]wybrane dane finansowe 1'!#REF!</definedName>
    <definedName name="_eg8sxt53qd">'[5]wybrane dane finansowe 1'!#REF!</definedName>
    <definedName name="_egr5ex4y22t" localSheetId="2">'[5]wybrane dane finansowe 1'!#REF!</definedName>
    <definedName name="_egr5ex4y22t" localSheetId="5">'[5]wybrane dane finansowe 1'!#REF!</definedName>
    <definedName name="_egr5ex4y22t" localSheetId="1">'[5]wybrane dane finansowe 1'!#REF!</definedName>
    <definedName name="_egr5ex4y22t" localSheetId="4">'[5]wybrane dane finansowe 1'!#REF!</definedName>
    <definedName name="_egr5ex4y22t" localSheetId="10">'[5]wybrane dane finansowe 1'!#REF!</definedName>
    <definedName name="_egr5ex4y22t" localSheetId="16">'[5]wybrane dane finansowe 1'!#REF!</definedName>
    <definedName name="_egr5ex4y22t" localSheetId="17">'[5]wybrane dane finansowe 1'!#REF!</definedName>
    <definedName name="_egr5ex4y22t">'[5]wybrane dane finansowe 1'!#REF!</definedName>
    <definedName name="_ek8f1753q1e" localSheetId="2">'[5]wybrane dane finansowe 1'!#REF!</definedName>
    <definedName name="_ek8f1753q1e" localSheetId="5">'[5]wybrane dane finansowe 1'!#REF!</definedName>
    <definedName name="_ek8f1753q1e" localSheetId="1">'[5]wybrane dane finansowe 1'!#REF!</definedName>
    <definedName name="_ek8f1753q1e" localSheetId="4">'[5]wybrane dane finansowe 1'!#REF!</definedName>
    <definedName name="_ek8f1753q1e" localSheetId="10">'[5]wybrane dane finansowe 1'!#REF!</definedName>
    <definedName name="_ek8f1753q1e" localSheetId="16">'[5]wybrane dane finansowe 1'!#REF!</definedName>
    <definedName name="_ek8f1753q1e" localSheetId="17">'[5]wybrane dane finansowe 1'!#REF!</definedName>
    <definedName name="_ek8f1753q1e">'[5]wybrane dane finansowe 1'!#REF!</definedName>
    <definedName name="_ELI1" localSheetId="2">#REF!</definedName>
    <definedName name="_ELI1" localSheetId="4">#REF!</definedName>
    <definedName name="_ELI1" localSheetId="10">#REF!</definedName>
    <definedName name="_ELI1" localSheetId="16">#REF!</definedName>
    <definedName name="_ELI1">#REF!</definedName>
    <definedName name="_ELI2" localSheetId="2">#REF!</definedName>
    <definedName name="_ELI2" localSheetId="4">#REF!</definedName>
    <definedName name="_ELI2" localSheetId="10">#REF!</definedName>
    <definedName name="_ELI2" localSheetId="16">#REF!</definedName>
    <definedName name="_ELI2">#REF!</definedName>
    <definedName name="_endtbl" localSheetId="2">'[5]wybrane dane finansowe 1'!#REF!</definedName>
    <definedName name="_endtbl" localSheetId="5">'[5]wybrane dane finansowe 1'!#REF!</definedName>
    <definedName name="_endtbl" localSheetId="1">'[5]wybrane dane finansowe 1'!#REF!</definedName>
    <definedName name="_endtbl" localSheetId="4">'[5]wybrane dane finansowe 1'!#REF!</definedName>
    <definedName name="_endtbl" localSheetId="10">'[5]wybrane dane finansowe 1'!#REF!</definedName>
    <definedName name="_endtbl" localSheetId="16">'[5]wybrane dane finansowe 1'!#REF!</definedName>
    <definedName name="_endtbl" localSheetId="17">'[5]wybrane dane finansowe 1'!#REF!</definedName>
    <definedName name="_endtbl">'[5]wybrane dane finansowe 1'!#REF!</definedName>
    <definedName name="_endtbl10" localSheetId="2">'[5]wybrane dane finansowe 1'!#REF!</definedName>
    <definedName name="_endtbl10" localSheetId="5">'[5]wybrane dane finansowe 1'!#REF!</definedName>
    <definedName name="_endtbl10" localSheetId="1">'[5]wybrane dane finansowe 1'!#REF!</definedName>
    <definedName name="_endtbl10" localSheetId="4">'[5]wybrane dane finansowe 1'!#REF!</definedName>
    <definedName name="_endtbl10" localSheetId="10">'[5]wybrane dane finansowe 1'!#REF!</definedName>
    <definedName name="_endtbl10" localSheetId="16">'[5]wybrane dane finansowe 1'!#REF!</definedName>
    <definedName name="_endtbl10" localSheetId="17">'[5]wybrane dane finansowe 1'!#REF!</definedName>
    <definedName name="_endtbl10">'[5]wybrane dane finansowe 1'!#REF!</definedName>
    <definedName name="_endtbl11" localSheetId="2">'[5]wybrane dane finansowe 1'!#REF!</definedName>
    <definedName name="_endtbl11" localSheetId="5">'[5]wybrane dane finansowe 1'!#REF!</definedName>
    <definedName name="_endtbl11" localSheetId="1">'[5]wybrane dane finansowe 1'!#REF!</definedName>
    <definedName name="_endtbl11" localSheetId="4">'[5]wybrane dane finansowe 1'!#REF!</definedName>
    <definedName name="_endtbl11" localSheetId="10">'[5]wybrane dane finansowe 1'!#REF!</definedName>
    <definedName name="_endtbl11" localSheetId="16">'[5]wybrane dane finansowe 1'!#REF!</definedName>
    <definedName name="_endtbl11" localSheetId="17">'[5]wybrane dane finansowe 1'!#REF!</definedName>
    <definedName name="_endtbl11">'[5]wybrane dane finansowe 1'!#REF!</definedName>
    <definedName name="_endtbl12" localSheetId="2">'[5]wybrane dane finansowe 1'!#REF!</definedName>
    <definedName name="_endtbl12" localSheetId="5">'[5]wybrane dane finansowe 1'!#REF!</definedName>
    <definedName name="_endtbl12" localSheetId="1">'[5]wybrane dane finansowe 1'!#REF!</definedName>
    <definedName name="_endtbl12" localSheetId="4">'[5]wybrane dane finansowe 1'!#REF!</definedName>
    <definedName name="_endtbl12" localSheetId="10">'[5]wybrane dane finansowe 1'!#REF!</definedName>
    <definedName name="_endtbl12" localSheetId="16">'[5]wybrane dane finansowe 1'!#REF!</definedName>
    <definedName name="_endtbl12" localSheetId="17">'[5]wybrane dane finansowe 1'!#REF!</definedName>
    <definedName name="_endtbl12">'[5]wybrane dane finansowe 1'!#REF!</definedName>
    <definedName name="_endtbl13" localSheetId="2">'[5]wybrane dane finansowe 1'!#REF!</definedName>
    <definedName name="_endtbl13" localSheetId="5">'[5]wybrane dane finansowe 1'!#REF!</definedName>
    <definedName name="_endtbl13" localSheetId="1">'[5]wybrane dane finansowe 1'!#REF!</definedName>
    <definedName name="_endtbl13" localSheetId="4">'[5]wybrane dane finansowe 1'!#REF!</definedName>
    <definedName name="_endtbl13" localSheetId="10">'[5]wybrane dane finansowe 1'!#REF!</definedName>
    <definedName name="_endtbl13" localSheetId="16">'[5]wybrane dane finansowe 1'!#REF!</definedName>
    <definedName name="_endtbl13" localSheetId="17">'[5]wybrane dane finansowe 1'!#REF!</definedName>
    <definedName name="_endtbl13">'[5]wybrane dane finansowe 1'!#REF!</definedName>
    <definedName name="_endtbl2" localSheetId="2">#REF!</definedName>
    <definedName name="_endtbl2" localSheetId="4">#REF!</definedName>
    <definedName name="_endtbl2" localSheetId="10">#REF!</definedName>
    <definedName name="_endtbl2" localSheetId="16">#REF!</definedName>
    <definedName name="_endtbl2">#REF!</definedName>
    <definedName name="_endtbl4" localSheetId="2">'[5]wybrane dane finansowe 1'!#REF!</definedName>
    <definedName name="_endtbl4" localSheetId="5">'[5]wybrane dane finansowe 1'!#REF!</definedName>
    <definedName name="_endtbl4" localSheetId="1">'[5]wybrane dane finansowe 1'!#REF!</definedName>
    <definedName name="_endtbl4" localSheetId="4">'[5]wybrane dane finansowe 1'!#REF!</definedName>
    <definedName name="_endtbl4" localSheetId="10">'[5]wybrane dane finansowe 1'!#REF!</definedName>
    <definedName name="_endtbl4" localSheetId="16">'[5]wybrane dane finansowe 1'!#REF!</definedName>
    <definedName name="_endtbl4" localSheetId="17">'[5]wybrane dane finansowe 1'!#REF!</definedName>
    <definedName name="_endtbl4">'[5]wybrane dane finansowe 1'!#REF!</definedName>
    <definedName name="_endtbl5" localSheetId="2">'[5]wybrane dane finansowe 1'!#REF!</definedName>
    <definedName name="_endtbl5" localSheetId="5">'[5]wybrane dane finansowe 1'!#REF!</definedName>
    <definedName name="_endtbl5" localSheetId="1">'[5]wybrane dane finansowe 1'!#REF!</definedName>
    <definedName name="_endtbl5" localSheetId="4">'[5]wybrane dane finansowe 1'!#REF!</definedName>
    <definedName name="_endtbl5" localSheetId="10">'[5]wybrane dane finansowe 1'!#REF!</definedName>
    <definedName name="_endtbl5" localSheetId="16">'[5]wybrane dane finansowe 1'!#REF!</definedName>
    <definedName name="_endtbl5" localSheetId="17">'[5]wybrane dane finansowe 1'!#REF!</definedName>
    <definedName name="_endtbl5">'[5]wybrane dane finansowe 1'!#REF!</definedName>
    <definedName name="_endtbl6" localSheetId="2">'[5]wybrane dane finansowe 1'!#REF!</definedName>
    <definedName name="_endtbl6" localSheetId="5">'[5]wybrane dane finansowe 1'!#REF!</definedName>
    <definedName name="_endtbl6" localSheetId="1">'[5]wybrane dane finansowe 1'!#REF!</definedName>
    <definedName name="_endtbl6" localSheetId="4">'[5]wybrane dane finansowe 1'!#REF!</definedName>
    <definedName name="_endtbl6" localSheetId="10">'[5]wybrane dane finansowe 1'!#REF!</definedName>
    <definedName name="_endtbl6" localSheetId="16">'[5]wybrane dane finansowe 1'!#REF!</definedName>
    <definedName name="_endtbl6" localSheetId="17">'[5]wybrane dane finansowe 1'!#REF!</definedName>
    <definedName name="_endtbl6">'[5]wybrane dane finansowe 1'!#REF!</definedName>
    <definedName name="_endtbl7" localSheetId="2">'[5]wybrane dane finansowe 1'!#REF!</definedName>
    <definedName name="_endtbl7" localSheetId="5">'[5]wybrane dane finansowe 1'!#REF!</definedName>
    <definedName name="_endtbl7" localSheetId="1">'[5]wybrane dane finansowe 1'!#REF!</definedName>
    <definedName name="_endtbl7" localSheetId="4">'[5]wybrane dane finansowe 1'!#REF!</definedName>
    <definedName name="_endtbl7" localSheetId="10">'[5]wybrane dane finansowe 1'!#REF!</definedName>
    <definedName name="_endtbl7" localSheetId="16">'[5]wybrane dane finansowe 1'!#REF!</definedName>
    <definedName name="_endtbl7" localSheetId="17">'[5]wybrane dane finansowe 1'!#REF!</definedName>
    <definedName name="_endtbl7">'[5]wybrane dane finansowe 1'!#REF!</definedName>
    <definedName name="_endtbl8" localSheetId="2">'[5]wybrane dane finansowe 1'!#REF!</definedName>
    <definedName name="_endtbl8" localSheetId="5">'[5]wybrane dane finansowe 1'!#REF!</definedName>
    <definedName name="_endtbl8" localSheetId="1">'[5]wybrane dane finansowe 1'!#REF!</definedName>
    <definedName name="_endtbl8" localSheetId="4">'[5]wybrane dane finansowe 1'!#REF!</definedName>
    <definedName name="_endtbl8" localSheetId="10">'[5]wybrane dane finansowe 1'!#REF!</definedName>
    <definedName name="_endtbl8" localSheetId="16">'[5]wybrane dane finansowe 1'!#REF!</definedName>
    <definedName name="_endtbl8" localSheetId="17">'[5]wybrane dane finansowe 1'!#REF!</definedName>
    <definedName name="_endtbl8">'[5]wybrane dane finansowe 1'!#REF!</definedName>
    <definedName name="_endtbl9" localSheetId="2">'[5]wybrane dane finansowe 1'!#REF!</definedName>
    <definedName name="_endtbl9" localSheetId="5">'[5]wybrane dane finansowe 1'!#REF!</definedName>
    <definedName name="_endtbl9" localSheetId="1">'[5]wybrane dane finansowe 1'!#REF!</definedName>
    <definedName name="_endtbl9" localSheetId="4">'[5]wybrane dane finansowe 1'!#REF!</definedName>
    <definedName name="_endtbl9" localSheetId="10">'[5]wybrane dane finansowe 1'!#REF!</definedName>
    <definedName name="_endtbl9" localSheetId="16">'[5]wybrane dane finansowe 1'!#REF!</definedName>
    <definedName name="_endtbl9" localSheetId="17">'[5]wybrane dane finansowe 1'!#REF!</definedName>
    <definedName name="_endtbl9">'[5]wybrane dane finansowe 1'!#REF!</definedName>
    <definedName name="_eppk7550717" localSheetId="2">'[5]wybrane dane finansowe 1'!#REF!</definedName>
    <definedName name="_eppk7550717" localSheetId="5">'[5]wybrane dane finansowe 1'!#REF!</definedName>
    <definedName name="_eppk7550717" localSheetId="1">'[5]wybrane dane finansowe 1'!#REF!</definedName>
    <definedName name="_eppk7550717" localSheetId="4">'[5]wybrane dane finansowe 1'!#REF!</definedName>
    <definedName name="_eppk7550717" localSheetId="10">'[5]wybrane dane finansowe 1'!#REF!</definedName>
    <definedName name="_eppk7550717" localSheetId="16">'[5]wybrane dane finansowe 1'!#REF!</definedName>
    <definedName name="_eppk7550717" localSheetId="17">'[5]wybrane dane finansowe 1'!#REF!</definedName>
    <definedName name="_eppk7550717">'[5]wybrane dane finansowe 1'!#REF!</definedName>
    <definedName name="_eqpiq94y21y" localSheetId="2">'[5]wybrane dane finansowe 1'!#REF!</definedName>
    <definedName name="_eqpiq94y21y" localSheetId="5">'[5]wybrane dane finansowe 1'!#REF!</definedName>
    <definedName name="_eqpiq94y21y" localSheetId="1">'[5]wybrane dane finansowe 1'!#REF!</definedName>
    <definedName name="_eqpiq94y21y" localSheetId="4">'[5]wybrane dane finansowe 1'!#REF!</definedName>
    <definedName name="_eqpiq94y21y" localSheetId="10">'[5]wybrane dane finansowe 1'!#REF!</definedName>
    <definedName name="_eqpiq94y21y" localSheetId="16">'[5]wybrane dane finansowe 1'!#REF!</definedName>
    <definedName name="_eqpiq94y21y" localSheetId="17">'[5]wybrane dane finansowe 1'!#REF!</definedName>
    <definedName name="_eqpiq94y21y">'[5]wybrane dane finansowe 1'!#REF!</definedName>
    <definedName name="_es09xg51817" localSheetId="2">'[5]wybrane dane finansowe 1'!#REF!</definedName>
    <definedName name="_es09xg51817" localSheetId="5">'[5]wybrane dane finansowe 1'!#REF!</definedName>
    <definedName name="_es09xg51817" localSheetId="1">'[5]wybrane dane finansowe 1'!#REF!</definedName>
    <definedName name="_es09xg51817" localSheetId="4">'[5]wybrane dane finansowe 1'!#REF!</definedName>
    <definedName name="_es09xg51817" localSheetId="10">'[5]wybrane dane finansowe 1'!#REF!</definedName>
    <definedName name="_es09xg51817" localSheetId="16">'[5]wybrane dane finansowe 1'!#REF!</definedName>
    <definedName name="_es09xg51817" localSheetId="17">'[5]wybrane dane finansowe 1'!#REF!</definedName>
    <definedName name="_es09xg51817">'[5]wybrane dane finansowe 1'!#REF!</definedName>
    <definedName name="_esi2kv53qy" localSheetId="2">'[5]wybrane dane finansowe 1'!#REF!</definedName>
    <definedName name="_esi2kv53qy" localSheetId="5">'[5]wybrane dane finansowe 1'!#REF!</definedName>
    <definedName name="_esi2kv53qy" localSheetId="1">'[5]wybrane dane finansowe 1'!#REF!</definedName>
    <definedName name="_esi2kv53qy" localSheetId="4">'[5]wybrane dane finansowe 1'!#REF!</definedName>
    <definedName name="_esi2kv53qy" localSheetId="10">'[5]wybrane dane finansowe 1'!#REF!</definedName>
    <definedName name="_esi2kv53qy" localSheetId="16">'[5]wybrane dane finansowe 1'!#REF!</definedName>
    <definedName name="_esi2kv53qy" localSheetId="17">'[5]wybrane dane finansowe 1'!#REF!</definedName>
    <definedName name="_esi2kv53qy">'[5]wybrane dane finansowe 1'!#REF!</definedName>
    <definedName name="_etx8tb51pk" localSheetId="2">'[5]wybrane dane finansowe 1'!#REF!</definedName>
    <definedName name="_etx8tb51pk" localSheetId="5">'[5]wybrane dane finansowe 1'!#REF!</definedName>
    <definedName name="_etx8tb51pk" localSheetId="1">'[5]wybrane dane finansowe 1'!#REF!</definedName>
    <definedName name="_etx8tb51pk" localSheetId="4">'[5]wybrane dane finansowe 1'!#REF!</definedName>
    <definedName name="_etx8tb51pk" localSheetId="10">'[5]wybrane dane finansowe 1'!#REF!</definedName>
    <definedName name="_etx8tb51pk" localSheetId="16">'[5]wybrane dane finansowe 1'!#REF!</definedName>
    <definedName name="_etx8tb51pk" localSheetId="17">'[5]wybrane dane finansowe 1'!#REF!</definedName>
    <definedName name="_etx8tb51pk">'[5]wybrane dane finansowe 1'!#REF!</definedName>
    <definedName name="_ew6mn75181m" localSheetId="2">'[5]wybrane dane finansowe 1'!#REF!</definedName>
    <definedName name="_ew6mn75181m" localSheetId="5">'[5]wybrane dane finansowe 1'!#REF!</definedName>
    <definedName name="_ew6mn75181m" localSheetId="1">'[5]wybrane dane finansowe 1'!#REF!</definedName>
    <definedName name="_ew6mn75181m" localSheetId="4">'[5]wybrane dane finansowe 1'!#REF!</definedName>
    <definedName name="_ew6mn75181m" localSheetId="10">'[5]wybrane dane finansowe 1'!#REF!</definedName>
    <definedName name="_ew6mn75181m" localSheetId="16">'[5]wybrane dane finansowe 1'!#REF!</definedName>
    <definedName name="_ew6mn75181m" localSheetId="17">'[5]wybrane dane finansowe 1'!#REF!</definedName>
    <definedName name="_ew6mn75181m">'[5]wybrane dane finansowe 1'!#REF!</definedName>
    <definedName name="_ezb82w50m2i" localSheetId="2">'[5]wybrane dane finansowe 1'!#REF!</definedName>
    <definedName name="_ezb82w50m2i" localSheetId="5">'[5]wybrane dane finansowe 1'!#REF!</definedName>
    <definedName name="_ezb82w50m2i" localSheetId="1">'[5]wybrane dane finansowe 1'!#REF!</definedName>
    <definedName name="_ezb82w50m2i" localSheetId="4">'[5]wybrane dane finansowe 1'!#REF!</definedName>
    <definedName name="_ezb82w50m2i" localSheetId="10">'[5]wybrane dane finansowe 1'!#REF!</definedName>
    <definedName name="_ezb82w50m2i" localSheetId="16">'[5]wybrane dane finansowe 1'!#REF!</definedName>
    <definedName name="_ezb82w50m2i" localSheetId="17">'[5]wybrane dane finansowe 1'!#REF!</definedName>
    <definedName name="_ezb82w50m2i">'[5]wybrane dane finansowe 1'!#REF!</definedName>
    <definedName name="_f0f41650m2j" localSheetId="2">'[5]wybrane dane finansowe 1'!#REF!</definedName>
    <definedName name="_f0f41650m2j" localSheetId="5">'[5]wybrane dane finansowe 1'!#REF!</definedName>
    <definedName name="_f0f41650m2j" localSheetId="1">'[5]wybrane dane finansowe 1'!#REF!</definedName>
    <definedName name="_f0f41650m2j" localSheetId="4">'[5]wybrane dane finansowe 1'!#REF!</definedName>
    <definedName name="_f0f41650m2j" localSheetId="10">'[5]wybrane dane finansowe 1'!#REF!</definedName>
    <definedName name="_f0f41650m2j" localSheetId="16">'[5]wybrane dane finansowe 1'!#REF!</definedName>
    <definedName name="_f0f41650m2j" localSheetId="17">'[5]wybrane dane finansowe 1'!#REF!</definedName>
    <definedName name="_f0f41650m2j">'[5]wybrane dane finansowe 1'!#REF!</definedName>
    <definedName name="_f1l2n853qn" localSheetId="2">'[5]wybrane dane finansowe 1'!#REF!</definedName>
    <definedName name="_f1l2n853qn" localSheetId="5">'[5]wybrane dane finansowe 1'!#REF!</definedName>
    <definedName name="_f1l2n853qn" localSheetId="1">'[5]wybrane dane finansowe 1'!#REF!</definedName>
    <definedName name="_f1l2n853qn" localSheetId="4">'[5]wybrane dane finansowe 1'!#REF!</definedName>
    <definedName name="_f1l2n853qn" localSheetId="10">'[5]wybrane dane finansowe 1'!#REF!</definedName>
    <definedName name="_f1l2n853qn" localSheetId="16">'[5]wybrane dane finansowe 1'!#REF!</definedName>
    <definedName name="_f1l2n853qn" localSheetId="17">'[5]wybrane dane finansowe 1'!#REF!</definedName>
    <definedName name="_f1l2n853qn">'[5]wybrane dane finansowe 1'!#REF!</definedName>
    <definedName name="_f1pn4v50m17" localSheetId="2">'[5]wybrane dane finansowe 1'!#REF!</definedName>
    <definedName name="_f1pn4v50m17" localSheetId="5">'[5]wybrane dane finansowe 1'!#REF!</definedName>
    <definedName name="_f1pn4v50m17" localSheetId="1">'[5]wybrane dane finansowe 1'!#REF!</definedName>
    <definedName name="_f1pn4v50m17" localSheetId="4">'[5]wybrane dane finansowe 1'!#REF!</definedName>
    <definedName name="_f1pn4v50m17" localSheetId="10">'[5]wybrane dane finansowe 1'!#REF!</definedName>
    <definedName name="_f1pn4v50m17" localSheetId="16">'[5]wybrane dane finansowe 1'!#REF!</definedName>
    <definedName name="_f1pn4v50m17" localSheetId="17">'[5]wybrane dane finansowe 1'!#REF!</definedName>
    <definedName name="_f1pn4v50m17">'[5]wybrane dane finansowe 1'!#REF!</definedName>
    <definedName name="_f51tul50710" localSheetId="2">'[5]wybrane dane finansowe 1'!#REF!</definedName>
    <definedName name="_f51tul50710" localSheetId="5">'[5]wybrane dane finansowe 1'!#REF!</definedName>
    <definedName name="_f51tul50710" localSheetId="1">'[5]wybrane dane finansowe 1'!#REF!</definedName>
    <definedName name="_f51tul50710" localSheetId="4">'[5]wybrane dane finansowe 1'!#REF!</definedName>
    <definedName name="_f51tul50710" localSheetId="10">'[5]wybrane dane finansowe 1'!#REF!</definedName>
    <definedName name="_f51tul50710" localSheetId="16">'[5]wybrane dane finansowe 1'!#REF!</definedName>
    <definedName name="_f51tul50710" localSheetId="17">'[5]wybrane dane finansowe 1'!#REF!</definedName>
    <definedName name="_f51tul50710">'[5]wybrane dane finansowe 1'!#REF!</definedName>
    <definedName name="_f61ave50m2c" localSheetId="2">'[5]wybrane dane finansowe 1'!#REF!</definedName>
    <definedName name="_f61ave50m2c" localSheetId="5">'[5]wybrane dane finansowe 1'!#REF!</definedName>
    <definedName name="_f61ave50m2c" localSheetId="1">'[5]wybrane dane finansowe 1'!#REF!</definedName>
    <definedName name="_f61ave50m2c" localSheetId="4">'[5]wybrane dane finansowe 1'!#REF!</definedName>
    <definedName name="_f61ave50m2c" localSheetId="10">'[5]wybrane dane finansowe 1'!#REF!</definedName>
    <definedName name="_f61ave50m2c" localSheetId="16">'[5]wybrane dane finansowe 1'!#REF!</definedName>
    <definedName name="_f61ave50m2c" localSheetId="17">'[5]wybrane dane finansowe 1'!#REF!</definedName>
    <definedName name="_f61ave50m2c">'[5]wybrane dane finansowe 1'!#REF!</definedName>
    <definedName name="_f6y0z0536w" localSheetId="2">'[5]wybrane dane finansowe 1'!#REF!</definedName>
    <definedName name="_f6y0z0536w" localSheetId="5">'[5]wybrane dane finansowe 1'!#REF!</definedName>
    <definedName name="_f6y0z0536w" localSheetId="1">'[5]wybrane dane finansowe 1'!#REF!</definedName>
    <definedName name="_f6y0z0536w" localSheetId="4">'[5]wybrane dane finansowe 1'!#REF!</definedName>
    <definedName name="_f6y0z0536w" localSheetId="10">'[5]wybrane dane finansowe 1'!#REF!</definedName>
    <definedName name="_f6y0z0536w" localSheetId="16">'[5]wybrane dane finansowe 1'!#REF!</definedName>
    <definedName name="_f6y0z0536w" localSheetId="17">'[5]wybrane dane finansowe 1'!#REF!</definedName>
    <definedName name="_f6y0z0536w">'[5]wybrane dane finansowe 1'!#REF!</definedName>
    <definedName name="_f7vh1654jq" localSheetId="2">'[5]wybrane dane finansowe 1'!#REF!</definedName>
    <definedName name="_f7vh1654jq" localSheetId="5">'[5]wybrane dane finansowe 1'!#REF!</definedName>
    <definedName name="_f7vh1654jq" localSheetId="1">'[5]wybrane dane finansowe 1'!#REF!</definedName>
    <definedName name="_f7vh1654jq" localSheetId="4">'[5]wybrane dane finansowe 1'!#REF!</definedName>
    <definedName name="_f7vh1654jq" localSheetId="10">'[5]wybrane dane finansowe 1'!#REF!</definedName>
    <definedName name="_f7vh1654jq" localSheetId="16">'[5]wybrane dane finansowe 1'!#REF!</definedName>
    <definedName name="_f7vh1654jq" localSheetId="17">'[5]wybrane dane finansowe 1'!#REF!</definedName>
    <definedName name="_f7vh1654jq">'[5]wybrane dane finansowe 1'!#REF!</definedName>
    <definedName name="_fag8614y22k" localSheetId="2">'[5]wybrane dane finansowe 1'!#REF!</definedName>
    <definedName name="_fag8614y22k" localSheetId="5">'[5]wybrane dane finansowe 1'!#REF!</definedName>
    <definedName name="_fag8614y22k" localSheetId="1">'[5]wybrane dane finansowe 1'!#REF!</definedName>
    <definedName name="_fag8614y22k" localSheetId="4">'[5]wybrane dane finansowe 1'!#REF!</definedName>
    <definedName name="_fag8614y22k" localSheetId="10">'[5]wybrane dane finansowe 1'!#REF!</definedName>
    <definedName name="_fag8614y22k" localSheetId="16">'[5]wybrane dane finansowe 1'!#REF!</definedName>
    <definedName name="_fag8614y22k" localSheetId="17">'[5]wybrane dane finansowe 1'!#REF!</definedName>
    <definedName name="_fag8614y22k">'[5]wybrane dane finansowe 1'!#REF!</definedName>
    <definedName name="_fffn8t536z" localSheetId="2">'[5]wybrane dane finansowe 1'!#REF!</definedName>
    <definedName name="_fffn8t536z" localSheetId="5">'[5]wybrane dane finansowe 1'!#REF!</definedName>
    <definedName name="_fffn8t536z" localSheetId="1">'[5]wybrane dane finansowe 1'!#REF!</definedName>
    <definedName name="_fffn8t536z" localSheetId="4">'[5]wybrane dane finansowe 1'!#REF!</definedName>
    <definedName name="_fffn8t536z" localSheetId="10">'[5]wybrane dane finansowe 1'!#REF!</definedName>
    <definedName name="_fffn8t536z" localSheetId="16">'[5]wybrane dane finansowe 1'!#REF!</definedName>
    <definedName name="_fffn8t536z" localSheetId="17">'[5]wybrane dane finansowe 1'!#REF!</definedName>
    <definedName name="_fffn8t536z">'[5]wybrane dane finansowe 1'!#REF!</definedName>
    <definedName name="_fforr54ysn" localSheetId="2">'[5]wybrane dane finansowe 1'!#REF!</definedName>
    <definedName name="_fforr54ysn" localSheetId="5">'[5]wybrane dane finansowe 1'!#REF!</definedName>
    <definedName name="_fforr54ysn" localSheetId="1">'[5]wybrane dane finansowe 1'!#REF!</definedName>
    <definedName name="_fforr54ysn" localSheetId="4">'[5]wybrane dane finansowe 1'!#REF!</definedName>
    <definedName name="_fforr54ysn" localSheetId="10">'[5]wybrane dane finansowe 1'!#REF!</definedName>
    <definedName name="_fforr54ysn" localSheetId="16">'[5]wybrane dane finansowe 1'!#REF!</definedName>
    <definedName name="_fforr54ysn" localSheetId="17">'[5]wybrane dane finansowe 1'!#REF!</definedName>
    <definedName name="_fforr54ysn">'[5]wybrane dane finansowe 1'!#REF!</definedName>
    <definedName name="_fg9whv54j28" localSheetId="2">'[5]wybrane dane finansowe 1'!#REF!</definedName>
    <definedName name="_fg9whv54j28" localSheetId="5">'[5]wybrane dane finansowe 1'!#REF!</definedName>
    <definedName name="_fg9whv54j28" localSheetId="1">'[5]wybrane dane finansowe 1'!#REF!</definedName>
    <definedName name="_fg9whv54j28" localSheetId="4">'[5]wybrane dane finansowe 1'!#REF!</definedName>
    <definedName name="_fg9whv54j28" localSheetId="10">'[5]wybrane dane finansowe 1'!#REF!</definedName>
    <definedName name="_fg9whv54j28" localSheetId="16">'[5]wybrane dane finansowe 1'!#REF!</definedName>
    <definedName name="_fg9whv54j28" localSheetId="17">'[5]wybrane dane finansowe 1'!#REF!</definedName>
    <definedName name="_fg9whv54j28">'[5]wybrane dane finansowe 1'!#REF!</definedName>
    <definedName name="_xlnm._FilterDatabase" localSheetId="2">#REF!</definedName>
    <definedName name="_xlnm._FilterDatabase" localSheetId="4">#REF!</definedName>
    <definedName name="_xlnm._FilterDatabase" localSheetId="10">#REF!</definedName>
    <definedName name="_xlnm._FilterDatabase" localSheetId="16">#REF!</definedName>
    <definedName name="_xlnm._FilterDatabase">#REF!</definedName>
    <definedName name="_fjoxwy5181b" localSheetId="2">'[5]wybrane dane finansowe 1'!#REF!</definedName>
    <definedName name="_fjoxwy5181b" localSheetId="5">'[5]wybrane dane finansowe 1'!#REF!</definedName>
    <definedName name="_fjoxwy5181b" localSheetId="1">'[5]wybrane dane finansowe 1'!#REF!</definedName>
    <definedName name="_fjoxwy5181b" localSheetId="4">'[5]wybrane dane finansowe 1'!#REF!</definedName>
    <definedName name="_fjoxwy5181b" localSheetId="10">'[5]wybrane dane finansowe 1'!#REF!</definedName>
    <definedName name="_fjoxwy5181b" localSheetId="16">'[5]wybrane dane finansowe 1'!#REF!</definedName>
    <definedName name="_fjoxwy5181b" localSheetId="17">'[5]wybrane dane finansowe 1'!#REF!</definedName>
    <definedName name="_fjoxwy5181b">'[5]wybrane dane finansowe 1'!#REF!</definedName>
    <definedName name="_flzkb64y2j" localSheetId="2">'[5]wybrane dane finansowe 1'!#REF!</definedName>
    <definedName name="_flzkb64y2j" localSheetId="5">'[5]wybrane dane finansowe 1'!#REF!</definedName>
    <definedName name="_flzkb64y2j" localSheetId="1">'[5]wybrane dane finansowe 1'!#REF!</definedName>
    <definedName name="_flzkb64y2j" localSheetId="4">'[5]wybrane dane finansowe 1'!#REF!</definedName>
    <definedName name="_flzkb64y2j" localSheetId="10">'[5]wybrane dane finansowe 1'!#REF!</definedName>
    <definedName name="_flzkb64y2j" localSheetId="16">'[5]wybrane dane finansowe 1'!#REF!</definedName>
    <definedName name="_flzkb64y2j" localSheetId="17">'[5]wybrane dane finansowe 1'!#REF!</definedName>
    <definedName name="_flzkb64y2j">'[5]wybrane dane finansowe 1'!#REF!</definedName>
    <definedName name="_fnrxdu518o" localSheetId="2">'[5]wybrane dane finansowe 1'!#REF!</definedName>
    <definedName name="_fnrxdu518o" localSheetId="5">'[5]wybrane dane finansowe 1'!#REF!</definedName>
    <definedName name="_fnrxdu518o" localSheetId="1">'[5]wybrane dane finansowe 1'!#REF!</definedName>
    <definedName name="_fnrxdu518o" localSheetId="4">'[5]wybrane dane finansowe 1'!#REF!</definedName>
    <definedName name="_fnrxdu518o" localSheetId="10">'[5]wybrane dane finansowe 1'!#REF!</definedName>
    <definedName name="_fnrxdu518o" localSheetId="16">'[5]wybrane dane finansowe 1'!#REF!</definedName>
    <definedName name="_fnrxdu518o" localSheetId="17">'[5]wybrane dane finansowe 1'!#REF!</definedName>
    <definedName name="_fnrxdu518o">'[5]wybrane dane finansowe 1'!#REF!</definedName>
    <definedName name="_fo0mzb4x9p" localSheetId="2">#REF!</definedName>
    <definedName name="_fo0mzb4x9p" localSheetId="4">#REF!</definedName>
    <definedName name="_fo0mzb4x9p" localSheetId="10">#REF!</definedName>
    <definedName name="_fo0mzb4x9p" localSheetId="16">#REF!</definedName>
    <definedName name="_fo0mzb4x9p">#REF!</definedName>
    <definedName name="_foc5pv50m2d" localSheetId="2">'[5]wybrane dane finansowe 1'!#REF!</definedName>
    <definedName name="_foc5pv50m2d" localSheetId="5">'[5]wybrane dane finansowe 1'!#REF!</definedName>
    <definedName name="_foc5pv50m2d" localSheetId="1">'[5]wybrane dane finansowe 1'!#REF!</definedName>
    <definedName name="_foc5pv50m2d" localSheetId="4">'[5]wybrane dane finansowe 1'!#REF!</definedName>
    <definedName name="_foc5pv50m2d" localSheetId="10">'[5]wybrane dane finansowe 1'!#REF!</definedName>
    <definedName name="_foc5pv50m2d" localSheetId="16">'[5]wybrane dane finansowe 1'!#REF!</definedName>
    <definedName name="_foc5pv50m2d" localSheetId="17">'[5]wybrane dane finansowe 1'!#REF!</definedName>
    <definedName name="_foc5pv50m2d">'[5]wybrane dane finansowe 1'!#REF!</definedName>
    <definedName name="_fpnnme4y221" localSheetId="2">'[5]wybrane dane finansowe 1'!#REF!</definedName>
    <definedName name="_fpnnme4y221" localSheetId="5">'[5]wybrane dane finansowe 1'!#REF!</definedName>
    <definedName name="_fpnnme4y221" localSheetId="1">'[5]wybrane dane finansowe 1'!#REF!</definedName>
    <definedName name="_fpnnme4y221" localSheetId="4">'[5]wybrane dane finansowe 1'!#REF!</definedName>
    <definedName name="_fpnnme4y221" localSheetId="10">'[5]wybrane dane finansowe 1'!#REF!</definedName>
    <definedName name="_fpnnme4y221" localSheetId="16">'[5]wybrane dane finansowe 1'!#REF!</definedName>
    <definedName name="_fpnnme4y221" localSheetId="17">'[5]wybrane dane finansowe 1'!#REF!</definedName>
    <definedName name="_fpnnme4y221">'[5]wybrane dane finansowe 1'!#REF!</definedName>
    <definedName name="_fpoxsx4y223" localSheetId="2">'[5]wybrane dane finansowe 1'!#REF!</definedName>
    <definedName name="_fpoxsx4y223" localSheetId="5">'[5]wybrane dane finansowe 1'!#REF!</definedName>
    <definedName name="_fpoxsx4y223" localSheetId="1">'[5]wybrane dane finansowe 1'!#REF!</definedName>
    <definedName name="_fpoxsx4y223" localSheetId="4">'[5]wybrane dane finansowe 1'!#REF!</definedName>
    <definedName name="_fpoxsx4y223" localSheetId="10">'[5]wybrane dane finansowe 1'!#REF!</definedName>
    <definedName name="_fpoxsx4y223" localSheetId="16">'[5]wybrane dane finansowe 1'!#REF!</definedName>
    <definedName name="_fpoxsx4y223" localSheetId="17">'[5]wybrane dane finansowe 1'!#REF!</definedName>
    <definedName name="_fpoxsx4y223">'[5]wybrane dane finansowe 1'!#REF!</definedName>
    <definedName name="_fsm5j850716" localSheetId="2">'[5]wybrane dane finansowe 1'!#REF!</definedName>
    <definedName name="_fsm5j850716" localSheetId="5">'[5]wybrane dane finansowe 1'!#REF!</definedName>
    <definedName name="_fsm5j850716" localSheetId="1">'[5]wybrane dane finansowe 1'!#REF!</definedName>
    <definedName name="_fsm5j850716" localSheetId="4">'[5]wybrane dane finansowe 1'!#REF!</definedName>
    <definedName name="_fsm5j850716" localSheetId="10">'[5]wybrane dane finansowe 1'!#REF!</definedName>
    <definedName name="_fsm5j850716" localSheetId="16">'[5]wybrane dane finansowe 1'!#REF!</definedName>
    <definedName name="_fsm5j850716" localSheetId="17">'[5]wybrane dane finansowe 1'!#REF!</definedName>
    <definedName name="_fsm5j850716">'[5]wybrane dane finansowe 1'!#REF!</definedName>
    <definedName name="_ft7n6n54j1r" localSheetId="2">'[5]wybrane dane finansowe 1'!#REF!</definedName>
    <definedName name="_ft7n6n54j1r" localSheetId="5">'[5]wybrane dane finansowe 1'!#REF!</definedName>
    <definedName name="_ft7n6n54j1r" localSheetId="1">'[5]wybrane dane finansowe 1'!#REF!</definedName>
    <definedName name="_ft7n6n54j1r" localSheetId="4">'[5]wybrane dane finansowe 1'!#REF!</definedName>
    <definedName name="_ft7n6n54j1r" localSheetId="10">'[5]wybrane dane finansowe 1'!#REF!</definedName>
    <definedName name="_ft7n6n54j1r" localSheetId="16">'[5]wybrane dane finansowe 1'!#REF!</definedName>
    <definedName name="_ft7n6n54j1r" localSheetId="17">'[5]wybrane dane finansowe 1'!#REF!</definedName>
    <definedName name="_ft7n6n54j1r">'[5]wybrane dane finansowe 1'!#REF!</definedName>
    <definedName name="_ft8u7q5072k" localSheetId="2">'[5]wybrane dane finansowe 1'!#REF!</definedName>
    <definedName name="_ft8u7q5072k" localSheetId="5">'[5]wybrane dane finansowe 1'!#REF!</definedName>
    <definedName name="_ft8u7q5072k" localSheetId="1">'[5]wybrane dane finansowe 1'!#REF!</definedName>
    <definedName name="_ft8u7q5072k" localSheetId="4">'[5]wybrane dane finansowe 1'!#REF!</definedName>
    <definedName name="_ft8u7q5072k" localSheetId="10">'[5]wybrane dane finansowe 1'!#REF!</definedName>
    <definedName name="_ft8u7q5072k" localSheetId="16">'[5]wybrane dane finansowe 1'!#REF!</definedName>
    <definedName name="_ft8u7q5072k" localSheetId="17">'[5]wybrane dane finansowe 1'!#REF!</definedName>
    <definedName name="_ft8u7q5072k">'[5]wybrane dane finansowe 1'!#REF!</definedName>
    <definedName name="_ftnref1_50" localSheetId="2">'[13]Table 39_'!#REF!</definedName>
    <definedName name="_ftnref1_50" localSheetId="4">'[13]Table 39_'!#REF!</definedName>
    <definedName name="_ftnref1_50" localSheetId="10">'[13]Table 39_'!#REF!</definedName>
    <definedName name="_ftnref1_50" localSheetId="16">'[13]Table 39_'!#REF!</definedName>
    <definedName name="_ftnref1_50">'[13]Table 39_'!#REF!</definedName>
    <definedName name="_ftnref1_50_10" localSheetId="2">'[14]Table 39_'!#REF!</definedName>
    <definedName name="_ftnref1_50_10" localSheetId="4">'[14]Table 39_'!#REF!</definedName>
    <definedName name="_ftnref1_50_10" localSheetId="10">'[14]Table 39_'!#REF!</definedName>
    <definedName name="_ftnref1_50_10" localSheetId="16">'[14]Table 39_'!#REF!</definedName>
    <definedName name="_ftnref1_50_10">'[14]Table 39_'!#REF!</definedName>
    <definedName name="_ftnref1_50_15" localSheetId="2">'[14]Table 39_'!#REF!</definedName>
    <definedName name="_ftnref1_50_15" localSheetId="4">'[14]Table 39_'!#REF!</definedName>
    <definedName name="_ftnref1_50_15" localSheetId="10">'[14]Table 39_'!#REF!</definedName>
    <definedName name="_ftnref1_50_15" localSheetId="16">'[14]Table 39_'!#REF!</definedName>
    <definedName name="_ftnref1_50_15">'[14]Table 39_'!#REF!</definedName>
    <definedName name="_ftnref1_50_18" localSheetId="2">'[14]Table 39_'!#REF!</definedName>
    <definedName name="_ftnref1_50_18" localSheetId="4">'[14]Table 39_'!#REF!</definedName>
    <definedName name="_ftnref1_50_18" localSheetId="10">'[14]Table 39_'!#REF!</definedName>
    <definedName name="_ftnref1_50_18" localSheetId="16">'[14]Table 39_'!#REF!</definedName>
    <definedName name="_ftnref1_50_18">'[14]Table 39_'!#REF!</definedName>
    <definedName name="_ftnref1_50_19" localSheetId="2">'[14]Table 39_'!#REF!</definedName>
    <definedName name="_ftnref1_50_19" localSheetId="4">'[14]Table 39_'!#REF!</definedName>
    <definedName name="_ftnref1_50_19" localSheetId="10">'[14]Table 39_'!#REF!</definedName>
    <definedName name="_ftnref1_50_19" localSheetId="16">'[14]Table 39_'!#REF!</definedName>
    <definedName name="_ftnref1_50_19">'[14]Table 39_'!#REF!</definedName>
    <definedName name="_ftnref1_50_20" localSheetId="2">'[14]Table 39_'!#REF!</definedName>
    <definedName name="_ftnref1_50_20" localSheetId="4">'[14]Table 39_'!#REF!</definedName>
    <definedName name="_ftnref1_50_20" localSheetId="10">'[14]Table 39_'!#REF!</definedName>
    <definedName name="_ftnref1_50_20" localSheetId="16">'[14]Table 39_'!#REF!</definedName>
    <definedName name="_ftnref1_50_20">'[14]Table 39_'!#REF!</definedName>
    <definedName name="_ftnref1_50_21" localSheetId="2">'[14]Table 39_'!#REF!</definedName>
    <definedName name="_ftnref1_50_21" localSheetId="4">'[14]Table 39_'!#REF!</definedName>
    <definedName name="_ftnref1_50_21" localSheetId="10">'[14]Table 39_'!#REF!</definedName>
    <definedName name="_ftnref1_50_21" localSheetId="16">'[14]Table 39_'!#REF!</definedName>
    <definedName name="_ftnref1_50_21">'[14]Table 39_'!#REF!</definedName>
    <definedName name="_ftnref1_50_23" localSheetId="2">'[14]Table 39_'!#REF!</definedName>
    <definedName name="_ftnref1_50_23" localSheetId="4">'[14]Table 39_'!#REF!</definedName>
    <definedName name="_ftnref1_50_23" localSheetId="10">'[14]Table 39_'!#REF!</definedName>
    <definedName name="_ftnref1_50_23" localSheetId="16">'[14]Table 39_'!#REF!</definedName>
    <definedName name="_ftnref1_50_23">'[14]Table 39_'!#REF!</definedName>
    <definedName name="_ftnref1_50_24" localSheetId="2">'[14]Table 39_'!#REF!</definedName>
    <definedName name="_ftnref1_50_24" localSheetId="4">'[14]Table 39_'!#REF!</definedName>
    <definedName name="_ftnref1_50_24" localSheetId="10">'[14]Table 39_'!#REF!</definedName>
    <definedName name="_ftnref1_50_24" localSheetId="16">'[14]Table 39_'!#REF!</definedName>
    <definedName name="_ftnref1_50_24">'[14]Table 39_'!#REF!</definedName>
    <definedName name="_ftnref1_50_27" localSheetId="2">'[15]Table 39_'!#REF!</definedName>
    <definedName name="_ftnref1_50_27" localSheetId="4">'[15]Table 39_'!#REF!</definedName>
    <definedName name="_ftnref1_50_27" localSheetId="10">'[15]Table 39_'!#REF!</definedName>
    <definedName name="_ftnref1_50_27" localSheetId="16">'[15]Table 39_'!#REF!</definedName>
    <definedName name="_ftnref1_50_27">'[15]Table 39_'!#REF!</definedName>
    <definedName name="_ftnref1_50_28" localSheetId="2">'[15]Table 39_'!#REF!</definedName>
    <definedName name="_ftnref1_50_28" localSheetId="4">'[15]Table 39_'!#REF!</definedName>
    <definedName name="_ftnref1_50_28" localSheetId="10">'[15]Table 39_'!#REF!</definedName>
    <definedName name="_ftnref1_50_28" localSheetId="16">'[15]Table 39_'!#REF!</definedName>
    <definedName name="_ftnref1_50_28">'[15]Table 39_'!#REF!</definedName>
    <definedName name="_ftnref1_50_4" localSheetId="2">'[14]Table 39_'!#REF!</definedName>
    <definedName name="_ftnref1_50_4" localSheetId="4">'[14]Table 39_'!#REF!</definedName>
    <definedName name="_ftnref1_50_4" localSheetId="10">'[14]Table 39_'!#REF!</definedName>
    <definedName name="_ftnref1_50_4" localSheetId="16">'[14]Table 39_'!#REF!</definedName>
    <definedName name="_ftnref1_50_4">'[14]Table 39_'!#REF!</definedName>
    <definedName name="_ftnref1_50_5" localSheetId="2">'[14]Table 39_'!#REF!</definedName>
    <definedName name="_ftnref1_50_5" localSheetId="4">'[14]Table 39_'!#REF!</definedName>
    <definedName name="_ftnref1_50_5" localSheetId="10">'[14]Table 39_'!#REF!</definedName>
    <definedName name="_ftnref1_50_5" localSheetId="16">'[14]Table 39_'!#REF!</definedName>
    <definedName name="_ftnref1_50_5">'[14]Table 39_'!#REF!</definedName>
    <definedName name="_ftnref1_50_9" localSheetId="2">'[15]Table 39_'!#REF!</definedName>
    <definedName name="_ftnref1_50_9" localSheetId="4">'[15]Table 39_'!#REF!</definedName>
    <definedName name="_ftnref1_50_9" localSheetId="10">'[15]Table 39_'!#REF!</definedName>
    <definedName name="_ftnref1_50_9" localSheetId="16">'[15]Table 39_'!#REF!</definedName>
    <definedName name="_ftnref1_50_9">'[15]Table 39_'!#REF!</definedName>
    <definedName name="_ftnref1_51" localSheetId="2">'[13]Table 39_'!#REF!</definedName>
    <definedName name="_ftnref1_51" localSheetId="4">'[13]Table 39_'!#REF!</definedName>
    <definedName name="_ftnref1_51" localSheetId="10">'[13]Table 39_'!#REF!</definedName>
    <definedName name="_ftnref1_51" localSheetId="16">'[13]Table 39_'!#REF!</definedName>
    <definedName name="_ftnref1_51">'[13]Table 39_'!#REF!</definedName>
    <definedName name="_ftnref1_51_10" localSheetId="2">'[14]Table 39_'!#REF!</definedName>
    <definedName name="_ftnref1_51_10" localSheetId="4">'[14]Table 39_'!#REF!</definedName>
    <definedName name="_ftnref1_51_10" localSheetId="10">'[14]Table 39_'!#REF!</definedName>
    <definedName name="_ftnref1_51_10" localSheetId="16">'[14]Table 39_'!#REF!</definedName>
    <definedName name="_ftnref1_51_10">'[14]Table 39_'!#REF!</definedName>
    <definedName name="_ftnref1_51_15" localSheetId="2">'[14]Table 39_'!#REF!</definedName>
    <definedName name="_ftnref1_51_15" localSheetId="4">'[14]Table 39_'!#REF!</definedName>
    <definedName name="_ftnref1_51_15" localSheetId="10">'[14]Table 39_'!#REF!</definedName>
    <definedName name="_ftnref1_51_15" localSheetId="16">'[14]Table 39_'!#REF!</definedName>
    <definedName name="_ftnref1_51_15">'[14]Table 39_'!#REF!</definedName>
    <definedName name="_ftnref1_51_18" localSheetId="2">'[14]Table 39_'!#REF!</definedName>
    <definedName name="_ftnref1_51_18" localSheetId="4">'[14]Table 39_'!#REF!</definedName>
    <definedName name="_ftnref1_51_18" localSheetId="10">'[14]Table 39_'!#REF!</definedName>
    <definedName name="_ftnref1_51_18" localSheetId="16">'[14]Table 39_'!#REF!</definedName>
    <definedName name="_ftnref1_51_18">'[14]Table 39_'!#REF!</definedName>
    <definedName name="_ftnref1_51_19" localSheetId="2">'[14]Table 39_'!#REF!</definedName>
    <definedName name="_ftnref1_51_19" localSheetId="4">'[14]Table 39_'!#REF!</definedName>
    <definedName name="_ftnref1_51_19" localSheetId="10">'[14]Table 39_'!#REF!</definedName>
    <definedName name="_ftnref1_51_19" localSheetId="16">'[14]Table 39_'!#REF!</definedName>
    <definedName name="_ftnref1_51_19">'[14]Table 39_'!#REF!</definedName>
    <definedName name="_ftnref1_51_20" localSheetId="2">'[14]Table 39_'!#REF!</definedName>
    <definedName name="_ftnref1_51_20" localSheetId="4">'[14]Table 39_'!#REF!</definedName>
    <definedName name="_ftnref1_51_20" localSheetId="10">'[14]Table 39_'!#REF!</definedName>
    <definedName name="_ftnref1_51_20" localSheetId="16">'[14]Table 39_'!#REF!</definedName>
    <definedName name="_ftnref1_51_20">'[14]Table 39_'!#REF!</definedName>
    <definedName name="_ftnref1_51_21" localSheetId="2">'[14]Table 39_'!#REF!</definedName>
    <definedName name="_ftnref1_51_21" localSheetId="4">'[14]Table 39_'!#REF!</definedName>
    <definedName name="_ftnref1_51_21" localSheetId="10">'[14]Table 39_'!#REF!</definedName>
    <definedName name="_ftnref1_51_21" localSheetId="16">'[14]Table 39_'!#REF!</definedName>
    <definedName name="_ftnref1_51_21">'[14]Table 39_'!#REF!</definedName>
    <definedName name="_ftnref1_51_23" localSheetId="2">'[14]Table 39_'!#REF!</definedName>
    <definedName name="_ftnref1_51_23" localSheetId="4">'[14]Table 39_'!#REF!</definedName>
    <definedName name="_ftnref1_51_23" localSheetId="10">'[14]Table 39_'!#REF!</definedName>
    <definedName name="_ftnref1_51_23" localSheetId="16">'[14]Table 39_'!#REF!</definedName>
    <definedName name="_ftnref1_51_23">'[14]Table 39_'!#REF!</definedName>
    <definedName name="_ftnref1_51_24" localSheetId="2">'[14]Table 39_'!#REF!</definedName>
    <definedName name="_ftnref1_51_24" localSheetId="4">'[14]Table 39_'!#REF!</definedName>
    <definedName name="_ftnref1_51_24" localSheetId="10">'[14]Table 39_'!#REF!</definedName>
    <definedName name="_ftnref1_51_24" localSheetId="16">'[14]Table 39_'!#REF!</definedName>
    <definedName name="_ftnref1_51_24">'[14]Table 39_'!#REF!</definedName>
    <definedName name="_ftnref1_51_4" localSheetId="2">'[14]Table 39_'!#REF!</definedName>
    <definedName name="_ftnref1_51_4" localSheetId="4">'[14]Table 39_'!#REF!</definedName>
    <definedName name="_ftnref1_51_4" localSheetId="10">'[14]Table 39_'!#REF!</definedName>
    <definedName name="_ftnref1_51_4" localSheetId="16">'[14]Table 39_'!#REF!</definedName>
    <definedName name="_ftnref1_51_4">'[14]Table 39_'!#REF!</definedName>
    <definedName name="_ftnref1_51_5" localSheetId="2">'[14]Table 39_'!#REF!</definedName>
    <definedName name="_ftnref1_51_5" localSheetId="4">'[14]Table 39_'!#REF!</definedName>
    <definedName name="_ftnref1_51_5" localSheetId="10">'[14]Table 39_'!#REF!</definedName>
    <definedName name="_ftnref1_51_5" localSheetId="16">'[14]Table 39_'!#REF!</definedName>
    <definedName name="_ftnref1_51_5">'[14]Table 39_'!#REF!</definedName>
    <definedName name="_ftref1_50" localSheetId="2">'[13]Table 39_'!#REF!</definedName>
    <definedName name="_ftref1_50" localSheetId="4">'[13]Table 39_'!#REF!</definedName>
    <definedName name="_ftref1_50" localSheetId="10">'[13]Table 39_'!#REF!</definedName>
    <definedName name="_ftref1_50" localSheetId="16">'[13]Table 39_'!#REF!</definedName>
    <definedName name="_ftref1_50">'[13]Table 39_'!#REF!</definedName>
    <definedName name="_fu2x09518z" localSheetId="2">'[5]wybrane dane finansowe 1'!#REF!</definedName>
    <definedName name="_fu2x09518z" localSheetId="5">'[5]wybrane dane finansowe 1'!#REF!</definedName>
    <definedName name="_fu2x09518z" localSheetId="1">'[5]wybrane dane finansowe 1'!#REF!</definedName>
    <definedName name="_fu2x09518z" localSheetId="4">'[5]wybrane dane finansowe 1'!#REF!</definedName>
    <definedName name="_fu2x09518z" localSheetId="10">'[5]wybrane dane finansowe 1'!#REF!</definedName>
    <definedName name="_fu2x09518z" localSheetId="16">'[5]wybrane dane finansowe 1'!#REF!</definedName>
    <definedName name="_fu2x09518z" localSheetId="17">'[5]wybrane dane finansowe 1'!#REF!</definedName>
    <definedName name="_fu2x09518z">'[5]wybrane dane finansowe 1'!#REF!</definedName>
    <definedName name="_fudv2f50720" localSheetId="2">'[5]wybrane dane finansowe 1'!#REF!</definedName>
    <definedName name="_fudv2f50720" localSheetId="5">'[5]wybrane dane finansowe 1'!#REF!</definedName>
    <definedName name="_fudv2f50720" localSheetId="1">'[5]wybrane dane finansowe 1'!#REF!</definedName>
    <definedName name="_fudv2f50720" localSheetId="4">'[5]wybrane dane finansowe 1'!#REF!</definedName>
    <definedName name="_fudv2f50720" localSheetId="10">'[5]wybrane dane finansowe 1'!#REF!</definedName>
    <definedName name="_fudv2f50720" localSheetId="16">'[5]wybrane dane finansowe 1'!#REF!</definedName>
    <definedName name="_fudv2f50720" localSheetId="17">'[5]wybrane dane finansowe 1'!#REF!</definedName>
    <definedName name="_fudv2f50720">'[5]wybrane dane finansowe 1'!#REF!</definedName>
    <definedName name="_fwn7gi5072e" localSheetId="2">'[5]wybrane dane finansowe 1'!#REF!</definedName>
    <definedName name="_fwn7gi5072e" localSheetId="5">'[5]wybrane dane finansowe 1'!#REF!</definedName>
    <definedName name="_fwn7gi5072e" localSheetId="1">'[5]wybrane dane finansowe 1'!#REF!</definedName>
    <definedName name="_fwn7gi5072e" localSheetId="4">'[5]wybrane dane finansowe 1'!#REF!</definedName>
    <definedName name="_fwn7gi5072e" localSheetId="10">'[5]wybrane dane finansowe 1'!#REF!</definedName>
    <definedName name="_fwn7gi5072e" localSheetId="16">'[5]wybrane dane finansowe 1'!#REF!</definedName>
    <definedName name="_fwn7gi5072e" localSheetId="17">'[5]wybrane dane finansowe 1'!#REF!</definedName>
    <definedName name="_fwn7gi5072e">'[5]wybrane dane finansowe 1'!#REF!</definedName>
    <definedName name="_fwz5uq53q22" localSheetId="2">'[5]wybrane dane finansowe 1'!#REF!</definedName>
    <definedName name="_fwz5uq53q22" localSheetId="5">'[5]wybrane dane finansowe 1'!#REF!</definedName>
    <definedName name="_fwz5uq53q22" localSheetId="1">'[5]wybrane dane finansowe 1'!#REF!</definedName>
    <definedName name="_fwz5uq53q22" localSheetId="4">'[5]wybrane dane finansowe 1'!#REF!</definedName>
    <definedName name="_fwz5uq53q22" localSheetId="10">'[5]wybrane dane finansowe 1'!#REF!</definedName>
    <definedName name="_fwz5uq53q22" localSheetId="16">'[5]wybrane dane finansowe 1'!#REF!</definedName>
    <definedName name="_fwz5uq53q22" localSheetId="17">'[5]wybrane dane finansowe 1'!#REF!</definedName>
    <definedName name="_fwz5uq53q22">'[5]wybrane dane finansowe 1'!#REF!</definedName>
    <definedName name="_FXI1" localSheetId="2">#REF!</definedName>
    <definedName name="_FXI1" localSheetId="4">#REF!</definedName>
    <definedName name="_FXI1" localSheetId="10">#REF!</definedName>
    <definedName name="_FXI1" localSheetId="16">#REF!</definedName>
    <definedName name="_FXI1">#REF!</definedName>
    <definedName name="_FXI2" localSheetId="2">#REF!</definedName>
    <definedName name="_FXI2" localSheetId="4">#REF!</definedName>
    <definedName name="_FXI2" localSheetId="10">#REF!</definedName>
    <definedName name="_FXI2" localSheetId="16">#REF!</definedName>
    <definedName name="_FXI2">#REF!</definedName>
    <definedName name="_g00bl94y21n" localSheetId="2">'[5]wybrane dane finansowe 1'!#REF!</definedName>
    <definedName name="_g00bl94y21n" localSheetId="5">'[5]wybrane dane finansowe 1'!#REF!</definedName>
    <definedName name="_g00bl94y21n" localSheetId="1">'[5]wybrane dane finansowe 1'!#REF!</definedName>
    <definedName name="_g00bl94y21n" localSheetId="4">'[5]wybrane dane finansowe 1'!#REF!</definedName>
    <definedName name="_g00bl94y21n" localSheetId="10">'[5]wybrane dane finansowe 1'!#REF!</definedName>
    <definedName name="_g00bl94y21n" localSheetId="16">'[5]wybrane dane finansowe 1'!#REF!</definedName>
    <definedName name="_g00bl94y21n" localSheetId="17">'[5]wybrane dane finansowe 1'!#REF!</definedName>
    <definedName name="_g00bl94y21n">'[5]wybrane dane finansowe 1'!#REF!</definedName>
    <definedName name="_g14mhi4y2x" localSheetId="2">'[5]wybrane dane finansowe 1'!#REF!</definedName>
    <definedName name="_g14mhi4y2x" localSheetId="5">'[5]wybrane dane finansowe 1'!#REF!</definedName>
    <definedName name="_g14mhi4y2x" localSheetId="1">'[5]wybrane dane finansowe 1'!#REF!</definedName>
    <definedName name="_g14mhi4y2x" localSheetId="4">'[5]wybrane dane finansowe 1'!#REF!</definedName>
    <definedName name="_g14mhi4y2x" localSheetId="10">'[5]wybrane dane finansowe 1'!#REF!</definedName>
    <definedName name="_g14mhi4y2x" localSheetId="16">'[5]wybrane dane finansowe 1'!#REF!</definedName>
    <definedName name="_g14mhi4y2x" localSheetId="17">'[5]wybrane dane finansowe 1'!#REF!</definedName>
    <definedName name="_g14mhi4y2x">'[5]wybrane dane finansowe 1'!#REF!</definedName>
    <definedName name="_g2u68c5181h" localSheetId="2">'[5]wybrane dane finansowe 1'!#REF!</definedName>
    <definedName name="_g2u68c5181h" localSheetId="5">'[5]wybrane dane finansowe 1'!#REF!</definedName>
    <definedName name="_g2u68c5181h" localSheetId="1">'[5]wybrane dane finansowe 1'!#REF!</definedName>
    <definedName name="_g2u68c5181h" localSheetId="4">'[5]wybrane dane finansowe 1'!#REF!</definedName>
    <definedName name="_g2u68c5181h" localSheetId="10">'[5]wybrane dane finansowe 1'!#REF!</definedName>
    <definedName name="_g2u68c5181h" localSheetId="16">'[5]wybrane dane finansowe 1'!#REF!</definedName>
    <definedName name="_g2u68c5181h" localSheetId="17">'[5]wybrane dane finansowe 1'!#REF!</definedName>
    <definedName name="_g2u68c5181h">'[5]wybrane dane finansowe 1'!#REF!</definedName>
    <definedName name="_g841g74zl1e" localSheetId="2">'[5]wybrane dane finansowe 1'!#REF!</definedName>
    <definedName name="_g841g74zl1e" localSheetId="5">'[5]wybrane dane finansowe 1'!#REF!</definedName>
    <definedName name="_g841g74zl1e" localSheetId="1">'[5]wybrane dane finansowe 1'!#REF!</definedName>
    <definedName name="_g841g74zl1e" localSheetId="4">'[5]wybrane dane finansowe 1'!#REF!</definedName>
    <definedName name="_g841g74zl1e" localSheetId="10">'[5]wybrane dane finansowe 1'!#REF!</definedName>
    <definedName name="_g841g74zl1e" localSheetId="16">'[5]wybrane dane finansowe 1'!#REF!</definedName>
    <definedName name="_g841g74zl1e" localSheetId="17">'[5]wybrane dane finansowe 1'!#REF!</definedName>
    <definedName name="_g841g74zl1e">'[5]wybrane dane finansowe 1'!#REF!</definedName>
    <definedName name="_g9isme51828" localSheetId="2">'[5]wybrane dane finansowe 1'!#REF!</definedName>
    <definedName name="_g9isme51828" localSheetId="5">'[5]wybrane dane finansowe 1'!#REF!</definedName>
    <definedName name="_g9isme51828" localSheetId="1">'[5]wybrane dane finansowe 1'!#REF!</definedName>
    <definedName name="_g9isme51828" localSheetId="4">'[5]wybrane dane finansowe 1'!#REF!</definedName>
    <definedName name="_g9isme51828" localSheetId="10">'[5]wybrane dane finansowe 1'!#REF!</definedName>
    <definedName name="_g9isme51828" localSheetId="16">'[5]wybrane dane finansowe 1'!#REF!</definedName>
    <definedName name="_g9isme51828" localSheetId="17">'[5]wybrane dane finansowe 1'!#REF!</definedName>
    <definedName name="_g9isme51828">'[5]wybrane dane finansowe 1'!#REF!</definedName>
    <definedName name="_g9n6vq50mk" localSheetId="2">'[5]wybrane dane finansowe 1'!#REF!</definedName>
    <definedName name="_g9n6vq50mk" localSheetId="5">'[5]wybrane dane finansowe 1'!#REF!</definedName>
    <definedName name="_g9n6vq50mk" localSheetId="1">'[5]wybrane dane finansowe 1'!#REF!</definedName>
    <definedName name="_g9n6vq50mk" localSheetId="4">'[5]wybrane dane finansowe 1'!#REF!</definedName>
    <definedName name="_g9n6vq50mk" localSheetId="10">'[5]wybrane dane finansowe 1'!#REF!</definedName>
    <definedName name="_g9n6vq50mk" localSheetId="16">'[5]wybrane dane finansowe 1'!#REF!</definedName>
    <definedName name="_g9n6vq50mk" localSheetId="17">'[5]wybrane dane finansowe 1'!#REF!</definedName>
    <definedName name="_g9n6vq50mk">'[5]wybrane dane finansowe 1'!#REF!</definedName>
    <definedName name="_gft3zs536s" localSheetId="2">'[5]wybrane dane finansowe 1'!#REF!</definedName>
    <definedName name="_gft3zs536s" localSheetId="5">'[5]wybrane dane finansowe 1'!#REF!</definedName>
    <definedName name="_gft3zs536s" localSheetId="1">'[5]wybrane dane finansowe 1'!#REF!</definedName>
    <definedName name="_gft3zs536s" localSheetId="4">'[5]wybrane dane finansowe 1'!#REF!</definedName>
    <definedName name="_gft3zs536s" localSheetId="10">'[5]wybrane dane finansowe 1'!#REF!</definedName>
    <definedName name="_gft3zs536s" localSheetId="16">'[5]wybrane dane finansowe 1'!#REF!</definedName>
    <definedName name="_gft3zs536s" localSheetId="17">'[5]wybrane dane finansowe 1'!#REF!</definedName>
    <definedName name="_gft3zs536s">'[5]wybrane dane finansowe 1'!#REF!</definedName>
    <definedName name="_gh446v5072m" localSheetId="2">'[5]wybrane dane finansowe 1'!#REF!</definedName>
    <definedName name="_gh446v5072m" localSheetId="5">'[5]wybrane dane finansowe 1'!#REF!</definedName>
    <definedName name="_gh446v5072m" localSheetId="1">'[5]wybrane dane finansowe 1'!#REF!</definedName>
    <definedName name="_gh446v5072m" localSheetId="4">'[5]wybrane dane finansowe 1'!#REF!</definedName>
    <definedName name="_gh446v5072m" localSheetId="10">'[5]wybrane dane finansowe 1'!#REF!</definedName>
    <definedName name="_gh446v5072m" localSheetId="16">'[5]wybrane dane finansowe 1'!#REF!</definedName>
    <definedName name="_gh446v5072m" localSheetId="17">'[5]wybrane dane finansowe 1'!#REF!</definedName>
    <definedName name="_gh446v5072m">'[5]wybrane dane finansowe 1'!#REF!</definedName>
    <definedName name="_gijl1t4y229" localSheetId="2">'[5]wybrane dane finansowe 1'!#REF!</definedName>
    <definedName name="_gijl1t4y229" localSheetId="5">'[5]wybrane dane finansowe 1'!#REF!</definedName>
    <definedName name="_gijl1t4y229" localSheetId="1">'[5]wybrane dane finansowe 1'!#REF!</definedName>
    <definedName name="_gijl1t4y229" localSheetId="4">'[5]wybrane dane finansowe 1'!#REF!</definedName>
    <definedName name="_gijl1t4y229" localSheetId="10">'[5]wybrane dane finansowe 1'!#REF!</definedName>
    <definedName name="_gijl1t4y229" localSheetId="16">'[5]wybrane dane finansowe 1'!#REF!</definedName>
    <definedName name="_gijl1t4y229" localSheetId="17">'[5]wybrane dane finansowe 1'!#REF!</definedName>
    <definedName name="_gijl1t4y229">'[5]wybrane dane finansowe 1'!#REF!</definedName>
    <definedName name="_gisl6u518l" localSheetId="2">'[5]wybrane dane finansowe 1'!#REF!</definedName>
    <definedName name="_gisl6u518l" localSheetId="5">'[5]wybrane dane finansowe 1'!#REF!</definedName>
    <definedName name="_gisl6u518l" localSheetId="1">'[5]wybrane dane finansowe 1'!#REF!</definedName>
    <definedName name="_gisl6u518l" localSheetId="4">'[5]wybrane dane finansowe 1'!#REF!</definedName>
    <definedName name="_gisl6u518l" localSheetId="10">'[5]wybrane dane finansowe 1'!#REF!</definedName>
    <definedName name="_gisl6u518l" localSheetId="16">'[5]wybrane dane finansowe 1'!#REF!</definedName>
    <definedName name="_gisl6u518l" localSheetId="17">'[5]wybrane dane finansowe 1'!#REF!</definedName>
    <definedName name="_gisl6u518l">'[5]wybrane dane finansowe 1'!#REF!</definedName>
    <definedName name="_glao4p53qq" localSheetId="2">'[5]wybrane dane finansowe 1'!#REF!</definedName>
    <definedName name="_glao4p53qq" localSheetId="5">'[5]wybrane dane finansowe 1'!#REF!</definedName>
    <definedName name="_glao4p53qq" localSheetId="1">'[5]wybrane dane finansowe 1'!#REF!</definedName>
    <definedName name="_glao4p53qq" localSheetId="4">'[5]wybrane dane finansowe 1'!#REF!</definedName>
    <definedName name="_glao4p53qq" localSheetId="10">'[5]wybrane dane finansowe 1'!#REF!</definedName>
    <definedName name="_glao4p53qq" localSheetId="16">'[5]wybrane dane finansowe 1'!#REF!</definedName>
    <definedName name="_glao4p53qq" localSheetId="17">'[5]wybrane dane finansowe 1'!#REF!</definedName>
    <definedName name="_glao4p53qq">'[5]wybrane dane finansowe 1'!#REF!</definedName>
    <definedName name="_glz9qc54j22" localSheetId="2">'[5]wybrane dane finansowe 1'!#REF!</definedName>
    <definedName name="_glz9qc54j22" localSheetId="5">'[5]wybrane dane finansowe 1'!#REF!</definedName>
    <definedName name="_glz9qc54j22" localSheetId="1">'[5]wybrane dane finansowe 1'!#REF!</definedName>
    <definedName name="_glz9qc54j22" localSheetId="4">'[5]wybrane dane finansowe 1'!#REF!</definedName>
    <definedName name="_glz9qc54j22" localSheetId="10">'[5]wybrane dane finansowe 1'!#REF!</definedName>
    <definedName name="_glz9qc54j22" localSheetId="16">'[5]wybrane dane finansowe 1'!#REF!</definedName>
    <definedName name="_glz9qc54j22" localSheetId="17">'[5]wybrane dane finansowe 1'!#REF!</definedName>
    <definedName name="_glz9qc54j22">'[5]wybrane dane finansowe 1'!#REF!</definedName>
    <definedName name="_gogv6q50m1x" localSheetId="2">'[5]wybrane dane finansowe 1'!#REF!</definedName>
    <definedName name="_gogv6q50m1x" localSheetId="5">'[5]wybrane dane finansowe 1'!#REF!</definedName>
    <definedName name="_gogv6q50m1x" localSheetId="1">'[5]wybrane dane finansowe 1'!#REF!</definedName>
    <definedName name="_gogv6q50m1x" localSheetId="4">'[5]wybrane dane finansowe 1'!#REF!</definedName>
    <definedName name="_gogv6q50m1x" localSheetId="10">'[5]wybrane dane finansowe 1'!#REF!</definedName>
    <definedName name="_gogv6q50m1x" localSheetId="16">'[5]wybrane dane finansowe 1'!#REF!</definedName>
    <definedName name="_gogv6q50m1x" localSheetId="17">'[5]wybrane dane finansowe 1'!#REF!</definedName>
    <definedName name="_gogv6q50m1x">'[5]wybrane dane finansowe 1'!#REF!</definedName>
    <definedName name="_gpdggp50715" localSheetId="2">'[5]wybrane dane finansowe 1'!#REF!</definedName>
    <definedName name="_gpdggp50715" localSheetId="5">'[5]wybrane dane finansowe 1'!#REF!</definedName>
    <definedName name="_gpdggp50715" localSheetId="1">'[5]wybrane dane finansowe 1'!#REF!</definedName>
    <definedName name="_gpdggp50715" localSheetId="4">'[5]wybrane dane finansowe 1'!#REF!</definedName>
    <definedName name="_gpdggp50715" localSheetId="10">'[5]wybrane dane finansowe 1'!#REF!</definedName>
    <definedName name="_gpdggp50715" localSheetId="16">'[5]wybrane dane finansowe 1'!#REF!</definedName>
    <definedName name="_gpdggp50715" localSheetId="17">'[5]wybrane dane finansowe 1'!#REF!</definedName>
    <definedName name="_gpdggp50715">'[5]wybrane dane finansowe 1'!#REF!</definedName>
    <definedName name="_gpxtkz5181l" localSheetId="2">'[5]wybrane dane finansowe 1'!#REF!</definedName>
    <definedName name="_gpxtkz5181l" localSheetId="5">'[5]wybrane dane finansowe 1'!#REF!</definedName>
    <definedName name="_gpxtkz5181l" localSheetId="1">'[5]wybrane dane finansowe 1'!#REF!</definedName>
    <definedName name="_gpxtkz5181l" localSheetId="4">'[5]wybrane dane finansowe 1'!#REF!</definedName>
    <definedName name="_gpxtkz5181l" localSheetId="10">'[5]wybrane dane finansowe 1'!#REF!</definedName>
    <definedName name="_gpxtkz5181l" localSheetId="16">'[5]wybrane dane finansowe 1'!#REF!</definedName>
    <definedName name="_gpxtkz5181l" localSheetId="17">'[5]wybrane dane finansowe 1'!#REF!</definedName>
    <definedName name="_gpxtkz5181l">'[5]wybrane dane finansowe 1'!#REF!</definedName>
    <definedName name="_gs5k3g5181y" localSheetId="2">'[5]wybrane dane finansowe 1'!#REF!</definedName>
    <definedName name="_gs5k3g5181y" localSheetId="5">'[5]wybrane dane finansowe 1'!#REF!</definedName>
    <definedName name="_gs5k3g5181y" localSheetId="1">'[5]wybrane dane finansowe 1'!#REF!</definedName>
    <definedName name="_gs5k3g5181y" localSheetId="4">'[5]wybrane dane finansowe 1'!#REF!</definedName>
    <definedName name="_gs5k3g5181y" localSheetId="10">'[5]wybrane dane finansowe 1'!#REF!</definedName>
    <definedName name="_gs5k3g5181y" localSheetId="16">'[5]wybrane dane finansowe 1'!#REF!</definedName>
    <definedName name="_gs5k3g5181y" localSheetId="17">'[5]wybrane dane finansowe 1'!#REF!</definedName>
    <definedName name="_gs5k3g5181y">'[5]wybrane dane finansowe 1'!#REF!</definedName>
    <definedName name="_gxkuii4ysa" localSheetId="2">'[5]wybrane dane finansowe 1'!#REF!</definedName>
    <definedName name="_gxkuii4ysa" localSheetId="5">'[5]wybrane dane finansowe 1'!#REF!</definedName>
    <definedName name="_gxkuii4ysa" localSheetId="1">'[5]wybrane dane finansowe 1'!#REF!</definedName>
    <definedName name="_gxkuii4ysa" localSheetId="4">'[5]wybrane dane finansowe 1'!#REF!</definedName>
    <definedName name="_gxkuii4ysa" localSheetId="10">'[5]wybrane dane finansowe 1'!#REF!</definedName>
    <definedName name="_gxkuii4ysa" localSheetId="16">'[5]wybrane dane finansowe 1'!#REF!</definedName>
    <definedName name="_gxkuii4ysa" localSheetId="17">'[5]wybrane dane finansowe 1'!#REF!</definedName>
    <definedName name="_gxkuii4ysa">'[5]wybrane dane finansowe 1'!#REF!</definedName>
    <definedName name="_gxtt2z50m1s" localSheetId="2">'[5]wybrane dane finansowe 1'!#REF!</definedName>
    <definedName name="_gxtt2z50m1s" localSheetId="5">'[5]wybrane dane finansowe 1'!#REF!</definedName>
    <definedName name="_gxtt2z50m1s" localSheetId="1">'[5]wybrane dane finansowe 1'!#REF!</definedName>
    <definedName name="_gxtt2z50m1s" localSheetId="4">'[5]wybrane dane finansowe 1'!#REF!</definedName>
    <definedName name="_gxtt2z50m1s" localSheetId="10">'[5]wybrane dane finansowe 1'!#REF!</definedName>
    <definedName name="_gxtt2z50m1s" localSheetId="16">'[5]wybrane dane finansowe 1'!#REF!</definedName>
    <definedName name="_gxtt2z50m1s" localSheetId="17">'[5]wybrane dane finansowe 1'!#REF!</definedName>
    <definedName name="_gxtt2z50m1s">'[5]wybrane dane finansowe 1'!#REF!</definedName>
    <definedName name="_h" localSheetId="2">'[14]Table 39_'!#REF!</definedName>
    <definedName name="_h" localSheetId="4">'[14]Table 39_'!#REF!</definedName>
    <definedName name="_h" localSheetId="10">'[14]Table 39_'!#REF!</definedName>
    <definedName name="_h" localSheetId="16">'[14]Table 39_'!#REF!</definedName>
    <definedName name="_h">'[14]Table 39_'!#REF!</definedName>
    <definedName name="_h9eklb50m25" localSheetId="2">'[5]wybrane dane finansowe 1'!#REF!</definedName>
    <definedName name="_h9eklb50m25" localSheetId="5">'[5]wybrane dane finansowe 1'!#REF!</definedName>
    <definedName name="_h9eklb50m25" localSheetId="1">'[5]wybrane dane finansowe 1'!#REF!</definedName>
    <definedName name="_h9eklb50m25" localSheetId="4">'[5]wybrane dane finansowe 1'!#REF!</definedName>
    <definedName name="_h9eklb50m25" localSheetId="10">'[5]wybrane dane finansowe 1'!#REF!</definedName>
    <definedName name="_h9eklb50m25" localSheetId="16">'[5]wybrane dane finansowe 1'!#REF!</definedName>
    <definedName name="_h9eklb50m25" localSheetId="17">'[5]wybrane dane finansowe 1'!#REF!</definedName>
    <definedName name="_h9eklb50m25">'[5]wybrane dane finansowe 1'!#REF!</definedName>
    <definedName name="_hb2rv85072t" localSheetId="2">'[5]wybrane dane finansowe 1'!#REF!</definedName>
    <definedName name="_hb2rv85072t" localSheetId="5">'[5]wybrane dane finansowe 1'!#REF!</definedName>
    <definedName name="_hb2rv85072t" localSheetId="1">'[5]wybrane dane finansowe 1'!#REF!</definedName>
    <definedName name="_hb2rv85072t" localSheetId="4">'[5]wybrane dane finansowe 1'!#REF!</definedName>
    <definedName name="_hb2rv85072t" localSheetId="10">'[5]wybrane dane finansowe 1'!#REF!</definedName>
    <definedName name="_hb2rv85072t" localSheetId="16">'[5]wybrane dane finansowe 1'!#REF!</definedName>
    <definedName name="_hb2rv85072t" localSheetId="17">'[5]wybrane dane finansowe 1'!#REF!</definedName>
    <definedName name="_hb2rv85072t">'[5]wybrane dane finansowe 1'!#REF!</definedName>
    <definedName name="_hdeb7e507s" localSheetId="2">'[5]wybrane dane finansowe 1'!#REF!</definedName>
    <definedName name="_hdeb7e507s" localSheetId="5">'[5]wybrane dane finansowe 1'!#REF!</definedName>
    <definedName name="_hdeb7e507s" localSheetId="1">'[5]wybrane dane finansowe 1'!#REF!</definedName>
    <definedName name="_hdeb7e507s" localSheetId="4">'[5]wybrane dane finansowe 1'!#REF!</definedName>
    <definedName name="_hdeb7e507s" localSheetId="10">'[5]wybrane dane finansowe 1'!#REF!</definedName>
    <definedName name="_hdeb7e507s" localSheetId="16">'[5]wybrane dane finansowe 1'!#REF!</definedName>
    <definedName name="_hdeb7e507s" localSheetId="17">'[5]wybrane dane finansowe 1'!#REF!</definedName>
    <definedName name="_hdeb7e507s">'[5]wybrane dane finansowe 1'!#REF!</definedName>
    <definedName name="_hf0h0950711" localSheetId="2">'[5]wybrane dane finansowe 1'!#REF!</definedName>
    <definedName name="_hf0h0950711" localSheetId="5">'[5]wybrane dane finansowe 1'!#REF!</definedName>
    <definedName name="_hf0h0950711" localSheetId="1">'[5]wybrane dane finansowe 1'!#REF!</definedName>
    <definedName name="_hf0h0950711" localSheetId="4">'[5]wybrane dane finansowe 1'!#REF!</definedName>
    <definedName name="_hf0h0950711" localSheetId="10">'[5]wybrane dane finansowe 1'!#REF!</definedName>
    <definedName name="_hf0h0950711" localSheetId="16">'[5]wybrane dane finansowe 1'!#REF!</definedName>
    <definedName name="_hf0h0950711" localSheetId="17">'[5]wybrane dane finansowe 1'!#REF!</definedName>
    <definedName name="_hf0h0950711">'[5]wybrane dane finansowe 1'!#REF!</definedName>
    <definedName name="_hhkd5f53q2a" localSheetId="2">'[5]wybrane dane finansowe 1'!#REF!</definedName>
    <definedName name="_hhkd5f53q2a" localSheetId="5">'[5]wybrane dane finansowe 1'!#REF!</definedName>
    <definedName name="_hhkd5f53q2a" localSheetId="1">'[5]wybrane dane finansowe 1'!#REF!</definedName>
    <definedName name="_hhkd5f53q2a" localSheetId="4">'[5]wybrane dane finansowe 1'!#REF!</definedName>
    <definedName name="_hhkd5f53q2a" localSheetId="10">'[5]wybrane dane finansowe 1'!#REF!</definedName>
    <definedName name="_hhkd5f53q2a" localSheetId="16">'[5]wybrane dane finansowe 1'!#REF!</definedName>
    <definedName name="_hhkd5f53q2a" localSheetId="17">'[5]wybrane dane finansowe 1'!#REF!</definedName>
    <definedName name="_hhkd5f53q2a">'[5]wybrane dane finansowe 1'!#REF!</definedName>
    <definedName name="_hix51_8fuiuc27oj" localSheetId="2">'[5]wybrane dane finansowe 1'!#REF!</definedName>
    <definedName name="_hix51_8fuiuc27oj" localSheetId="5">'[5]wybrane dane finansowe 1'!#REF!</definedName>
    <definedName name="_hix51_8fuiuc27oj" localSheetId="1">'[5]wybrane dane finansowe 1'!#REF!</definedName>
    <definedName name="_hix51_8fuiuc27oj" localSheetId="4">'[5]wybrane dane finansowe 1'!#REF!</definedName>
    <definedName name="_hix51_8fuiuc27oj" localSheetId="10">'[5]wybrane dane finansowe 1'!#REF!</definedName>
    <definedName name="_hix51_8fuiuc27oj" localSheetId="16">'[5]wybrane dane finansowe 1'!#REF!</definedName>
    <definedName name="_hix51_8fuiuc27oj" localSheetId="17">'[5]wybrane dane finansowe 1'!#REF!</definedName>
    <definedName name="_hix51_8fuiuc27oj">'[5]wybrane dane finansowe 1'!#REF!</definedName>
    <definedName name="_hjtq6353q19" localSheetId="2">'[5]wybrane dane finansowe 1'!#REF!</definedName>
    <definedName name="_hjtq6353q19" localSheetId="5">'[5]wybrane dane finansowe 1'!#REF!</definedName>
    <definedName name="_hjtq6353q19" localSheetId="1">'[5]wybrane dane finansowe 1'!#REF!</definedName>
    <definedName name="_hjtq6353q19" localSheetId="4">'[5]wybrane dane finansowe 1'!#REF!</definedName>
    <definedName name="_hjtq6353q19" localSheetId="10">'[5]wybrane dane finansowe 1'!#REF!</definedName>
    <definedName name="_hjtq6353q19" localSheetId="16">'[5]wybrane dane finansowe 1'!#REF!</definedName>
    <definedName name="_hjtq6353q19" localSheetId="17">'[5]wybrane dane finansowe 1'!#REF!</definedName>
    <definedName name="_hjtq6353q19">'[5]wybrane dane finansowe 1'!#REF!</definedName>
    <definedName name="_hk2h5x4y2c" localSheetId="2">'[5]wybrane dane finansowe 1'!#REF!</definedName>
    <definedName name="_hk2h5x4y2c" localSheetId="5">'[5]wybrane dane finansowe 1'!#REF!</definedName>
    <definedName name="_hk2h5x4y2c" localSheetId="1">'[5]wybrane dane finansowe 1'!#REF!</definedName>
    <definedName name="_hk2h5x4y2c" localSheetId="4">'[5]wybrane dane finansowe 1'!#REF!</definedName>
    <definedName name="_hk2h5x4y2c" localSheetId="10">'[5]wybrane dane finansowe 1'!#REF!</definedName>
    <definedName name="_hk2h5x4y2c" localSheetId="16">'[5]wybrane dane finansowe 1'!#REF!</definedName>
    <definedName name="_hk2h5x4y2c" localSheetId="17">'[5]wybrane dane finansowe 1'!#REF!</definedName>
    <definedName name="_hk2h5x4y2c">'[5]wybrane dane finansowe 1'!#REF!</definedName>
    <definedName name="_hlw7t34zli" localSheetId="2">'[5]wybrane dane finansowe 1'!#REF!</definedName>
    <definedName name="_hlw7t34zli" localSheetId="5">'[5]wybrane dane finansowe 1'!#REF!</definedName>
    <definedName name="_hlw7t34zli" localSheetId="1">'[5]wybrane dane finansowe 1'!#REF!</definedName>
    <definedName name="_hlw7t34zli" localSheetId="4">'[5]wybrane dane finansowe 1'!#REF!</definedName>
    <definedName name="_hlw7t34zli" localSheetId="10">'[5]wybrane dane finansowe 1'!#REF!</definedName>
    <definedName name="_hlw7t34zli" localSheetId="16">'[5]wybrane dane finansowe 1'!#REF!</definedName>
    <definedName name="_hlw7t34zli" localSheetId="17">'[5]wybrane dane finansowe 1'!#REF!</definedName>
    <definedName name="_hlw7t34zli">'[5]wybrane dane finansowe 1'!#REF!</definedName>
    <definedName name="_hnc6cj51pb" localSheetId="2">'[5]wybrane dane finansowe 1'!#REF!</definedName>
    <definedName name="_hnc6cj51pb" localSheetId="5">'[5]wybrane dane finansowe 1'!#REF!</definedName>
    <definedName name="_hnc6cj51pb" localSheetId="1">'[5]wybrane dane finansowe 1'!#REF!</definedName>
    <definedName name="_hnc6cj51pb" localSheetId="4">'[5]wybrane dane finansowe 1'!#REF!</definedName>
    <definedName name="_hnc6cj51pb" localSheetId="10">'[5]wybrane dane finansowe 1'!#REF!</definedName>
    <definedName name="_hnc6cj51pb" localSheetId="16">'[5]wybrane dane finansowe 1'!#REF!</definedName>
    <definedName name="_hnc6cj51pb" localSheetId="17">'[5]wybrane dane finansowe 1'!#REF!</definedName>
    <definedName name="_hnc6cj51pb">'[5]wybrane dane finansowe 1'!#REF!</definedName>
    <definedName name="_hobqp454j16" localSheetId="2">'[5]wybrane dane finansowe 1'!#REF!</definedName>
    <definedName name="_hobqp454j16" localSheetId="5">'[5]wybrane dane finansowe 1'!#REF!</definedName>
    <definedName name="_hobqp454j16" localSheetId="1">'[5]wybrane dane finansowe 1'!#REF!</definedName>
    <definedName name="_hobqp454j16" localSheetId="4">'[5]wybrane dane finansowe 1'!#REF!</definedName>
    <definedName name="_hobqp454j16" localSheetId="10">'[5]wybrane dane finansowe 1'!#REF!</definedName>
    <definedName name="_hobqp454j16" localSheetId="16">'[5]wybrane dane finansowe 1'!#REF!</definedName>
    <definedName name="_hobqp454j16" localSheetId="17">'[5]wybrane dane finansowe 1'!#REF!</definedName>
    <definedName name="_hobqp454j16">'[5]wybrane dane finansowe 1'!#REF!</definedName>
    <definedName name="_hol7sp536x" localSheetId="2">'[5]wybrane dane finansowe 1'!#REF!</definedName>
    <definedName name="_hol7sp536x" localSheetId="5">'[5]wybrane dane finansowe 1'!#REF!</definedName>
    <definedName name="_hol7sp536x" localSheetId="1">'[5]wybrane dane finansowe 1'!#REF!</definedName>
    <definedName name="_hol7sp536x" localSheetId="4">'[5]wybrane dane finansowe 1'!#REF!</definedName>
    <definedName name="_hol7sp536x" localSheetId="10">'[5]wybrane dane finansowe 1'!#REF!</definedName>
    <definedName name="_hol7sp536x" localSheetId="16">'[5]wybrane dane finansowe 1'!#REF!</definedName>
    <definedName name="_hol7sp536x" localSheetId="17">'[5]wybrane dane finansowe 1'!#REF!</definedName>
    <definedName name="_hol7sp536x">'[5]wybrane dane finansowe 1'!#REF!</definedName>
    <definedName name="_hpkv5h5072i" localSheetId="2">'[5]wybrane dane finansowe 1'!#REF!</definedName>
    <definedName name="_hpkv5h5072i" localSheetId="5">'[5]wybrane dane finansowe 1'!#REF!</definedName>
    <definedName name="_hpkv5h5072i" localSheetId="1">'[5]wybrane dane finansowe 1'!#REF!</definedName>
    <definedName name="_hpkv5h5072i" localSheetId="4">'[5]wybrane dane finansowe 1'!#REF!</definedName>
    <definedName name="_hpkv5h5072i" localSheetId="10">'[5]wybrane dane finansowe 1'!#REF!</definedName>
    <definedName name="_hpkv5h5072i" localSheetId="16">'[5]wybrane dane finansowe 1'!#REF!</definedName>
    <definedName name="_hpkv5h5072i" localSheetId="17">'[5]wybrane dane finansowe 1'!#REF!</definedName>
    <definedName name="_hpkv5h5072i">'[5]wybrane dane finansowe 1'!#REF!</definedName>
    <definedName name="_hsag1t4y22j" localSheetId="2">'[5]wybrane dane finansowe 1'!#REF!</definedName>
    <definedName name="_hsag1t4y22j" localSheetId="5">'[5]wybrane dane finansowe 1'!#REF!</definedName>
    <definedName name="_hsag1t4y22j" localSheetId="1">'[5]wybrane dane finansowe 1'!#REF!</definedName>
    <definedName name="_hsag1t4y22j" localSheetId="4">'[5]wybrane dane finansowe 1'!#REF!</definedName>
    <definedName name="_hsag1t4y22j" localSheetId="10">'[5]wybrane dane finansowe 1'!#REF!</definedName>
    <definedName name="_hsag1t4y22j" localSheetId="16">'[5]wybrane dane finansowe 1'!#REF!</definedName>
    <definedName name="_hsag1t4y22j" localSheetId="17">'[5]wybrane dane finansowe 1'!#REF!</definedName>
    <definedName name="_hsag1t4y22j">'[5]wybrane dane finansowe 1'!#REF!</definedName>
    <definedName name="_ht4vuj5181g" localSheetId="2">'[5]wybrane dane finansowe 1'!#REF!</definedName>
    <definedName name="_ht4vuj5181g" localSheetId="5">'[5]wybrane dane finansowe 1'!#REF!</definedName>
    <definedName name="_ht4vuj5181g" localSheetId="1">'[5]wybrane dane finansowe 1'!#REF!</definedName>
    <definedName name="_ht4vuj5181g" localSheetId="4">'[5]wybrane dane finansowe 1'!#REF!</definedName>
    <definedName name="_ht4vuj5181g" localSheetId="10">'[5]wybrane dane finansowe 1'!#REF!</definedName>
    <definedName name="_ht4vuj5181g" localSheetId="16">'[5]wybrane dane finansowe 1'!#REF!</definedName>
    <definedName name="_ht4vuj5181g" localSheetId="17">'[5]wybrane dane finansowe 1'!#REF!</definedName>
    <definedName name="_ht4vuj5181g">'[5]wybrane dane finansowe 1'!#REF!</definedName>
    <definedName name="_huf9wp4y21m" localSheetId="2">'[5]wybrane dane finansowe 1'!#REF!</definedName>
    <definedName name="_huf9wp4y21m" localSheetId="5">'[5]wybrane dane finansowe 1'!#REF!</definedName>
    <definedName name="_huf9wp4y21m" localSheetId="1">'[5]wybrane dane finansowe 1'!#REF!</definedName>
    <definedName name="_huf9wp4y21m" localSheetId="4">'[5]wybrane dane finansowe 1'!#REF!</definedName>
    <definedName name="_huf9wp4y21m" localSheetId="10">'[5]wybrane dane finansowe 1'!#REF!</definedName>
    <definedName name="_huf9wp4y21m" localSheetId="16">'[5]wybrane dane finansowe 1'!#REF!</definedName>
    <definedName name="_huf9wp4y21m" localSheetId="17">'[5]wybrane dane finansowe 1'!#REF!</definedName>
    <definedName name="_huf9wp4y21m">'[5]wybrane dane finansowe 1'!#REF!</definedName>
    <definedName name="_huwigj54j2m" localSheetId="2">'[5]wybrane dane finansowe 1'!#REF!</definedName>
    <definedName name="_huwigj54j2m" localSheetId="5">'[5]wybrane dane finansowe 1'!#REF!</definedName>
    <definedName name="_huwigj54j2m" localSheetId="1">'[5]wybrane dane finansowe 1'!#REF!</definedName>
    <definedName name="_huwigj54j2m" localSheetId="4">'[5]wybrane dane finansowe 1'!#REF!</definedName>
    <definedName name="_huwigj54j2m" localSheetId="10">'[5]wybrane dane finansowe 1'!#REF!</definedName>
    <definedName name="_huwigj54j2m" localSheetId="16">'[5]wybrane dane finansowe 1'!#REF!</definedName>
    <definedName name="_huwigj54j2m" localSheetId="17">'[5]wybrane dane finansowe 1'!#REF!</definedName>
    <definedName name="_huwigj54j2m">'[5]wybrane dane finansowe 1'!#REF!</definedName>
    <definedName name="_hv53kj4ys8" localSheetId="2">'[5]wybrane dane finansowe 1'!#REF!</definedName>
    <definedName name="_hv53kj4ys8" localSheetId="5">'[5]wybrane dane finansowe 1'!#REF!</definedName>
    <definedName name="_hv53kj4ys8" localSheetId="1">'[5]wybrane dane finansowe 1'!#REF!</definedName>
    <definedName name="_hv53kj4ys8" localSheetId="4">'[5]wybrane dane finansowe 1'!#REF!</definedName>
    <definedName name="_hv53kj4ys8" localSheetId="10">'[5]wybrane dane finansowe 1'!#REF!</definedName>
    <definedName name="_hv53kj4ys8" localSheetId="16">'[5]wybrane dane finansowe 1'!#REF!</definedName>
    <definedName name="_hv53kj4ys8" localSheetId="17">'[5]wybrane dane finansowe 1'!#REF!</definedName>
    <definedName name="_hv53kj4ys8">'[5]wybrane dane finansowe 1'!#REF!</definedName>
    <definedName name="_hvx78p4x9l" localSheetId="2">#REF!</definedName>
    <definedName name="_hvx78p4x9l" localSheetId="4">#REF!</definedName>
    <definedName name="_hvx78p4x9l" localSheetId="10">#REF!</definedName>
    <definedName name="_hvx78p4x9l" localSheetId="16">#REF!</definedName>
    <definedName name="_hvx78p4x9l">#REF!</definedName>
    <definedName name="_hwl4l753q15" localSheetId="2">'[5]wybrane dane finansowe 1'!#REF!</definedName>
    <definedName name="_hwl4l753q15" localSheetId="5">'[5]wybrane dane finansowe 1'!#REF!</definedName>
    <definedName name="_hwl4l753q15" localSheetId="1">'[5]wybrane dane finansowe 1'!#REF!</definedName>
    <definedName name="_hwl4l753q15" localSheetId="4">'[5]wybrane dane finansowe 1'!#REF!</definedName>
    <definedName name="_hwl4l753q15" localSheetId="10">'[5]wybrane dane finansowe 1'!#REF!</definedName>
    <definedName name="_hwl4l753q15" localSheetId="16">'[5]wybrane dane finansowe 1'!#REF!</definedName>
    <definedName name="_hwl4l753q15" localSheetId="17">'[5]wybrane dane finansowe 1'!#REF!</definedName>
    <definedName name="_hwl4l753q15">'[5]wybrane dane finansowe 1'!#REF!</definedName>
    <definedName name="_hxqi2l507q" localSheetId="2">'[5]wybrane dane finansowe 1'!#REF!</definedName>
    <definedName name="_hxqi2l507q" localSheetId="5">'[5]wybrane dane finansowe 1'!#REF!</definedName>
    <definedName name="_hxqi2l507q" localSheetId="1">'[5]wybrane dane finansowe 1'!#REF!</definedName>
    <definedName name="_hxqi2l507q" localSheetId="4">'[5]wybrane dane finansowe 1'!#REF!</definedName>
    <definedName name="_hxqi2l507q" localSheetId="10">'[5]wybrane dane finansowe 1'!#REF!</definedName>
    <definedName name="_hxqi2l507q" localSheetId="16">'[5]wybrane dane finansowe 1'!#REF!</definedName>
    <definedName name="_hxqi2l507q" localSheetId="17">'[5]wybrane dane finansowe 1'!#REF!</definedName>
    <definedName name="_hxqi2l507q">'[5]wybrane dane finansowe 1'!#REF!</definedName>
    <definedName name="_hz6at251pc" localSheetId="2">'[5]wybrane dane finansowe 1'!#REF!</definedName>
    <definedName name="_hz6at251pc" localSheetId="5">'[5]wybrane dane finansowe 1'!#REF!</definedName>
    <definedName name="_hz6at251pc" localSheetId="1">'[5]wybrane dane finansowe 1'!#REF!</definedName>
    <definedName name="_hz6at251pc" localSheetId="4">'[5]wybrane dane finansowe 1'!#REF!</definedName>
    <definedName name="_hz6at251pc" localSheetId="10">'[5]wybrane dane finansowe 1'!#REF!</definedName>
    <definedName name="_hz6at251pc" localSheetId="16">'[5]wybrane dane finansowe 1'!#REF!</definedName>
    <definedName name="_hz6at251pc" localSheetId="17">'[5]wybrane dane finansowe 1'!#REF!</definedName>
    <definedName name="_hz6at251pc">'[5]wybrane dane finansowe 1'!#REF!</definedName>
    <definedName name="_hzc04c50m2r" localSheetId="2">'[5]wybrane dane finansowe 1'!#REF!</definedName>
    <definedName name="_hzc04c50m2r" localSheetId="5">'[5]wybrane dane finansowe 1'!#REF!</definedName>
    <definedName name="_hzc04c50m2r" localSheetId="1">'[5]wybrane dane finansowe 1'!#REF!</definedName>
    <definedName name="_hzc04c50m2r" localSheetId="4">'[5]wybrane dane finansowe 1'!#REF!</definedName>
    <definedName name="_hzc04c50m2r" localSheetId="10">'[5]wybrane dane finansowe 1'!#REF!</definedName>
    <definedName name="_hzc04c50m2r" localSheetId="16">'[5]wybrane dane finansowe 1'!#REF!</definedName>
    <definedName name="_hzc04c50m2r" localSheetId="17">'[5]wybrane dane finansowe 1'!#REF!</definedName>
    <definedName name="_hzc04c50m2r">'[5]wybrane dane finansowe 1'!#REF!</definedName>
    <definedName name="_i0qrxf4y22e" localSheetId="2">'[5]wybrane dane finansowe 1'!#REF!</definedName>
    <definedName name="_i0qrxf4y22e" localSheetId="5">'[5]wybrane dane finansowe 1'!#REF!</definedName>
    <definedName name="_i0qrxf4y22e" localSheetId="1">'[5]wybrane dane finansowe 1'!#REF!</definedName>
    <definedName name="_i0qrxf4y22e" localSheetId="4">'[5]wybrane dane finansowe 1'!#REF!</definedName>
    <definedName name="_i0qrxf4y22e" localSheetId="10">'[5]wybrane dane finansowe 1'!#REF!</definedName>
    <definedName name="_i0qrxf4y22e" localSheetId="16">'[5]wybrane dane finansowe 1'!#REF!</definedName>
    <definedName name="_i0qrxf4y22e" localSheetId="17">'[5]wybrane dane finansowe 1'!#REF!</definedName>
    <definedName name="_i0qrxf4y22e">'[5]wybrane dane finansowe 1'!#REF!</definedName>
    <definedName name="_i8vp57518d" localSheetId="2">'[5]wybrane dane finansowe 1'!#REF!</definedName>
    <definedName name="_i8vp57518d" localSheetId="5">'[5]wybrane dane finansowe 1'!#REF!</definedName>
    <definedName name="_i8vp57518d" localSheetId="1">'[5]wybrane dane finansowe 1'!#REF!</definedName>
    <definedName name="_i8vp57518d" localSheetId="4">'[5]wybrane dane finansowe 1'!#REF!</definedName>
    <definedName name="_i8vp57518d" localSheetId="10">'[5]wybrane dane finansowe 1'!#REF!</definedName>
    <definedName name="_i8vp57518d" localSheetId="16">'[5]wybrane dane finansowe 1'!#REF!</definedName>
    <definedName name="_i8vp57518d" localSheetId="17">'[5]wybrane dane finansowe 1'!#REF!</definedName>
    <definedName name="_i8vp57518d">'[5]wybrane dane finansowe 1'!#REF!</definedName>
    <definedName name="_i9fvmg4y21w" localSheetId="2">'[5]wybrane dane finansowe 1'!#REF!</definedName>
    <definedName name="_i9fvmg4y21w" localSheetId="5">'[5]wybrane dane finansowe 1'!#REF!</definedName>
    <definedName name="_i9fvmg4y21w" localSheetId="1">'[5]wybrane dane finansowe 1'!#REF!</definedName>
    <definedName name="_i9fvmg4y21w" localSheetId="4">'[5]wybrane dane finansowe 1'!#REF!</definedName>
    <definedName name="_i9fvmg4y21w" localSheetId="10">'[5]wybrane dane finansowe 1'!#REF!</definedName>
    <definedName name="_i9fvmg4y21w" localSheetId="16">'[5]wybrane dane finansowe 1'!#REF!</definedName>
    <definedName name="_i9fvmg4y21w" localSheetId="17">'[5]wybrane dane finansowe 1'!#REF!</definedName>
    <definedName name="_i9fvmg4y21w">'[5]wybrane dane finansowe 1'!#REF!</definedName>
    <definedName name="_IAF2005" localSheetId="2">#REF!</definedName>
    <definedName name="_IAF2005" localSheetId="4">#REF!</definedName>
    <definedName name="_IAF2005" localSheetId="10">#REF!</definedName>
    <definedName name="_IAF2005" localSheetId="16">#REF!</definedName>
    <definedName name="_IAF2005">#REF!</definedName>
    <definedName name="_IAF2006" localSheetId="2">#REF!</definedName>
    <definedName name="_IAF2006" localSheetId="4">#REF!</definedName>
    <definedName name="_IAF2006" localSheetId="10">#REF!</definedName>
    <definedName name="_IAF2006" localSheetId="16">#REF!</definedName>
    <definedName name="_IAF2006">#REF!</definedName>
    <definedName name="_icr5su4y22w" localSheetId="2">'[5]wybrane dane finansowe 1'!#REF!</definedName>
    <definedName name="_icr5su4y22w" localSheetId="5">'[5]wybrane dane finansowe 1'!#REF!</definedName>
    <definedName name="_icr5su4y22w" localSheetId="1">'[5]wybrane dane finansowe 1'!#REF!</definedName>
    <definedName name="_icr5su4y22w" localSheetId="4">'[5]wybrane dane finansowe 1'!#REF!</definedName>
    <definedName name="_icr5su4y22w" localSheetId="10">'[5]wybrane dane finansowe 1'!#REF!</definedName>
    <definedName name="_icr5su4y22w" localSheetId="16">'[5]wybrane dane finansowe 1'!#REF!</definedName>
    <definedName name="_icr5su4y22w" localSheetId="17">'[5]wybrane dane finansowe 1'!#REF!</definedName>
    <definedName name="_icr5su4y22w">'[5]wybrane dane finansowe 1'!#REF!</definedName>
    <definedName name="_ifwf6h51810" localSheetId="2">'[5]wybrane dane finansowe 1'!#REF!</definedName>
    <definedName name="_ifwf6h51810" localSheetId="5">'[5]wybrane dane finansowe 1'!#REF!</definedName>
    <definedName name="_ifwf6h51810" localSheetId="1">'[5]wybrane dane finansowe 1'!#REF!</definedName>
    <definedName name="_ifwf6h51810" localSheetId="4">'[5]wybrane dane finansowe 1'!#REF!</definedName>
    <definedName name="_ifwf6h51810" localSheetId="10">'[5]wybrane dane finansowe 1'!#REF!</definedName>
    <definedName name="_ifwf6h51810" localSheetId="16">'[5]wybrane dane finansowe 1'!#REF!</definedName>
    <definedName name="_ifwf6h51810" localSheetId="17">'[5]wybrane dane finansowe 1'!#REF!</definedName>
    <definedName name="_ifwf6h51810">'[5]wybrane dane finansowe 1'!#REF!</definedName>
    <definedName name="_iggmr354j29" localSheetId="2">'[5]wybrane dane finansowe 1'!#REF!</definedName>
    <definedName name="_iggmr354j29" localSheetId="5">'[5]wybrane dane finansowe 1'!#REF!</definedName>
    <definedName name="_iggmr354j29" localSheetId="1">'[5]wybrane dane finansowe 1'!#REF!</definedName>
    <definedName name="_iggmr354j29" localSheetId="4">'[5]wybrane dane finansowe 1'!#REF!</definedName>
    <definedName name="_iggmr354j29" localSheetId="10">'[5]wybrane dane finansowe 1'!#REF!</definedName>
    <definedName name="_iggmr354j29" localSheetId="16">'[5]wybrane dane finansowe 1'!#REF!</definedName>
    <definedName name="_iggmr354j29" localSheetId="17">'[5]wybrane dane finansowe 1'!#REF!</definedName>
    <definedName name="_iggmr354j29">'[5]wybrane dane finansowe 1'!#REF!</definedName>
    <definedName name="_igrrkp53qz" localSheetId="2">'[5]wybrane dane finansowe 1'!#REF!</definedName>
    <definedName name="_igrrkp53qz" localSheetId="5">'[5]wybrane dane finansowe 1'!#REF!</definedName>
    <definedName name="_igrrkp53qz" localSheetId="1">'[5]wybrane dane finansowe 1'!#REF!</definedName>
    <definedName name="_igrrkp53qz" localSheetId="4">'[5]wybrane dane finansowe 1'!#REF!</definedName>
    <definedName name="_igrrkp53qz" localSheetId="10">'[5]wybrane dane finansowe 1'!#REF!</definedName>
    <definedName name="_igrrkp53qz" localSheetId="16">'[5]wybrane dane finansowe 1'!#REF!</definedName>
    <definedName name="_igrrkp53qz" localSheetId="17">'[5]wybrane dane finansowe 1'!#REF!</definedName>
    <definedName name="_igrrkp53qz">'[5]wybrane dane finansowe 1'!#REF!</definedName>
    <definedName name="_iht3u250721" localSheetId="2">'[5]wybrane dane finansowe 1'!#REF!</definedName>
    <definedName name="_iht3u250721" localSheetId="5">'[5]wybrane dane finansowe 1'!#REF!</definedName>
    <definedName name="_iht3u250721" localSheetId="1">'[5]wybrane dane finansowe 1'!#REF!</definedName>
    <definedName name="_iht3u250721" localSheetId="4">'[5]wybrane dane finansowe 1'!#REF!</definedName>
    <definedName name="_iht3u250721" localSheetId="10">'[5]wybrane dane finansowe 1'!#REF!</definedName>
    <definedName name="_iht3u250721" localSheetId="16">'[5]wybrane dane finansowe 1'!#REF!</definedName>
    <definedName name="_iht3u250721" localSheetId="17">'[5]wybrane dane finansowe 1'!#REF!</definedName>
    <definedName name="_iht3u250721">'[5]wybrane dane finansowe 1'!#REF!</definedName>
    <definedName name="_ikwpsb50m27" localSheetId="2">'[5]wybrane dane finansowe 1'!#REF!</definedName>
    <definedName name="_ikwpsb50m27" localSheetId="5">'[5]wybrane dane finansowe 1'!#REF!</definedName>
    <definedName name="_ikwpsb50m27" localSheetId="1">'[5]wybrane dane finansowe 1'!#REF!</definedName>
    <definedName name="_ikwpsb50m27" localSheetId="4">'[5]wybrane dane finansowe 1'!#REF!</definedName>
    <definedName name="_ikwpsb50m27" localSheetId="10">'[5]wybrane dane finansowe 1'!#REF!</definedName>
    <definedName name="_ikwpsb50m27" localSheetId="16">'[5]wybrane dane finansowe 1'!#REF!</definedName>
    <definedName name="_ikwpsb50m27" localSheetId="17">'[5]wybrane dane finansowe 1'!#REF!</definedName>
    <definedName name="_ikwpsb50m27">'[5]wybrane dane finansowe 1'!#REF!</definedName>
    <definedName name="_im8zjf54j2j" localSheetId="2">'[5]wybrane dane finansowe 1'!#REF!</definedName>
    <definedName name="_im8zjf54j2j" localSheetId="5">'[5]wybrane dane finansowe 1'!#REF!</definedName>
    <definedName name="_im8zjf54j2j" localSheetId="1">'[5]wybrane dane finansowe 1'!#REF!</definedName>
    <definedName name="_im8zjf54j2j" localSheetId="4">'[5]wybrane dane finansowe 1'!#REF!</definedName>
    <definedName name="_im8zjf54j2j" localSheetId="10">'[5]wybrane dane finansowe 1'!#REF!</definedName>
    <definedName name="_im8zjf54j2j" localSheetId="16">'[5]wybrane dane finansowe 1'!#REF!</definedName>
    <definedName name="_im8zjf54j2j" localSheetId="17">'[5]wybrane dane finansowe 1'!#REF!</definedName>
    <definedName name="_im8zjf54j2j">'[5]wybrane dane finansowe 1'!#REF!</definedName>
    <definedName name="_imsfb75182c" localSheetId="2">'[5]wybrane dane finansowe 1'!#REF!</definedName>
    <definedName name="_imsfb75182c" localSheetId="5">'[5]wybrane dane finansowe 1'!#REF!</definedName>
    <definedName name="_imsfb75182c" localSheetId="1">'[5]wybrane dane finansowe 1'!#REF!</definedName>
    <definedName name="_imsfb75182c" localSheetId="4">'[5]wybrane dane finansowe 1'!#REF!</definedName>
    <definedName name="_imsfb75182c" localSheetId="10">'[5]wybrane dane finansowe 1'!#REF!</definedName>
    <definedName name="_imsfb75182c" localSheetId="16">'[5]wybrane dane finansowe 1'!#REF!</definedName>
    <definedName name="_imsfb75182c" localSheetId="17">'[5]wybrane dane finansowe 1'!#REF!</definedName>
    <definedName name="_imsfb75182c">'[5]wybrane dane finansowe 1'!#REF!</definedName>
    <definedName name="_isu41o50m1d" localSheetId="2">'[5]wybrane dane finansowe 1'!#REF!</definedName>
    <definedName name="_isu41o50m1d" localSheetId="5">'[5]wybrane dane finansowe 1'!#REF!</definedName>
    <definedName name="_isu41o50m1d" localSheetId="1">'[5]wybrane dane finansowe 1'!#REF!</definedName>
    <definedName name="_isu41o50m1d" localSheetId="4">'[5]wybrane dane finansowe 1'!#REF!</definedName>
    <definedName name="_isu41o50m1d" localSheetId="10">'[5]wybrane dane finansowe 1'!#REF!</definedName>
    <definedName name="_isu41o50m1d" localSheetId="16">'[5]wybrane dane finansowe 1'!#REF!</definedName>
    <definedName name="_isu41o50m1d" localSheetId="17">'[5]wybrane dane finansowe 1'!#REF!</definedName>
    <definedName name="_isu41o50m1d">'[5]wybrane dane finansowe 1'!#REF!</definedName>
    <definedName name="_iub8cr53q1p" localSheetId="2">'[5]wybrane dane finansowe 1'!#REF!</definedName>
    <definedName name="_iub8cr53q1p" localSheetId="5">'[5]wybrane dane finansowe 1'!#REF!</definedName>
    <definedName name="_iub8cr53q1p" localSheetId="1">'[5]wybrane dane finansowe 1'!#REF!</definedName>
    <definedName name="_iub8cr53q1p" localSheetId="4">'[5]wybrane dane finansowe 1'!#REF!</definedName>
    <definedName name="_iub8cr53q1p" localSheetId="10">'[5]wybrane dane finansowe 1'!#REF!</definedName>
    <definedName name="_iub8cr53q1p" localSheetId="16">'[5]wybrane dane finansowe 1'!#REF!</definedName>
    <definedName name="_iub8cr53q1p" localSheetId="17">'[5]wybrane dane finansowe 1'!#REF!</definedName>
    <definedName name="_iub8cr53q1p">'[5]wybrane dane finansowe 1'!#REF!</definedName>
    <definedName name="_j0ir984zl14" localSheetId="2">'[5]wybrane dane finansowe 1'!#REF!</definedName>
    <definedName name="_j0ir984zl14" localSheetId="5">'[5]wybrane dane finansowe 1'!#REF!</definedName>
    <definedName name="_j0ir984zl14" localSheetId="1">'[5]wybrane dane finansowe 1'!#REF!</definedName>
    <definedName name="_j0ir984zl14" localSheetId="4">'[5]wybrane dane finansowe 1'!#REF!</definedName>
    <definedName name="_j0ir984zl14" localSheetId="10">'[5]wybrane dane finansowe 1'!#REF!</definedName>
    <definedName name="_j0ir984zl14" localSheetId="16">'[5]wybrane dane finansowe 1'!#REF!</definedName>
    <definedName name="_j0ir984zl14" localSheetId="17">'[5]wybrane dane finansowe 1'!#REF!</definedName>
    <definedName name="_j0ir984zl14">'[5]wybrane dane finansowe 1'!#REF!</definedName>
    <definedName name="_j6ax3k50m1v" localSheetId="2">'[5]wybrane dane finansowe 1'!#REF!</definedName>
    <definedName name="_j6ax3k50m1v" localSheetId="5">'[5]wybrane dane finansowe 1'!#REF!</definedName>
    <definedName name="_j6ax3k50m1v" localSheetId="1">'[5]wybrane dane finansowe 1'!#REF!</definedName>
    <definedName name="_j6ax3k50m1v" localSheetId="4">'[5]wybrane dane finansowe 1'!#REF!</definedName>
    <definedName name="_j6ax3k50m1v" localSheetId="10">'[5]wybrane dane finansowe 1'!#REF!</definedName>
    <definedName name="_j6ax3k50m1v" localSheetId="16">'[5]wybrane dane finansowe 1'!#REF!</definedName>
    <definedName name="_j6ax3k50m1v" localSheetId="17">'[5]wybrane dane finansowe 1'!#REF!</definedName>
    <definedName name="_j6ax3k50m1v">'[5]wybrane dane finansowe 1'!#REF!</definedName>
    <definedName name="_j6yq0m4x9w" localSheetId="2">#REF!</definedName>
    <definedName name="_j6yq0m4x9w" localSheetId="4">#REF!</definedName>
    <definedName name="_j6yq0m4x9w" localSheetId="10">#REF!</definedName>
    <definedName name="_j6yq0m4x9w" localSheetId="16">#REF!</definedName>
    <definedName name="_j6yq0m4x9w">#REF!</definedName>
    <definedName name="_j7x7cr54j24" localSheetId="2">'[5]wybrane dane finansowe 1'!#REF!</definedName>
    <definedName name="_j7x7cr54j24" localSheetId="5">'[5]wybrane dane finansowe 1'!#REF!</definedName>
    <definedName name="_j7x7cr54j24" localSheetId="1">'[5]wybrane dane finansowe 1'!#REF!</definedName>
    <definedName name="_j7x7cr54j24" localSheetId="4">'[5]wybrane dane finansowe 1'!#REF!</definedName>
    <definedName name="_j7x7cr54j24" localSheetId="10">'[5]wybrane dane finansowe 1'!#REF!</definedName>
    <definedName name="_j7x7cr54j24" localSheetId="16">'[5]wybrane dane finansowe 1'!#REF!</definedName>
    <definedName name="_j7x7cr54j24" localSheetId="17">'[5]wybrane dane finansowe 1'!#REF!</definedName>
    <definedName name="_j7x7cr54j24">'[5]wybrane dane finansowe 1'!#REF!</definedName>
    <definedName name="_j8k56o536f" localSheetId="2">'[5]wybrane dane finansowe 1'!#REF!</definedName>
    <definedName name="_j8k56o536f" localSheetId="5">'[5]wybrane dane finansowe 1'!#REF!</definedName>
    <definedName name="_j8k56o536f" localSheetId="1">'[5]wybrane dane finansowe 1'!#REF!</definedName>
    <definedName name="_j8k56o536f" localSheetId="4">'[5]wybrane dane finansowe 1'!#REF!</definedName>
    <definedName name="_j8k56o536f" localSheetId="10">'[5]wybrane dane finansowe 1'!#REF!</definedName>
    <definedName name="_j8k56o536f" localSheetId="16">'[5]wybrane dane finansowe 1'!#REF!</definedName>
    <definedName name="_j8k56o536f" localSheetId="17">'[5]wybrane dane finansowe 1'!#REF!</definedName>
    <definedName name="_j8k56o536f">'[5]wybrane dane finansowe 1'!#REF!</definedName>
    <definedName name="_jasap953q1n" localSheetId="2">'[5]wybrane dane finansowe 1'!#REF!</definedName>
    <definedName name="_jasap953q1n" localSheetId="5">'[5]wybrane dane finansowe 1'!#REF!</definedName>
    <definedName name="_jasap953q1n" localSheetId="1">'[5]wybrane dane finansowe 1'!#REF!</definedName>
    <definedName name="_jasap953q1n" localSheetId="4">'[5]wybrane dane finansowe 1'!#REF!</definedName>
    <definedName name="_jasap953q1n" localSheetId="10">'[5]wybrane dane finansowe 1'!#REF!</definedName>
    <definedName name="_jasap953q1n" localSheetId="16">'[5]wybrane dane finansowe 1'!#REF!</definedName>
    <definedName name="_jasap953q1n" localSheetId="17">'[5]wybrane dane finansowe 1'!#REF!</definedName>
    <definedName name="_jasap953q1n">'[5]wybrane dane finansowe 1'!#REF!</definedName>
    <definedName name="_jh2w3v53q2j" localSheetId="2">'[5]wybrane dane finansowe 1'!#REF!</definedName>
    <definedName name="_jh2w3v53q2j" localSheetId="5">'[5]wybrane dane finansowe 1'!#REF!</definedName>
    <definedName name="_jh2w3v53q2j" localSheetId="1">'[5]wybrane dane finansowe 1'!#REF!</definedName>
    <definedName name="_jh2w3v53q2j" localSheetId="4">'[5]wybrane dane finansowe 1'!#REF!</definedName>
    <definedName name="_jh2w3v53q2j" localSheetId="10">'[5]wybrane dane finansowe 1'!#REF!</definedName>
    <definedName name="_jh2w3v53q2j" localSheetId="16">'[5]wybrane dane finansowe 1'!#REF!</definedName>
    <definedName name="_jh2w3v53q2j" localSheetId="17">'[5]wybrane dane finansowe 1'!#REF!</definedName>
    <definedName name="_jh2w3v53q2j">'[5]wybrane dane finansowe 1'!#REF!</definedName>
    <definedName name="_ji9h0k53q10" localSheetId="2">'[5]wybrane dane finansowe 1'!#REF!</definedName>
    <definedName name="_ji9h0k53q10" localSheetId="5">'[5]wybrane dane finansowe 1'!#REF!</definedName>
    <definedName name="_ji9h0k53q10" localSheetId="1">'[5]wybrane dane finansowe 1'!#REF!</definedName>
    <definedName name="_ji9h0k53q10" localSheetId="4">'[5]wybrane dane finansowe 1'!#REF!</definedName>
    <definedName name="_ji9h0k53q10" localSheetId="10">'[5]wybrane dane finansowe 1'!#REF!</definedName>
    <definedName name="_ji9h0k53q10" localSheetId="16">'[5]wybrane dane finansowe 1'!#REF!</definedName>
    <definedName name="_ji9h0k53q10" localSheetId="17">'[5]wybrane dane finansowe 1'!#REF!</definedName>
    <definedName name="_ji9h0k53q10">'[5]wybrane dane finansowe 1'!#REF!</definedName>
    <definedName name="_jnk0hu5072j" localSheetId="2">'[5]wybrane dane finansowe 1'!#REF!</definedName>
    <definedName name="_jnk0hu5072j" localSheetId="5">'[5]wybrane dane finansowe 1'!#REF!</definedName>
    <definedName name="_jnk0hu5072j" localSheetId="1">'[5]wybrane dane finansowe 1'!#REF!</definedName>
    <definedName name="_jnk0hu5072j" localSheetId="4">'[5]wybrane dane finansowe 1'!#REF!</definedName>
    <definedName name="_jnk0hu5072j" localSheetId="10">'[5]wybrane dane finansowe 1'!#REF!</definedName>
    <definedName name="_jnk0hu5072j" localSheetId="16">'[5]wybrane dane finansowe 1'!#REF!</definedName>
    <definedName name="_jnk0hu5072j" localSheetId="17">'[5]wybrane dane finansowe 1'!#REF!</definedName>
    <definedName name="_jnk0hu5072j">'[5]wybrane dane finansowe 1'!#REF!</definedName>
    <definedName name="_jnv2jq4y2r" localSheetId="2">'[5]wybrane dane finansowe 1'!#REF!</definedName>
    <definedName name="_jnv2jq4y2r" localSheetId="5">'[5]wybrane dane finansowe 1'!#REF!</definedName>
    <definedName name="_jnv2jq4y2r" localSheetId="1">'[5]wybrane dane finansowe 1'!#REF!</definedName>
    <definedName name="_jnv2jq4y2r" localSheetId="4">'[5]wybrane dane finansowe 1'!#REF!</definedName>
    <definedName name="_jnv2jq4y2r" localSheetId="10">'[5]wybrane dane finansowe 1'!#REF!</definedName>
    <definedName name="_jnv2jq4y2r" localSheetId="16">'[5]wybrane dane finansowe 1'!#REF!</definedName>
    <definedName name="_jnv2jq4y2r" localSheetId="17">'[5]wybrane dane finansowe 1'!#REF!</definedName>
    <definedName name="_jnv2jq4y2r">'[5]wybrane dane finansowe 1'!#REF!</definedName>
    <definedName name="_jo1bh75181q" localSheetId="2">'[5]wybrane dane finansowe 1'!#REF!</definedName>
    <definedName name="_jo1bh75181q" localSheetId="5">'[5]wybrane dane finansowe 1'!#REF!</definedName>
    <definedName name="_jo1bh75181q" localSheetId="1">'[5]wybrane dane finansowe 1'!#REF!</definedName>
    <definedName name="_jo1bh75181q" localSheetId="4">'[5]wybrane dane finansowe 1'!#REF!</definedName>
    <definedName name="_jo1bh75181q" localSheetId="10">'[5]wybrane dane finansowe 1'!#REF!</definedName>
    <definedName name="_jo1bh75181q" localSheetId="16">'[5]wybrane dane finansowe 1'!#REF!</definedName>
    <definedName name="_jo1bh75181q" localSheetId="17">'[5]wybrane dane finansowe 1'!#REF!</definedName>
    <definedName name="_jo1bh75181q">'[5]wybrane dane finansowe 1'!#REF!</definedName>
    <definedName name="_jp1osx53q1h" localSheetId="2">'[5]wybrane dane finansowe 1'!#REF!</definedName>
    <definedName name="_jp1osx53q1h" localSheetId="5">'[5]wybrane dane finansowe 1'!#REF!</definedName>
    <definedName name="_jp1osx53q1h" localSheetId="1">'[5]wybrane dane finansowe 1'!#REF!</definedName>
    <definedName name="_jp1osx53q1h" localSheetId="4">'[5]wybrane dane finansowe 1'!#REF!</definedName>
    <definedName name="_jp1osx53q1h" localSheetId="10">'[5]wybrane dane finansowe 1'!#REF!</definedName>
    <definedName name="_jp1osx53q1h" localSheetId="16">'[5]wybrane dane finansowe 1'!#REF!</definedName>
    <definedName name="_jp1osx53q1h" localSheetId="17">'[5]wybrane dane finansowe 1'!#REF!</definedName>
    <definedName name="_jp1osx53q1h">'[5]wybrane dane finansowe 1'!#REF!</definedName>
    <definedName name="_jpdm7053q12" localSheetId="2">'[5]wybrane dane finansowe 1'!#REF!</definedName>
    <definedName name="_jpdm7053q12" localSheetId="5">'[5]wybrane dane finansowe 1'!#REF!</definedName>
    <definedName name="_jpdm7053q12" localSheetId="1">'[5]wybrane dane finansowe 1'!#REF!</definedName>
    <definedName name="_jpdm7053q12" localSheetId="4">'[5]wybrane dane finansowe 1'!#REF!</definedName>
    <definedName name="_jpdm7053q12" localSheetId="10">'[5]wybrane dane finansowe 1'!#REF!</definedName>
    <definedName name="_jpdm7053q12" localSheetId="16">'[5]wybrane dane finansowe 1'!#REF!</definedName>
    <definedName name="_jpdm7053q12" localSheetId="17">'[5]wybrane dane finansowe 1'!#REF!</definedName>
    <definedName name="_jpdm7053q12">'[5]wybrane dane finansowe 1'!#REF!</definedName>
    <definedName name="_jpfoas536a" localSheetId="2">'[5]wybrane dane finansowe 1'!#REF!</definedName>
    <definedName name="_jpfoas536a" localSheetId="5">'[5]wybrane dane finansowe 1'!#REF!</definedName>
    <definedName name="_jpfoas536a" localSheetId="1">'[5]wybrane dane finansowe 1'!#REF!</definedName>
    <definedName name="_jpfoas536a" localSheetId="4">'[5]wybrane dane finansowe 1'!#REF!</definedName>
    <definedName name="_jpfoas536a" localSheetId="10">'[5]wybrane dane finansowe 1'!#REF!</definedName>
    <definedName name="_jpfoas536a" localSheetId="16">'[5]wybrane dane finansowe 1'!#REF!</definedName>
    <definedName name="_jpfoas536a" localSheetId="17">'[5]wybrane dane finansowe 1'!#REF!</definedName>
    <definedName name="_jpfoas536a">'[5]wybrane dane finansowe 1'!#REF!</definedName>
    <definedName name="_jrn5fj54j2f" localSheetId="2">'[5]wybrane dane finansowe 1'!#REF!</definedName>
    <definedName name="_jrn5fj54j2f" localSheetId="5">'[5]wybrane dane finansowe 1'!#REF!</definedName>
    <definedName name="_jrn5fj54j2f" localSheetId="1">'[5]wybrane dane finansowe 1'!#REF!</definedName>
    <definedName name="_jrn5fj54j2f" localSheetId="4">'[5]wybrane dane finansowe 1'!#REF!</definedName>
    <definedName name="_jrn5fj54j2f" localSheetId="10">'[5]wybrane dane finansowe 1'!#REF!</definedName>
    <definedName name="_jrn5fj54j2f" localSheetId="16">'[5]wybrane dane finansowe 1'!#REF!</definedName>
    <definedName name="_jrn5fj54j2f" localSheetId="17">'[5]wybrane dane finansowe 1'!#REF!</definedName>
    <definedName name="_jrn5fj54j2f">'[5]wybrane dane finansowe 1'!#REF!</definedName>
    <definedName name="_jrnx3351pa" localSheetId="2">'[5]wybrane dane finansowe 1'!#REF!</definedName>
    <definedName name="_jrnx3351pa" localSheetId="5">'[5]wybrane dane finansowe 1'!#REF!</definedName>
    <definedName name="_jrnx3351pa" localSheetId="1">'[5]wybrane dane finansowe 1'!#REF!</definedName>
    <definedName name="_jrnx3351pa" localSheetId="4">'[5]wybrane dane finansowe 1'!#REF!</definedName>
    <definedName name="_jrnx3351pa" localSheetId="10">'[5]wybrane dane finansowe 1'!#REF!</definedName>
    <definedName name="_jrnx3351pa" localSheetId="16">'[5]wybrane dane finansowe 1'!#REF!</definedName>
    <definedName name="_jrnx3351pa" localSheetId="17">'[5]wybrane dane finansowe 1'!#REF!</definedName>
    <definedName name="_jrnx3351pa">'[5]wybrane dane finansowe 1'!#REF!</definedName>
    <definedName name="_jsuxbq50mz" localSheetId="2">'[5]wybrane dane finansowe 1'!#REF!</definedName>
    <definedName name="_jsuxbq50mz" localSheetId="5">'[5]wybrane dane finansowe 1'!#REF!</definedName>
    <definedName name="_jsuxbq50mz" localSheetId="1">'[5]wybrane dane finansowe 1'!#REF!</definedName>
    <definedName name="_jsuxbq50mz" localSheetId="4">'[5]wybrane dane finansowe 1'!#REF!</definedName>
    <definedName name="_jsuxbq50mz" localSheetId="10">'[5]wybrane dane finansowe 1'!#REF!</definedName>
    <definedName name="_jsuxbq50mz" localSheetId="16">'[5]wybrane dane finansowe 1'!#REF!</definedName>
    <definedName name="_jsuxbq50mz" localSheetId="17">'[5]wybrane dane finansowe 1'!#REF!</definedName>
    <definedName name="_jsuxbq50mz">'[5]wybrane dane finansowe 1'!#REF!</definedName>
    <definedName name="_jtrcgf53q1s" localSheetId="2">'[5]wybrane dane finansowe 1'!#REF!</definedName>
    <definedName name="_jtrcgf53q1s" localSheetId="5">'[5]wybrane dane finansowe 1'!#REF!</definedName>
    <definedName name="_jtrcgf53q1s" localSheetId="1">'[5]wybrane dane finansowe 1'!#REF!</definedName>
    <definedName name="_jtrcgf53q1s" localSheetId="4">'[5]wybrane dane finansowe 1'!#REF!</definedName>
    <definedName name="_jtrcgf53q1s" localSheetId="10">'[5]wybrane dane finansowe 1'!#REF!</definedName>
    <definedName name="_jtrcgf53q1s" localSheetId="16">'[5]wybrane dane finansowe 1'!#REF!</definedName>
    <definedName name="_jtrcgf53q1s" localSheetId="17">'[5]wybrane dane finansowe 1'!#REF!</definedName>
    <definedName name="_jtrcgf53q1s">'[5]wybrane dane finansowe 1'!#REF!</definedName>
    <definedName name="_ju7bzi54j1f" localSheetId="2">'[5]wybrane dane finansowe 1'!#REF!</definedName>
    <definedName name="_ju7bzi54j1f" localSheetId="5">'[5]wybrane dane finansowe 1'!#REF!</definedName>
    <definedName name="_ju7bzi54j1f" localSheetId="1">'[5]wybrane dane finansowe 1'!#REF!</definedName>
    <definedName name="_ju7bzi54j1f" localSheetId="4">'[5]wybrane dane finansowe 1'!#REF!</definedName>
    <definedName name="_ju7bzi54j1f" localSheetId="10">'[5]wybrane dane finansowe 1'!#REF!</definedName>
    <definedName name="_ju7bzi54j1f" localSheetId="16">'[5]wybrane dane finansowe 1'!#REF!</definedName>
    <definedName name="_ju7bzi54j1f" localSheetId="17">'[5]wybrane dane finansowe 1'!#REF!</definedName>
    <definedName name="_ju7bzi54j1f">'[5]wybrane dane finansowe 1'!#REF!</definedName>
    <definedName name="_jvlnu45071f" localSheetId="2">'[5]wybrane dane finansowe 1'!#REF!</definedName>
    <definedName name="_jvlnu45071f" localSheetId="5">'[5]wybrane dane finansowe 1'!#REF!</definedName>
    <definedName name="_jvlnu45071f" localSheetId="1">'[5]wybrane dane finansowe 1'!#REF!</definedName>
    <definedName name="_jvlnu45071f" localSheetId="4">'[5]wybrane dane finansowe 1'!#REF!</definedName>
    <definedName name="_jvlnu45071f" localSheetId="10">'[5]wybrane dane finansowe 1'!#REF!</definedName>
    <definedName name="_jvlnu45071f" localSheetId="16">'[5]wybrane dane finansowe 1'!#REF!</definedName>
    <definedName name="_jvlnu45071f" localSheetId="17">'[5]wybrane dane finansowe 1'!#REF!</definedName>
    <definedName name="_jvlnu45071f">'[5]wybrane dane finansowe 1'!#REF!</definedName>
    <definedName name="_jwpbtn5361f" localSheetId="2">'[5]wybrane dane finansowe 1'!#REF!</definedName>
    <definedName name="_jwpbtn5361f" localSheetId="5">'[5]wybrane dane finansowe 1'!#REF!</definedName>
    <definedName name="_jwpbtn5361f" localSheetId="1">'[5]wybrane dane finansowe 1'!#REF!</definedName>
    <definedName name="_jwpbtn5361f" localSheetId="4">'[5]wybrane dane finansowe 1'!#REF!</definedName>
    <definedName name="_jwpbtn5361f" localSheetId="10">'[5]wybrane dane finansowe 1'!#REF!</definedName>
    <definedName name="_jwpbtn5361f" localSheetId="16">'[5]wybrane dane finansowe 1'!#REF!</definedName>
    <definedName name="_jwpbtn5361f" localSheetId="17">'[5]wybrane dane finansowe 1'!#REF!</definedName>
    <definedName name="_jwpbtn5361f">'[5]wybrane dane finansowe 1'!#REF!</definedName>
    <definedName name="_jxbpc75072q" localSheetId="2">'[5]wybrane dane finansowe 1'!#REF!</definedName>
    <definedName name="_jxbpc75072q" localSheetId="5">'[5]wybrane dane finansowe 1'!#REF!</definedName>
    <definedName name="_jxbpc75072q" localSheetId="1">'[5]wybrane dane finansowe 1'!#REF!</definedName>
    <definedName name="_jxbpc75072q" localSheetId="4">'[5]wybrane dane finansowe 1'!#REF!</definedName>
    <definedName name="_jxbpc75072q" localSheetId="10">'[5]wybrane dane finansowe 1'!#REF!</definedName>
    <definedName name="_jxbpc75072q" localSheetId="16">'[5]wybrane dane finansowe 1'!#REF!</definedName>
    <definedName name="_jxbpc75072q" localSheetId="17">'[5]wybrane dane finansowe 1'!#REF!</definedName>
    <definedName name="_jxbpc75072q">'[5]wybrane dane finansowe 1'!#REF!</definedName>
    <definedName name="_jzd0go54jr" localSheetId="2">'[5]wybrane dane finansowe 1'!#REF!</definedName>
    <definedName name="_jzd0go54jr" localSheetId="5">'[5]wybrane dane finansowe 1'!#REF!</definedName>
    <definedName name="_jzd0go54jr" localSheetId="1">'[5]wybrane dane finansowe 1'!#REF!</definedName>
    <definedName name="_jzd0go54jr" localSheetId="4">'[5]wybrane dane finansowe 1'!#REF!</definedName>
    <definedName name="_jzd0go54jr" localSheetId="10">'[5]wybrane dane finansowe 1'!#REF!</definedName>
    <definedName name="_jzd0go54jr" localSheetId="16">'[5]wybrane dane finansowe 1'!#REF!</definedName>
    <definedName name="_jzd0go54jr" localSheetId="17">'[5]wybrane dane finansowe 1'!#REF!</definedName>
    <definedName name="_jzd0go54jr">'[5]wybrane dane finansowe 1'!#REF!</definedName>
    <definedName name="_jzhvj554jc" localSheetId="2">'[5]wybrane dane finansowe 1'!#REF!</definedName>
    <definedName name="_jzhvj554jc" localSheetId="5">'[5]wybrane dane finansowe 1'!#REF!</definedName>
    <definedName name="_jzhvj554jc" localSheetId="1">'[5]wybrane dane finansowe 1'!#REF!</definedName>
    <definedName name="_jzhvj554jc" localSheetId="4">'[5]wybrane dane finansowe 1'!#REF!</definedName>
    <definedName name="_jzhvj554jc" localSheetId="10">'[5]wybrane dane finansowe 1'!#REF!</definedName>
    <definedName name="_jzhvj554jc" localSheetId="16">'[5]wybrane dane finansowe 1'!#REF!</definedName>
    <definedName name="_jzhvj554jc" localSheetId="17">'[5]wybrane dane finansowe 1'!#REF!</definedName>
    <definedName name="_jzhvj554jc">'[5]wybrane dane finansowe 1'!#REF!</definedName>
    <definedName name="_jzl41_vq03clgge1u" localSheetId="2">'[5]wybrane dane finansowe 1'!#REF!</definedName>
    <definedName name="_jzl41_vq03clgge1u" localSheetId="5">'[5]wybrane dane finansowe 1'!#REF!</definedName>
    <definedName name="_jzl41_vq03clgge1u" localSheetId="1">'[5]wybrane dane finansowe 1'!#REF!</definedName>
    <definedName name="_jzl41_vq03clgge1u" localSheetId="4">'[5]wybrane dane finansowe 1'!#REF!</definedName>
    <definedName name="_jzl41_vq03clgge1u" localSheetId="10">'[5]wybrane dane finansowe 1'!#REF!</definedName>
    <definedName name="_jzl41_vq03clgge1u" localSheetId="16">'[5]wybrane dane finansowe 1'!#REF!</definedName>
    <definedName name="_jzl41_vq03clgge1u" localSheetId="17">'[5]wybrane dane finansowe 1'!#REF!</definedName>
    <definedName name="_jzl41_vq03clgge1u">'[5]wybrane dane finansowe 1'!#REF!</definedName>
    <definedName name="_jzx2n64y2h" localSheetId="2">'[5]wybrane dane finansowe 1'!#REF!</definedName>
    <definedName name="_jzx2n64y2h" localSheetId="5">'[5]wybrane dane finansowe 1'!#REF!</definedName>
    <definedName name="_jzx2n64y2h" localSheetId="1">'[5]wybrane dane finansowe 1'!#REF!</definedName>
    <definedName name="_jzx2n64y2h" localSheetId="4">'[5]wybrane dane finansowe 1'!#REF!</definedName>
    <definedName name="_jzx2n64y2h" localSheetId="10">'[5]wybrane dane finansowe 1'!#REF!</definedName>
    <definedName name="_jzx2n64y2h" localSheetId="16">'[5]wybrane dane finansowe 1'!#REF!</definedName>
    <definedName name="_jzx2n64y2h" localSheetId="17">'[5]wybrane dane finansowe 1'!#REF!</definedName>
    <definedName name="_jzx2n64y2h">'[5]wybrane dane finansowe 1'!#REF!</definedName>
    <definedName name="_k1b5f1507m" localSheetId="2">'[5]wybrane dane finansowe 1'!#REF!</definedName>
    <definedName name="_k1b5f1507m" localSheetId="5">'[5]wybrane dane finansowe 1'!#REF!</definedName>
    <definedName name="_k1b5f1507m" localSheetId="1">'[5]wybrane dane finansowe 1'!#REF!</definedName>
    <definedName name="_k1b5f1507m" localSheetId="4">'[5]wybrane dane finansowe 1'!#REF!</definedName>
    <definedName name="_k1b5f1507m" localSheetId="10">'[5]wybrane dane finansowe 1'!#REF!</definedName>
    <definedName name="_k1b5f1507m" localSheetId="16">'[5]wybrane dane finansowe 1'!#REF!</definedName>
    <definedName name="_k1b5f1507m" localSheetId="17">'[5]wybrane dane finansowe 1'!#REF!</definedName>
    <definedName name="_k1b5f1507m">'[5]wybrane dane finansowe 1'!#REF!</definedName>
    <definedName name="_k2b19o4y29" localSheetId="2">'[5]wybrane dane finansowe 1'!#REF!</definedName>
    <definedName name="_k2b19o4y29" localSheetId="5">'[5]wybrane dane finansowe 1'!#REF!</definedName>
    <definedName name="_k2b19o4y29" localSheetId="1">'[5]wybrane dane finansowe 1'!#REF!</definedName>
    <definedName name="_k2b19o4y29" localSheetId="4">'[5]wybrane dane finansowe 1'!#REF!</definedName>
    <definedName name="_k2b19o4y29" localSheetId="10">'[5]wybrane dane finansowe 1'!#REF!</definedName>
    <definedName name="_k2b19o4y29" localSheetId="16">'[5]wybrane dane finansowe 1'!#REF!</definedName>
    <definedName name="_k2b19o4y29" localSheetId="17">'[5]wybrane dane finansowe 1'!#REF!</definedName>
    <definedName name="_k2b19o4y29">'[5]wybrane dane finansowe 1'!#REF!</definedName>
    <definedName name="_k2tuh65181p" localSheetId="2">'[5]wybrane dane finansowe 1'!#REF!</definedName>
    <definedName name="_k2tuh65181p" localSheetId="5">'[5]wybrane dane finansowe 1'!#REF!</definedName>
    <definedName name="_k2tuh65181p" localSheetId="1">'[5]wybrane dane finansowe 1'!#REF!</definedName>
    <definedName name="_k2tuh65181p" localSheetId="4">'[5]wybrane dane finansowe 1'!#REF!</definedName>
    <definedName name="_k2tuh65181p" localSheetId="10">'[5]wybrane dane finansowe 1'!#REF!</definedName>
    <definedName name="_k2tuh65181p" localSheetId="16">'[5]wybrane dane finansowe 1'!#REF!</definedName>
    <definedName name="_k2tuh65181p" localSheetId="17">'[5]wybrane dane finansowe 1'!#REF!</definedName>
    <definedName name="_k2tuh65181p">'[5]wybrane dane finansowe 1'!#REF!</definedName>
    <definedName name="_k38y6i536q" localSheetId="2">'[5]wybrane dane finansowe 1'!#REF!</definedName>
    <definedName name="_k38y6i536q" localSheetId="5">'[5]wybrane dane finansowe 1'!#REF!</definedName>
    <definedName name="_k38y6i536q" localSheetId="1">'[5]wybrane dane finansowe 1'!#REF!</definedName>
    <definedName name="_k38y6i536q" localSheetId="4">'[5]wybrane dane finansowe 1'!#REF!</definedName>
    <definedName name="_k38y6i536q" localSheetId="10">'[5]wybrane dane finansowe 1'!#REF!</definedName>
    <definedName name="_k38y6i536q" localSheetId="16">'[5]wybrane dane finansowe 1'!#REF!</definedName>
    <definedName name="_k38y6i536q" localSheetId="17">'[5]wybrane dane finansowe 1'!#REF!</definedName>
    <definedName name="_k38y6i536q">'[5]wybrane dane finansowe 1'!#REF!</definedName>
    <definedName name="_k6wi705181r" localSheetId="2">'[5]wybrane dane finansowe 1'!#REF!</definedName>
    <definedName name="_k6wi705181r" localSheetId="5">'[5]wybrane dane finansowe 1'!#REF!</definedName>
    <definedName name="_k6wi705181r" localSheetId="1">'[5]wybrane dane finansowe 1'!#REF!</definedName>
    <definedName name="_k6wi705181r" localSheetId="4">'[5]wybrane dane finansowe 1'!#REF!</definedName>
    <definedName name="_k6wi705181r" localSheetId="10">'[5]wybrane dane finansowe 1'!#REF!</definedName>
    <definedName name="_k6wi705181r" localSheetId="16">'[5]wybrane dane finansowe 1'!#REF!</definedName>
    <definedName name="_k6wi705181r" localSheetId="17">'[5]wybrane dane finansowe 1'!#REF!</definedName>
    <definedName name="_k6wi705181r">'[5]wybrane dane finansowe 1'!#REF!</definedName>
    <definedName name="_k7k4fi5181n" localSheetId="2">'[5]wybrane dane finansowe 1'!#REF!</definedName>
    <definedName name="_k7k4fi5181n" localSheetId="5">'[5]wybrane dane finansowe 1'!#REF!</definedName>
    <definedName name="_k7k4fi5181n" localSheetId="1">'[5]wybrane dane finansowe 1'!#REF!</definedName>
    <definedName name="_k7k4fi5181n" localSheetId="4">'[5]wybrane dane finansowe 1'!#REF!</definedName>
    <definedName name="_k7k4fi5181n" localSheetId="10">'[5]wybrane dane finansowe 1'!#REF!</definedName>
    <definedName name="_k7k4fi5181n" localSheetId="16">'[5]wybrane dane finansowe 1'!#REF!</definedName>
    <definedName name="_k7k4fi5181n" localSheetId="17">'[5]wybrane dane finansowe 1'!#REF!</definedName>
    <definedName name="_k7k4fi5181n">'[5]wybrane dane finansowe 1'!#REF!</definedName>
    <definedName name="_k7p6h0b5l7" localSheetId="2">'[5]wybrane dane finansowe 1'!#REF!</definedName>
    <definedName name="_k7p6h0b5l7" localSheetId="5">'[5]wybrane dane finansowe 1'!#REF!</definedName>
    <definedName name="_k7p6h0b5l7" localSheetId="1">'[5]wybrane dane finansowe 1'!#REF!</definedName>
    <definedName name="_k7p6h0b5l7" localSheetId="4">'[5]wybrane dane finansowe 1'!#REF!</definedName>
    <definedName name="_k7p6h0b5l7" localSheetId="10">'[5]wybrane dane finansowe 1'!#REF!</definedName>
    <definedName name="_k7p6h0b5l7" localSheetId="16">'[5]wybrane dane finansowe 1'!#REF!</definedName>
    <definedName name="_k7p6h0b5l7" localSheetId="17">'[5]wybrane dane finansowe 1'!#REF!</definedName>
    <definedName name="_k7p6h0b5l7">'[5]wybrane dane finansowe 1'!#REF!</definedName>
    <definedName name="_k82sm65181a" localSheetId="2">'[5]wybrane dane finansowe 1'!#REF!</definedName>
    <definedName name="_k82sm65181a" localSheetId="5">'[5]wybrane dane finansowe 1'!#REF!</definedName>
    <definedName name="_k82sm65181a" localSheetId="1">'[5]wybrane dane finansowe 1'!#REF!</definedName>
    <definedName name="_k82sm65181a" localSheetId="4">'[5]wybrane dane finansowe 1'!#REF!</definedName>
    <definedName name="_k82sm65181a" localSheetId="10">'[5]wybrane dane finansowe 1'!#REF!</definedName>
    <definedName name="_k82sm65181a" localSheetId="16">'[5]wybrane dane finansowe 1'!#REF!</definedName>
    <definedName name="_k82sm65181a" localSheetId="17">'[5]wybrane dane finansowe 1'!#REF!</definedName>
    <definedName name="_k82sm65181a">'[5]wybrane dane finansowe 1'!#REF!</definedName>
    <definedName name="_k92s2f4ysg" localSheetId="2">'[5]wybrane dane finansowe 1'!#REF!</definedName>
    <definedName name="_k92s2f4ysg" localSheetId="5">'[5]wybrane dane finansowe 1'!#REF!</definedName>
    <definedName name="_k92s2f4ysg" localSheetId="1">'[5]wybrane dane finansowe 1'!#REF!</definedName>
    <definedName name="_k92s2f4ysg" localSheetId="4">'[5]wybrane dane finansowe 1'!#REF!</definedName>
    <definedName name="_k92s2f4ysg" localSheetId="10">'[5]wybrane dane finansowe 1'!#REF!</definedName>
    <definedName name="_k92s2f4ysg" localSheetId="16">'[5]wybrane dane finansowe 1'!#REF!</definedName>
    <definedName name="_k92s2f4ysg" localSheetId="17">'[5]wybrane dane finansowe 1'!#REF!</definedName>
    <definedName name="_k92s2f4ysg">'[5]wybrane dane finansowe 1'!#REF!</definedName>
    <definedName name="_kac01e4y22a" localSheetId="2">'[5]wybrane dane finansowe 1'!#REF!</definedName>
    <definedName name="_kac01e4y22a" localSheetId="5">'[5]wybrane dane finansowe 1'!#REF!</definedName>
    <definedName name="_kac01e4y22a" localSheetId="1">'[5]wybrane dane finansowe 1'!#REF!</definedName>
    <definedName name="_kac01e4y22a" localSheetId="4">'[5]wybrane dane finansowe 1'!#REF!</definedName>
    <definedName name="_kac01e4y22a" localSheetId="10">'[5]wybrane dane finansowe 1'!#REF!</definedName>
    <definedName name="_kac01e4y22a" localSheetId="16">'[5]wybrane dane finansowe 1'!#REF!</definedName>
    <definedName name="_kac01e4y22a" localSheetId="17">'[5]wybrane dane finansowe 1'!#REF!</definedName>
    <definedName name="_kac01e4y22a">'[5]wybrane dane finansowe 1'!#REF!</definedName>
    <definedName name="_kdlrv64x9t" localSheetId="2">#REF!</definedName>
    <definedName name="_kdlrv64x9t" localSheetId="4">#REF!</definedName>
    <definedName name="_kdlrv64x9t" localSheetId="10">#REF!</definedName>
    <definedName name="_kdlrv64x9t" localSheetId="16">#REF!</definedName>
    <definedName name="_kdlrv64x9t">#REF!</definedName>
    <definedName name="_kg81ov536e" localSheetId="2">'[5]wybrane dane finansowe 1'!#REF!</definedName>
    <definedName name="_kg81ov536e" localSheetId="5">'[5]wybrane dane finansowe 1'!#REF!</definedName>
    <definedName name="_kg81ov536e" localSheetId="1">'[5]wybrane dane finansowe 1'!#REF!</definedName>
    <definedName name="_kg81ov536e" localSheetId="4">'[5]wybrane dane finansowe 1'!#REF!</definedName>
    <definedName name="_kg81ov536e" localSheetId="10">'[5]wybrane dane finansowe 1'!#REF!</definedName>
    <definedName name="_kg81ov536e" localSheetId="16">'[5]wybrane dane finansowe 1'!#REF!</definedName>
    <definedName name="_kg81ov536e" localSheetId="17">'[5]wybrane dane finansowe 1'!#REF!</definedName>
    <definedName name="_kg81ov536e">'[5]wybrane dane finansowe 1'!#REF!</definedName>
    <definedName name="_kgzygv5072w" localSheetId="2">'[5]wybrane dane finansowe 1'!#REF!</definedName>
    <definedName name="_kgzygv5072w" localSheetId="5">'[5]wybrane dane finansowe 1'!#REF!</definedName>
    <definedName name="_kgzygv5072w" localSheetId="1">'[5]wybrane dane finansowe 1'!#REF!</definedName>
    <definedName name="_kgzygv5072w" localSheetId="4">'[5]wybrane dane finansowe 1'!#REF!</definedName>
    <definedName name="_kgzygv5072w" localSheetId="10">'[5]wybrane dane finansowe 1'!#REF!</definedName>
    <definedName name="_kgzygv5072w" localSheetId="16">'[5]wybrane dane finansowe 1'!#REF!</definedName>
    <definedName name="_kgzygv5072w" localSheetId="17">'[5]wybrane dane finansowe 1'!#REF!</definedName>
    <definedName name="_kgzygv5072w">'[5]wybrane dane finansowe 1'!#REF!</definedName>
    <definedName name="_kkjig54y21d" localSheetId="2">'[5]wybrane dane finansowe 1'!#REF!</definedName>
    <definedName name="_kkjig54y21d" localSheetId="5">'[5]wybrane dane finansowe 1'!#REF!</definedName>
    <definedName name="_kkjig54y21d" localSheetId="1">'[5]wybrane dane finansowe 1'!#REF!</definedName>
    <definedName name="_kkjig54y21d" localSheetId="4">'[5]wybrane dane finansowe 1'!#REF!</definedName>
    <definedName name="_kkjig54y21d" localSheetId="10">'[5]wybrane dane finansowe 1'!#REF!</definedName>
    <definedName name="_kkjig54y21d" localSheetId="16">'[5]wybrane dane finansowe 1'!#REF!</definedName>
    <definedName name="_kkjig54y21d" localSheetId="17">'[5]wybrane dane finansowe 1'!#REF!</definedName>
    <definedName name="_kkjig54y21d">'[5]wybrane dane finansowe 1'!#REF!</definedName>
    <definedName name="_kl7o8d4y2s" localSheetId="2">'[5]wybrane dane finansowe 1'!#REF!</definedName>
    <definedName name="_kl7o8d4y2s" localSheetId="5">'[5]wybrane dane finansowe 1'!#REF!</definedName>
    <definedName name="_kl7o8d4y2s" localSheetId="1">'[5]wybrane dane finansowe 1'!#REF!</definedName>
    <definedName name="_kl7o8d4y2s" localSheetId="4">'[5]wybrane dane finansowe 1'!#REF!</definedName>
    <definedName name="_kl7o8d4y2s" localSheetId="10">'[5]wybrane dane finansowe 1'!#REF!</definedName>
    <definedName name="_kl7o8d4y2s" localSheetId="16">'[5]wybrane dane finansowe 1'!#REF!</definedName>
    <definedName name="_kl7o8d4y2s" localSheetId="17">'[5]wybrane dane finansowe 1'!#REF!</definedName>
    <definedName name="_kl7o8d4y2s">'[5]wybrane dane finansowe 1'!#REF!</definedName>
    <definedName name="_klje9q53qe" localSheetId="2">'[5]wybrane dane finansowe 1'!#REF!</definedName>
    <definedName name="_klje9q53qe" localSheetId="5">'[5]wybrane dane finansowe 1'!#REF!</definedName>
    <definedName name="_klje9q53qe" localSheetId="1">'[5]wybrane dane finansowe 1'!#REF!</definedName>
    <definedName name="_klje9q53qe" localSheetId="4">'[5]wybrane dane finansowe 1'!#REF!</definedName>
    <definedName name="_klje9q53qe" localSheetId="10">'[5]wybrane dane finansowe 1'!#REF!</definedName>
    <definedName name="_klje9q53qe" localSheetId="16">'[5]wybrane dane finansowe 1'!#REF!</definedName>
    <definedName name="_klje9q53qe" localSheetId="17">'[5]wybrane dane finansowe 1'!#REF!</definedName>
    <definedName name="_klje9q53qe">'[5]wybrane dane finansowe 1'!#REF!</definedName>
    <definedName name="_klle1i53q2n" localSheetId="2">'[5]wybrane dane finansowe 1'!#REF!</definedName>
    <definedName name="_klle1i53q2n" localSheetId="5">'[5]wybrane dane finansowe 1'!#REF!</definedName>
    <definedName name="_klle1i53q2n" localSheetId="1">'[5]wybrane dane finansowe 1'!#REF!</definedName>
    <definedName name="_klle1i53q2n" localSheetId="4">'[5]wybrane dane finansowe 1'!#REF!</definedName>
    <definedName name="_klle1i53q2n" localSheetId="10">'[5]wybrane dane finansowe 1'!#REF!</definedName>
    <definedName name="_klle1i53q2n" localSheetId="16">'[5]wybrane dane finansowe 1'!#REF!</definedName>
    <definedName name="_klle1i53q2n" localSheetId="17">'[5]wybrane dane finansowe 1'!#REF!</definedName>
    <definedName name="_klle1i53q2n">'[5]wybrane dane finansowe 1'!#REF!</definedName>
    <definedName name="_kn00vq4y231" localSheetId="2">'[5]wybrane dane finansowe 1'!#REF!</definedName>
    <definedName name="_kn00vq4y231" localSheetId="5">'[5]wybrane dane finansowe 1'!#REF!</definedName>
    <definedName name="_kn00vq4y231" localSheetId="1">'[5]wybrane dane finansowe 1'!#REF!</definedName>
    <definedName name="_kn00vq4y231" localSheetId="4">'[5]wybrane dane finansowe 1'!#REF!</definedName>
    <definedName name="_kn00vq4y231" localSheetId="10">'[5]wybrane dane finansowe 1'!#REF!</definedName>
    <definedName name="_kn00vq4y231" localSheetId="16">'[5]wybrane dane finansowe 1'!#REF!</definedName>
    <definedName name="_kn00vq4y231" localSheetId="17">'[5]wybrane dane finansowe 1'!#REF!</definedName>
    <definedName name="_kn00vq4y231">'[5]wybrane dane finansowe 1'!#REF!</definedName>
    <definedName name="_kog25v53q26" localSheetId="2">'[5]wybrane dane finansowe 1'!#REF!</definedName>
    <definedName name="_kog25v53q26" localSheetId="5">'[5]wybrane dane finansowe 1'!#REF!</definedName>
    <definedName name="_kog25v53q26" localSheetId="1">'[5]wybrane dane finansowe 1'!#REF!</definedName>
    <definedName name="_kog25v53q26" localSheetId="4">'[5]wybrane dane finansowe 1'!#REF!</definedName>
    <definedName name="_kog25v53q26" localSheetId="10">'[5]wybrane dane finansowe 1'!#REF!</definedName>
    <definedName name="_kog25v53q26" localSheetId="16">'[5]wybrane dane finansowe 1'!#REF!</definedName>
    <definedName name="_kog25v53q26" localSheetId="17">'[5]wybrane dane finansowe 1'!#REF!</definedName>
    <definedName name="_kog25v53q26">'[5]wybrane dane finansowe 1'!#REF!</definedName>
    <definedName name="_kos8i753q2q" localSheetId="2">'[5]wybrane dane finansowe 1'!#REF!</definedName>
    <definedName name="_kos8i753q2q" localSheetId="5">'[5]wybrane dane finansowe 1'!#REF!</definedName>
    <definedName name="_kos8i753q2q" localSheetId="1">'[5]wybrane dane finansowe 1'!#REF!</definedName>
    <definedName name="_kos8i753q2q" localSheetId="4">'[5]wybrane dane finansowe 1'!#REF!</definedName>
    <definedName name="_kos8i753q2q" localSheetId="10">'[5]wybrane dane finansowe 1'!#REF!</definedName>
    <definedName name="_kos8i753q2q" localSheetId="16">'[5]wybrane dane finansowe 1'!#REF!</definedName>
    <definedName name="_kos8i753q2q" localSheetId="17">'[5]wybrane dane finansowe 1'!#REF!</definedName>
    <definedName name="_kos8i753q2q">'[5]wybrane dane finansowe 1'!#REF!</definedName>
    <definedName name="_kot8g150m1a" localSheetId="2">'[5]wybrane dane finansowe 1'!#REF!</definedName>
    <definedName name="_kot8g150m1a" localSheetId="5">'[5]wybrane dane finansowe 1'!#REF!</definedName>
    <definedName name="_kot8g150m1a" localSheetId="1">'[5]wybrane dane finansowe 1'!#REF!</definedName>
    <definedName name="_kot8g150m1a" localSheetId="4">'[5]wybrane dane finansowe 1'!#REF!</definedName>
    <definedName name="_kot8g150m1a" localSheetId="10">'[5]wybrane dane finansowe 1'!#REF!</definedName>
    <definedName name="_kot8g150m1a" localSheetId="16">'[5]wybrane dane finansowe 1'!#REF!</definedName>
    <definedName name="_kot8g150m1a" localSheetId="17">'[5]wybrane dane finansowe 1'!#REF!</definedName>
    <definedName name="_kot8g150m1a">'[5]wybrane dane finansowe 1'!#REF!</definedName>
    <definedName name="_kqy68i5181e" localSheetId="2">'[5]wybrane dane finansowe 1'!#REF!</definedName>
    <definedName name="_kqy68i5181e" localSheetId="5">'[5]wybrane dane finansowe 1'!#REF!</definedName>
    <definedName name="_kqy68i5181e" localSheetId="1">'[5]wybrane dane finansowe 1'!#REF!</definedName>
    <definedName name="_kqy68i5181e" localSheetId="4">'[5]wybrane dane finansowe 1'!#REF!</definedName>
    <definedName name="_kqy68i5181e" localSheetId="10">'[5]wybrane dane finansowe 1'!#REF!</definedName>
    <definedName name="_kqy68i5181e" localSheetId="16">'[5]wybrane dane finansowe 1'!#REF!</definedName>
    <definedName name="_kqy68i5181e" localSheetId="17">'[5]wybrane dane finansowe 1'!#REF!</definedName>
    <definedName name="_kqy68i5181e">'[5]wybrane dane finansowe 1'!#REF!</definedName>
    <definedName name="_krx2ij50m1c" localSheetId="2">'[5]wybrane dane finansowe 1'!#REF!</definedName>
    <definedName name="_krx2ij50m1c" localSheetId="5">'[5]wybrane dane finansowe 1'!#REF!</definedName>
    <definedName name="_krx2ij50m1c" localSheetId="1">'[5]wybrane dane finansowe 1'!#REF!</definedName>
    <definedName name="_krx2ij50m1c" localSheetId="4">'[5]wybrane dane finansowe 1'!#REF!</definedName>
    <definedName name="_krx2ij50m1c" localSheetId="10">'[5]wybrane dane finansowe 1'!#REF!</definedName>
    <definedName name="_krx2ij50m1c" localSheetId="16">'[5]wybrane dane finansowe 1'!#REF!</definedName>
    <definedName name="_krx2ij50m1c" localSheetId="17">'[5]wybrane dane finansowe 1'!#REF!</definedName>
    <definedName name="_krx2ij50m1c">'[5]wybrane dane finansowe 1'!#REF!</definedName>
    <definedName name="_kt00n453q1t" localSheetId="2">'[5]wybrane dane finansowe 1'!#REF!</definedName>
    <definedName name="_kt00n453q1t" localSheetId="5">'[5]wybrane dane finansowe 1'!#REF!</definedName>
    <definedName name="_kt00n453q1t" localSheetId="1">'[5]wybrane dane finansowe 1'!#REF!</definedName>
    <definedName name="_kt00n453q1t" localSheetId="4">'[5]wybrane dane finansowe 1'!#REF!</definedName>
    <definedName name="_kt00n453q1t" localSheetId="10">'[5]wybrane dane finansowe 1'!#REF!</definedName>
    <definedName name="_kt00n453q1t" localSheetId="16">'[5]wybrane dane finansowe 1'!#REF!</definedName>
    <definedName name="_kt00n453q1t" localSheetId="17">'[5]wybrane dane finansowe 1'!#REF!</definedName>
    <definedName name="_kt00n453q1t">'[5]wybrane dane finansowe 1'!#REF!</definedName>
    <definedName name="_kvq74y4y22n" localSheetId="2">'[5]wybrane dane finansowe 1'!#REF!</definedName>
    <definedName name="_kvq74y4y22n" localSheetId="5">'[5]wybrane dane finansowe 1'!#REF!</definedName>
    <definedName name="_kvq74y4y22n" localSheetId="1">'[5]wybrane dane finansowe 1'!#REF!</definedName>
    <definedName name="_kvq74y4y22n" localSheetId="4">'[5]wybrane dane finansowe 1'!#REF!</definedName>
    <definedName name="_kvq74y4y22n" localSheetId="10">'[5]wybrane dane finansowe 1'!#REF!</definedName>
    <definedName name="_kvq74y4y22n" localSheetId="16">'[5]wybrane dane finansowe 1'!#REF!</definedName>
    <definedName name="_kvq74y4y22n" localSheetId="17">'[5]wybrane dane finansowe 1'!#REF!</definedName>
    <definedName name="_kvq74y4y22n">'[5]wybrane dane finansowe 1'!#REF!</definedName>
    <definedName name="_kysg1z53q1u" localSheetId="2">'[5]wybrane dane finansowe 1'!#REF!</definedName>
    <definedName name="_kysg1z53q1u" localSheetId="5">'[5]wybrane dane finansowe 1'!#REF!</definedName>
    <definedName name="_kysg1z53q1u" localSheetId="1">'[5]wybrane dane finansowe 1'!#REF!</definedName>
    <definedName name="_kysg1z53q1u" localSheetId="4">'[5]wybrane dane finansowe 1'!#REF!</definedName>
    <definedName name="_kysg1z53q1u" localSheetId="10">'[5]wybrane dane finansowe 1'!#REF!</definedName>
    <definedName name="_kysg1z53q1u" localSheetId="16">'[5]wybrane dane finansowe 1'!#REF!</definedName>
    <definedName name="_kysg1z53q1u" localSheetId="17">'[5]wybrane dane finansowe 1'!#REF!</definedName>
    <definedName name="_kysg1z53q1u">'[5]wybrane dane finansowe 1'!#REF!</definedName>
    <definedName name="_l1rwdn54j2p" localSheetId="2">'[5]wybrane dane finansowe 1'!#REF!</definedName>
    <definedName name="_l1rwdn54j2p" localSheetId="5">'[5]wybrane dane finansowe 1'!#REF!</definedName>
    <definedName name="_l1rwdn54j2p" localSheetId="1">'[5]wybrane dane finansowe 1'!#REF!</definedName>
    <definedName name="_l1rwdn54j2p" localSheetId="4">'[5]wybrane dane finansowe 1'!#REF!</definedName>
    <definedName name="_l1rwdn54j2p" localSheetId="10">'[5]wybrane dane finansowe 1'!#REF!</definedName>
    <definedName name="_l1rwdn54j2p" localSheetId="16">'[5]wybrane dane finansowe 1'!#REF!</definedName>
    <definedName name="_l1rwdn54j2p" localSheetId="17">'[5]wybrane dane finansowe 1'!#REF!</definedName>
    <definedName name="_l1rwdn54j2p">'[5]wybrane dane finansowe 1'!#REF!</definedName>
    <definedName name="_l4vc3z4y21x" localSheetId="2">'[5]wybrane dane finansowe 1'!#REF!</definedName>
    <definedName name="_l4vc3z4y21x" localSheetId="5">'[5]wybrane dane finansowe 1'!#REF!</definedName>
    <definedName name="_l4vc3z4y21x" localSheetId="1">'[5]wybrane dane finansowe 1'!#REF!</definedName>
    <definedName name="_l4vc3z4y21x" localSheetId="4">'[5]wybrane dane finansowe 1'!#REF!</definedName>
    <definedName name="_l4vc3z4y21x" localSheetId="10">'[5]wybrane dane finansowe 1'!#REF!</definedName>
    <definedName name="_l4vc3z4y21x" localSheetId="16">'[5]wybrane dane finansowe 1'!#REF!</definedName>
    <definedName name="_l4vc3z4y21x" localSheetId="17">'[5]wybrane dane finansowe 1'!#REF!</definedName>
    <definedName name="_l4vc3z4y21x">'[5]wybrane dane finansowe 1'!#REF!</definedName>
    <definedName name="_l7jo5r4zly" localSheetId="2">'[5]wybrane dane finansowe 1'!#REF!</definedName>
    <definedName name="_l7jo5r4zly" localSheetId="5">'[5]wybrane dane finansowe 1'!#REF!</definedName>
    <definedName name="_l7jo5r4zly" localSheetId="1">'[5]wybrane dane finansowe 1'!#REF!</definedName>
    <definedName name="_l7jo5r4zly" localSheetId="4">'[5]wybrane dane finansowe 1'!#REF!</definedName>
    <definedName name="_l7jo5r4zly" localSheetId="10">'[5]wybrane dane finansowe 1'!#REF!</definedName>
    <definedName name="_l7jo5r4zly" localSheetId="16">'[5]wybrane dane finansowe 1'!#REF!</definedName>
    <definedName name="_l7jo5r4zly" localSheetId="17">'[5]wybrane dane finansowe 1'!#REF!</definedName>
    <definedName name="_l7jo5r4zly">'[5]wybrane dane finansowe 1'!#REF!</definedName>
    <definedName name="_l926zw5182h" localSheetId="2">'[5]wybrane dane finansowe 1'!#REF!</definedName>
    <definedName name="_l926zw5182h" localSheetId="5">'[5]wybrane dane finansowe 1'!#REF!</definedName>
    <definedName name="_l926zw5182h" localSheetId="1">'[5]wybrane dane finansowe 1'!#REF!</definedName>
    <definedName name="_l926zw5182h" localSheetId="4">'[5]wybrane dane finansowe 1'!#REF!</definedName>
    <definedName name="_l926zw5182h" localSheetId="10">'[5]wybrane dane finansowe 1'!#REF!</definedName>
    <definedName name="_l926zw5182h" localSheetId="16">'[5]wybrane dane finansowe 1'!#REF!</definedName>
    <definedName name="_l926zw5182h" localSheetId="17">'[5]wybrane dane finansowe 1'!#REF!</definedName>
    <definedName name="_l926zw5182h">'[5]wybrane dane finansowe 1'!#REF!</definedName>
    <definedName name="_laf27k5361g" localSheetId="2">'[5]wybrane dane finansowe 1'!#REF!</definedName>
    <definedName name="_laf27k5361g" localSheetId="5">'[5]wybrane dane finansowe 1'!#REF!</definedName>
    <definedName name="_laf27k5361g" localSheetId="1">'[5]wybrane dane finansowe 1'!#REF!</definedName>
    <definedName name="_laf27k5361g" localSheetId="4">'[5]wybrane dane finansowe 1'!#REF!</definedName>
    <definedName name="_laf27k5361g" localSheetId="10">'[5]wybrane dane finansowe 1'!#REF!</definedName>
    <definedName name="_laf27k5361g" localSheetId="16">'[5]wybrane dane finansowe 1'!#REF!</definedName>
    <definedName name="_laf27k5361g" localSheetId="17">'[5]wybrane dane finansowe 1'!#REF!</definedName>
    <definedName name="_laf27k5361g">'[5]wybrane dane finansowe 1'!#REF!</definedName>
    <definedName name="_lbykyz4x9j" localSheetId="2">'[5]wybrane dane finansowe 1'!#REF!</definedName>
    <definedName name="_lbykyz4x9j" localSheetId="5">'[5]wybrane dane finansowe 1'!#REF!</definedName>
    <definedName name="_lbykyz4x9j" localSheetId="1">'[5]wybrane dane finansowe 1'!#REF!</definedName>
    <definedName name="_lbykyz4x9j" localSheetId="4">'[5]wybrane dane finansowe 1'!#REF!</definedName>
    <definedName name="_lbykyz4x9j" localSheetId="10">'[5]wybrane dane finansowe 1'!#REF!</definedName>
    <definedName name="_lbykyz4x9j" localSheetId="16">'[5]wybrane dane finansowe 1'!#REF!</definedName>
    <definedName name="_lbykyz4x9j" localSheetId="17">'[5]wybrane dane finansowe 1'!#REF!</definedName>
    <definedName name="_lbykyz4x9j">'[5]wybrane dane finansowe 1'!#REF!</definedName>
    <definedName name="_lggo2t4zls" localSheetId="2">'[5]wybrane dane finansowe 1'!#REF!</definedName>
    <definedName name="_lggo2t4zls" localSheetId="5">'[5]wybrane dane finansowe 1'!#REF!</definedName>
    <definedName name="_lggo2t4zls" localSheetId="1">'[5]wybrane dane finansowe 1'!#REF!</definedName>
    <definedName name="_lggo2t4zls" localSheetId="4">'[5]wybrane dane finansowe 1'!#REF!</definedName>
    <definedName name="_lggo2t4zls" localSheetId="10">'[5]wybrane dane finansowe 1'!#REF!</definedName>
    <definedName name="_lggo2t4zls" localSheetId="16">'[5]wybrane dane finansowe 1'!#REF!</definedName>
    <definedName name="_lggo2t4zls" localSheetId="17">'[5]wybrane dane finansowe 1'!#REF!</definedName>
    <definedName name="_lggo2t4zls">'[5]wybrane dane finansowe 1'!#REF!</definedName>
    <definedName name="_lhf7hd54j2o" localSheetId="2">'[5]wybrane dane finansowe 1'!#REF!</definedName>
    <definedName name="_lhf7hd54j2o" localSheetId="5">'[5]wybrane dane finansowe 1'!#REF!</definedName>
    <definedName name="_lhf7hd54j2o" localSheetId="1">'[5]wybrane dane finansowe 1'!#REF!</definedName>
    <definedName name="_lhf7hd54j2o" localSheetId="4">'[5]wybrane dane finansowe 1'!#REF!</definedName>
    <definedName name="_lhf7hd54j2o" localSheetId="10">'[5]wybrane dane finansowe 1'!#REF!</definedName>
    <definedName name="_lhf7hd54j2o" localSheetId="16">'[5]wybrane dane finansowe 1'!#REF!</definedName>
    <definedName name="_lhf7hd54j2o" localSheetId="17">'[5]wybrane dane finansowe 1'!#REF!</definedName>
    <definedName name="_lhf7hd54j2o">'[5]wybrane dane finansowe 1'!#REF!</definedName>
    <definedName name="_lhk8bw51816" localSheetId="2">'[5]wybrane dane finansowe 1'!#REF!</definedName>
    <definedName name="_lhk8bw51816" localSheetId="5">'[5]wybrane dane finansowe 1'!#REF!</definedName>
    <definedName name="_lhk8bw51816" localSheetId="1">'[5]wybrane dane finansowe 1'!#REF!</definedName>
    <definedName name="_lhk8bw51816" localSheetId="4">'[5]wybrane dane finansowe 1'!#REF!</definedName>
    <definedName name="_lhk8bw51816" localSheetId="10">'[5]wybrane dane finansowe 1'!#REF!</definedName>
    <definedName name="_lhk8bw51816" localSheetId="16">'[5]wybrane dane finansowe 1'!#REF!</definedName>
    <definedName name="_lhk8bw51816" localSheetId="17">'[5]wybrane dane finansowe 1'!#REF!</definedName>
    <definedName name="_lhk8bw51816">'[5]wybrane dane finansowe 1'!#REF!</definedName>
    <definedName name="_lhmouw50m1o" localSheetId="2">'[5]wybrane dane finansowe 1'!#REF!</definedName>
    <definedName name="_lhmouw50m1o" localSheetId="5">'[5]wybrane dane finansowe 1'!#REF!</definedName>
    <definedName name="_lhmouw50m1o" localSheetId="1">'[5]wybrane dane finansowe 1'!#REF!</definedName>
    <definedName name="_lhmouw50m1o" localSheetId="4">'[5]wybrane dane finansowe 1'!#REF!</definedName>
    <definedName name="_lhmouw50m1o" localSheetId="10">'[5]wybrane dane finansowe 1'!#REF!</definedName>
    <definedName name="_lhmouw50m1o" localSheetId="16">'[5]wybrane dane finansowe 1'!#REF!</definedName>
    <definedName name="_lhmouw50m1o" localSheetId="17">'[5]wybrane dane finansowe 1'!#REF!</definedName>
    <definedName name="_lhmouw50m1o">'[5]wybrane dane finansowe 1'!#REF!</definedName>
    <definedName name="_lmmyqf4x9a" localSheetId="2">#REF!</definedName>
    <definedName name="_lmmyqf4x9a" localSheetId="4">#REF!</definedName>
    <definedName name="_lmmyqf4x9a" localSheetId="10">#REF!</definedName>
    <definedName name="_lmmyqf4x9a" localSheetId="16">#REF!</definedName>
    <definedName name="_lmmyqf4x9a">#REF!</definedName>
    <definedName name="_lrfava53qt" localSheetId="2">'[5]wybrane dane finansowe 1'!#REF!</definedName>
    <definedName name="_lrfava53qt" localSheetId="5">'[5]wybrane dane finansowe 1'!#REF!</definedName>
    <definedName name="_lrfava53qt" localSheetId="1">'[5]wybrane dane finansowe 1'!#REF!</definedName>
    <definedName name="_lrfava53qt" localSheetId="4">'[5]wybrane dane finansowe 1'!#REF!</definedName>
    <definedName name="_lrfava53qt" localSheetId="10">'[5]wybrane dane finansowe 1'!#REF!</definedName>
    <definedName name="_lrfava53qt" localSheetId="16">'[5]wybrane dane finansowe 1'!#REF!</definedName>
    <definedName name="_lrfava53qt" localSheetId="17">'[5]wybrane dane finansowe 1'!#REF!</definedName>
    <definedName name="_lrfava53qt">'[5]wybrane dane finansowe 1'!#REF!</definedName>
    <definedName name="_lsk3sm50mu" localSheetId="2">'[5]wybrane dane finansowe 1'!#REF!</definedName>
    <definedName name="_lsk3sm50mu" localSheetId="5">'[5]wybrane dane finansowe 1'!#REF!</definedName>
    <definedName name="_lsk3sm50mu" localSheetId="1">'[5]wybrane dane finansowe 1'!#REF!</definedName>
    <definedName name="_lsk3sm50mu" localSheetId="4">'[5]wybrane dane finansowe 1'!#REF!</definedName>
    <definedName name="_lsk3sm50mu" localSheetId="10">'[5]wybrane dane finansowe 1'!#REF!</definedName>
    <definedName name="_lsk3sm50mu" localSheetId="16">'[5]wybrane dane finansowe 1'!#REF!</definedName>
    <definedName name="_lsk3sm50mu" localSheetId="17">'[5]wybrane dane finansowe 1'!#REF!</definedName>
    <definedName name="_lsk3sm50mu">'[5]wybrane dane finansowe 1'!#REF!</definedName>
    <definedName name="_lu9v2w4ysi" localSheetId="2">'[5]wybrane dane finansowe 1'!#REF!</definedName>
    <definedName name="_lu9v2w4ysi" localSheetId="5">'[5]wybrane dane finansowe 1'!#REF!</definedName>
    <definedName name="_lu9v2w4ysi" localSheetId="1">'[5]wybrane dane finansowe 1'!#REF!</definedName>
    <definedName name="_lu9v2w4ysi" localSheetId="4">'[5]wybrane dane finansowe 1'!#REF!</definedName>
    <definedName name="_lu9v2w4ysi" localSheetId="10">'[5]wybrane dane finansowe 1'!#REF!</definedName>
    <definedName name="_lu9v2w4ysi" localSheetId="16">'[5]wybrane dane finansowe 1'!#REF!</definedName>
    <definedName name="_lu9v2w4ysi" localSheetId="17">'[5]wybrane dane finansowe 1'!#REF!</definedName>
    <definedName name="_lu9v2w4ysi">'[5]wybrane dane finansowe 1'!#REF!</definedName>
    <definedName name="_lurrkd54ji" localSheetId="2">'[5]wybrane dane finansowe 1'!#REF!</definedName>
    <definedName name="_lurrkd54ji" localSheetId="5">'[5]wybrane dane finansowe 1'!#REF!</definedName>
    <definedName name="_lurrkd54ji" localSheetId="1">'[5]wybrane dane finansowe 1'!#REF!</definedName>
    <definedName name="_lurrkd54ji" localSheetId="4">'[5]wybrane dane finansowe 1'!#REF!</definedName>
    <definedName name="_lurrkd54ji" localSheetId="10">'[5]wybrane dane finansowe 1'!#REF!</definedName>
    <definedName name="_lurrkd54ji" localSheetId="16">'[5]wybrane dane finansowe 1'!#REF!</definedName>
    <definedName name="_lurrkd54ji" localSheetId="17">'[5]wybrane dane finansowe 1'!#REF!</definedName>
    <definedName name="_lurrkd54ji">'[5]wybrane dane finansowe 1'!#REF!</definedName>
    <definedName name="_lvgtxn54j1k" localSheetId="2">'[5]wybrane dane finansowe 1'!#REF!</definedName>
    <definedName name="_lvgtxn54j1k" localSheetId="5">'[5]wybrane dane finansowe 1'!#REF!</definedName>
    <definedName name="_lvgtxn54j1k" localSheetId="1">'[5]wybrane dane finansowe 1'!#REF!</definedName>
    <definedName name="_lvgtxn54j1k" localSheetId="4">'[5]wybrane dane finansowe 1'!#REF!</definedName>
    <definedName name="_lvgtxn54j1k" localSheetId="10">'[5]wybrane dane finansowe 1'!#REF!</definedName>
    <definedName name="_lvgtxn54j1k" localSheetId="16">'[5]wybrane dane finansowe 1'!#REF!</definedName>
    <definedName name="_lvgtxn54j1k" localSheetId="17">'[5]wybrane dane finansowe 1'!#REF!</definedName>
    <definedName name="_lvgtxn54j1k">'[5]wybrane dane finansowe 1'!#REF!</definedName>
    <definedName name="_lvpqri4x9s" localSheetId="2">#REF!</definedName>
    <definedName name="_lvpqri4x9s" localSheetId="4">#REF!</definedName>
    <definedName name="_lvpqri4x9s" localSheetId="10">#REF!</definedName>
    <definedName name="_lvpqri4x9s" localSheetId="16">#REF!</definedName>
    <definedName name="_lvpqri4x9s">#REF!</definedName>
    <definedName name="_lwypex5072a" localSheetId="2">'[5]wybrane dane finansowe 1'!#REF!</definedName>
    <definedName name="_lwypex5072a" localSheetId="5">'[5]wybrane dane finansowe 1'!#REF!</definedName>
    <definedName name="_lwypex5072a" localSheetId="1">'[5]wybrane dane finansowe 1'!#REF!</definedName>
    <definedName name="_lwypex5072a" localSheetId="4">'[5]wybrane dane finansowe 1'!#REF!</definedName>
    <definedName name="_lwypex5072a" localSheetId="10">'[5]wybrane dane finansowe 1'!#REF!</definedName>
    <definedName name="_lwypex5072a" localSheetId="16">'[5]wybrane dane finansowe 1'!#REF!</definedName>
    <definedName name="_lwypex5072a" localSheetId="17">'[5]wybrane dane finansowe 1'!#REF!</definedName>
    <definedName name="_lwypex5072a">'[5]wybrane dane finansowe 1'!#REF!</definedName>
    <definedName name="_lxn2ia4y22i" localSheetId="2">'[5]wybrane dane finansowe 1'!#REF!</definedName>
    <definedName name="_lxn2ia4y22i" localSheetId="5">'[5]wybrane dane finansowe 1'!#REF!</definedName>
    <definedName name="_lxn2ia4y22i" localSheetId="1">'[5]wybrane dane finansowe 1'!#REF!</definedName>
    <definedName name="_lxn2ia4y22i" localSheetId="4">'[5]wybrane dane finansowe 1'!#REF!</definedName>
    <definedName name="_lxn2ia4y22i" localSheetId="10">'[5]wybrane dane finansowe 1'!#REF!</definedName>
    <definedName name="_lxn2ia4y22i" localSheetId="16">'[5]wybrane dane finansowe 1'!#REF!</definedName>
    <definedName name="_lxn2ia4y22i" localSheetId="17">'[5]wybrane dane finansowe 1'!#REF!</definedName>
    <definedName name="_lxn2ia4y22i">'[5]wybrane dane finansowe 1'!#REF!</definedName>
    <definedName name="_ly84sx54j2e" localSheetId="2">'[5]wybrane dane finansowe 1'!#REF!</definedName>
    <definedName name="_ly84sx54j2e" localSheetId="5">'[5]wybrane dane finansowe 1'!#REF!</definedName>
    <definedName name="_ly84sx54j2e" localSheetId="1">'[5]wybrane dane finansowe 1'!#REF!</definedName>
    <definedName name="_ly84sx54j2e" localSheetId="4">'[5]wybrane dane finansowe 1'!#REF!</definedName>
    <definedName name="_ly84sx54j2e" localSheetId="10">'[5]wybrane dane finansowe 1'!#REF!</definedName>
    <definedName name="_ly84sx54j2e" localSheetId="16">'[5]wybrane dane finansowe 1'!#REF!</definedName>
    <definedName name="_ly84sx54j2e" localSheetId="17">'[5]wybrane dane finansowe 1'!#REF!</definedName>
    <definedName name="_ly84sx54j2e">'[5]wybrane dane finansowe 1'!#REF!</definedName>
    <definedName name="_lygbjp536m" localSheetId="2">'[5]wybrane dane finansowe 1'!#REF!</definedName>
    <definedName name="_lygbjp536m" localSheetId="5">'[5]wybrane dane finansowe 1'!#REF!</definedName>
    <definedName name="_lygbjp536m" localSheetId="1">'[5]wybrane dane finansowe 1'!#REF!</definedName>
    <definedName name="_lygbjp536m" localSheetId="4">'[5]wybrane dane finansowe 1'!#REF!</definedName>
    <definedName name="_lygbjp536m" localSheetId="10">'[5]wybrane dane finansowe 1'!#REF!</definedName>
    <definedName name="_lygbjp536m" localSheetId="16">'[5]wybrane dane finansowe 1'!#REF!</definedName>
    <definedName name="_lygbjp536m" localSheetId="17">'[5]wybrane dane finansowe 1'!#REF!</definedName>
    <definedName name="_lygbjp536m">'[5]wybrane dane finansowe 1'!#REF!</definedName>
    <definedName name="_lzbdg44y236" localSheetId="2">'[5]wybrane dane finansowe 1'!#REF!</definedName>
    <definedName name="_lzbdg44y236" localSheetId="5">'[5]wybrane dane finansowe 1'!#REF!</definedName>
    <definedName name="_lzbdg44y236" localSheetId="1">'[5]wybrane dane finansowe 1'!#REF!</definedName>
    <definedName name="_lzbdg44y236" localSheetId="4">'[5]wybrane dane finansowe 1'!#REF!</definedName>
    <definedName name="_lzbdg44y236" localSheetId="10">'[5]wybrane dane finansowe 1'!#REF!</definedName>
    <definedName name="_lzbdg44y236" localSheetId="16">'[5]wybrane dane finansowe 1'!#REF!</definedName>
    <definedName name="_lzbdg44y236" localSheetId="17">'[5]wybrane dane finansowe 1'!#REF!</definedName>
    <definedName name="_lzbdg44y236">'[5]wybrane dane finansowe 1'!#REF!</definedName>
    <definedName name="_lzqn1_yaoztago42l" localSheetId="2">'[5]wybrane dane finansowe 1'!#REF!</definedName>
    <definedName name="_lzqn1_yaoztago42l" localSheetId="5">'[5]wybrane dane finansowe 1'!#REF!</definedName>
    <definedName name="_lzqn1_yaoztago42l" localSheetId="1">'[5]wybrane dane finansowe 1'!#REF!</definedName>
    <definedName name="_lzqn1_yaoztago42l" localSheetId="4">'[5]wybrane dane finansowe 1'!#REF!</definedName>
    <definedName name="_lzqn1_yaoztago42l" localSheetId="10">'[5]wybrane dane finansowe 1'!#REF!</definedName>
    <definedName name="_lzqn1_yaoztago42l" localSheetId="16">'[5]wybrane dane finansowe 1'!#REF!</definedName>
    <definedName name="_lzqn1_yaoztago42l" localSheetId="17">'[5]wybrane dane finansowe 1'!#REF!</definedName>
    <definedName name="_lzqn1_yaoztago42l">'[5]wybrane dane finansowe 1'!#REF!</definedName>
    <definedName name="_m0umsd518v" localSheetId="2">'[5]wybrane dane finansowe 1'!#REF!</definedName>
    <definedName name="_m0umsd518v" localSheetId="5">'[5]wybrane dane finansowe 1'!#REF!</definedName>
    <definedName name="_m0umsd518v" localSheetId="1">'[5]wybrane dane finansowe 1'!#REF!</definedName>
    <definedName name="_m0umsd518v" localSheetId="4">'[5]wybrane dane finansowe 1'!#REF!</definedName>
    <definedName name="_m0umsd518v" localSheetId="10">'[5]wybrane dane finansowe 1'!#REF!</definedName>
    <definedName name="_m0umsd518v" localSheetId="16">'[5]wybrane dane finansowe 1'!#REF!</definedName>
    <definedName name="_m0umsd518v" localSheetId="17">'[5]wybrane dane finansowe 1'!#REF!</definedName>
    <definedName name="_m0umsd518v">'[5]wybrane dane finansowe 1'!#REF!</definedName>
    <definedName name="_m4d4k7518k" localSheetId="2">'[5]wybrane dane finansowe 1'!#REF!</definedName>
    <definedName name="_m4d4k7518k" localSheetId="5">'[5]wybrane dane finansowe 1'!#REF!</definedName>
    <definedName name="_m4d4k7518k" localSheetId="1">'[5]wybrane dane finansowe 1'!#REF!</definedName>
    <definedName name="_m4d4k7518k" localSheetId="4">'[5]wybrane dane finansowe 1'!#REF!</definedName>
    <definedName name="_m4d4k7518k" localSheetId="10">'[5]wybrane dane finansowe 1'!#REF!</definedName>
    <definedName name="_m4d4k7518k" localSheetId="16">'[5]wybrane dane finansowe 1'!#REF!</definedName>
    <definedName name="_m4d4k7518k" localSheetId="17">'[5]wybrane dane finansowe 1'!#REF!</definedName>
    <definedName name="_m4d4k7518k">'[5]wybrane dane finansowe 1'!#REF!</definedName>
    <definedName name="_m5vy6r50m1r" localSheetId="2">'[5]wybrane dane finansowe 1'!#REF!</definedName>
    <definedName name="_m5vy6r50m1r" localSheetId="5">'[5]wybrane dane finansowe 1'!#REF!</definedName>
    <definedName name="_m5vy6r50m1r" localSheetId="1">'[5]wybrane dane finansowe 1'!#REF!</definedName>
    <definedName name="_m5vy6r50m1r" localSheetId="4">'[5]wybrane dane finansowe 1'!#REF!</definedName>
    <definedName name="_m5vy6r50m1r" localSheetId="10">'[5]wybrane dane finansowe 1'!#REF!</definedName>
    <definedName name="_m5vy6r50m1r" localSheetId="16">'[5]wybrane dane finansowe 1'!#REF!</definedName>
    <definedName name="_m5vy6r50m1r" localSheetId="17">'[5]wybrane dane finansowe 1'!#REF!</definedName>
    <definedName name="_m5vy6r50m1r">'[5]wybrane dane finansowe 1'!#REF!</definedName>
    <definedName name="_mc8aa454j2h" localSheetId="2">'[5]wybrane dane finansowe 1'!#REF!</definedName>
    <definedName name="_mc8aa454j2h" localSheetId="5">'[5]wybrane dane finansowe 1'!#REF!</definedName>
    <definedName name="_mc8aa454j2h" localSheetId="1">'[5]wybrane dane finansowe 1'!#REF!</definedName>
    <definedName name="_mc8aa454j2h" localSheetId="4">'[5]wybrane dane finansowe 1'!#REF!</definedName>
    <definedName name="_mc8aa454j2h" localSheetId="10">'[5]wybrane dane finansowe 1'!#REF!</definedName>
    <definedName name="_mc8aa454j2h" localSheetId="16">'[5]wybrane dane finansowe 1'!#REF!</definedName>
    <definedName name="_mc8aa454j2h" localSheetId="17">'[5]wybrane dane finansowe 1'!#REF!</definedName>
    <definedName name="_mc8aa454j2h">'[5]wybrane dane finansowe 1'!#REF!</definedName>
    <definedName name="_mh481b50mn" localSheetId="2">'[5]wybrane dane finansowe 1'!#REF!</definedName>
    <definedName name="_mh481b50mn" localSheetId="5">'[5]wybrane dane finansowe 1'!#REF!</definedName>
    <definedName name="_mh481b50mn" localSheetId="1">'[5]wybrane dane finansowe 1'!#REF!</definedName>
    <definedName name="_mh481b50mn" localSheetId="4">'[5]wybrane dane finansowe 1'!#REF!</definedName>
    <definedName name="_mh481b50mn" localSheetId="10">'[5]wybrane dane finansowe 1'!#REF!</definedName>
    <definedName name="_mh481b50mn" localSheetId="16">'[5]wybrane dane finansowe 1'!#REF!</definedName>
    <definedName name="_mh481b50mn" localSheetId="17">'[5]wybrane dane finansowe 1'!#REF!</definedName>
    <definedName name="_mh481b50mn">'[5]wybrane dane finansowe 1'!#REF!</definedName>
    <definedName name="_mjcolp5182f" localSheetId="2">'[5]wybrane dane finansowe 1'!#REF!</definedName>
    <definedName name="_mjcolp5182f" localSheetId="5">'[5]wybrane dane finansowe 1'!#REF!</definedName>
    <definedName name="_mjcolp5182f" localSheetId="1">'[5]wybrane dane finansowe 1'!#REF!</definedName>
    <definedName name="_mjcolp5182f" localSheetId="4">'[5]wybrane dane finansowe 1'!#REF!</definedName>
    <definedName name="_mjcolp5182f" localSheetId="10">'[5]wybrane dane finansowe 1'!#REF!</definedName>
    <definedName name="_mjcolp5182f" localSheetId="16">'[5]wybrane dane finansowe 1'!#REF!</definedName>
    <definedName name="_mjcolp5182f" localSheetId="17">'[5]wybrane dane finansowe 1'!#REF!</definedName>
    <definedName name="_mjcolp5182f">'[5]wybrane dane finansowe 1'!#REF!</definedName>
    <definedName name="_mjr1hd4y21g" localSheetId="2">'[5]wybrane dane finansowe 1'!#REF!</definedName>
    <definedName name="_mjr1hd4y21g" localSheetId="5">'[5]wybrane dane finansowe 1'!#REF!</definedName>
    <definedName name="_mjr1hd4y21g" localSheetId="1">'[5]wybrane dane finansowe 1'!#REF!</definedName>
    <definedName name="_mjr1hd4y21g" localSheetId="4">'[5]wybrane dane finansowe 1'!#REF!</definedName>
    <definedName name="_mjr1hd4y21g" localSheetId="10">'[5]wybrane dane finansowe 1'!#REF!</definedName>
    <definedName name="_mjr1hd4y21g" localSheetId="16">'[5]wybrane dane finansowe 1'!#REF!</definedName>
    <definedName name="_mjr1hd4y21g" localSheetId="17">'[5]wybrane dane finansowe 1'!#REF!</definedName>
    <definedName name="_mjr1hd4y21g">'[5]wybrane dane finansowe 1'!#REF!</definedName>
    <definedName name="_mjv7kr5072n" localSheetId="2">'[5]wybrane dane finansowe 1'!#REF!</definedName>
    <definedName name="_mjv7kr5072n" localSheetId="5">'[5]wybrane dane finansowe 1'!#REF!</definedName>
    <definedName name="_mjv7kr5072n" localSheetId="1">'[5]wybrane dane finansowe 1'!#REF!</definedName>
    <definedName name="_mjv7kr5072n" localSheetId="4">'[5]wybrane dane finansowe 1'!#REF!</definedName>
    <definedName name="_mjv7kr5072n" localSheetId="10">'[5]wybrane dane finansowe 1'!#REF!</definedName>
    <definedName name="_mjv7kr5072n" localSheetId="16">'[5]wybrane dane finansowe 1'!#REF!</definedName>
    <definedName name="_mjv7kr5072n" localSheetId="17">'[5]wybrane dane finansowe 1'!#REF!</definedName>
    <definedName name="_mjv7kr5072n">'[5]wybrane dane finansowe 1'!#REF!</definedName>
    <definedName name="_mo3j2h5071z" localSheetId="2">'[5]wybrane dane finansowe 1'!#REF!</definedName>
    <definedName name="_mo3j2h5071z" localSheetId="5">'[5]wybrane dane finansowe 1'!#REF!</definedName>
    <definedName name="_mo3j2h5071z" localSheetId="1">'[5]wybrane dane finansowe 1'!#REF!</definedName>
    <definedName name="_mo3j2h5071z" localSheetId="4">'[5]wybrane dane finansowe 1'!#REF!</definedName>
    <definedName name="_mo3j2h5071z" localSheetId="10">'[5]wybrane dane finansowe 1'!#REF!</definedName>
    <definedName name="_mo3j2h5071z" localSheetId="16">'[5]wybrane dane finansowe 1'!#REF!</definedName>
    <definedName name="_mo3j2h5071z" localSheetId="17">'[5]wybrane dane finansowe 1'!#REF!</definedName>
    <definedName name="_mo3j2h5071z">'[5]wybrane dane finansowe 1'!#REF!</definedName>
    <definedName name="_moetbn53qp" localSheetId="2">'[5]wybrane dane finansowe 1'!#REF!</definedName>
    <definedName name="_moetbn53qp" localSheetId="5">'[5]wybrane dane finansowe 1'!#REF!</definedName>
    <definedName name="_moetbn53qp" localSheetId="1">'[5]wybrane dane finansowe 1'!#REF!</definedName>
    <definedName name="_moetbn53qp" localSheetId="4">'[5]wybrane dane finansowe 1'!#REF!</definedName>
    <definedName name="_moetbn53qp" localSheetId="10">'[5]wybrane dane finansowe 1'!#REF!</definedName>
    <definedName name="_moetbn53qp" localSheetId="16">'[5]wybrane dane finansowe 1'!#REF!</definedName>
    <definedName name="_moetbn53qp" localSheetId="17">'[5]wybrane dane finansowe 1'!#REF!</definedName>
    <definedName name="_moetbn53qp">'[5]wybrane dane finansowe 1'!#REF!</definedName>
    <definedName name="_mpq4uv4y21e" localSheetId="2">'[5]wybrane dane finansowe 1'!#REF!</definedName>
    <definedName name="_mpq4uv4y21e" localSheetId="5">'[5]wybrane dane finansowe 1'!#REF!</definedName>
    <definedName name="_mpq4uv4y21e" localSheetId="1">'[5]wybrane dane finansowe 1'!#REF!</definedName>
    <definedName name="_mpq4uv4y21e" localSheetId="4">'[5]wybrane dane finansowe 1'!#REF!</definedName>
    <definedName name="_mpq4uv4y21e" localSheetId="10">'[5]wybrane dane finansowe 1'!#REF!</definedName>
    <definedName name="_mpq4uv4y21e" localSheetId="16">'[5]wybrane dane finansowe 1'!#REF!</definedName>
    <definedName name="_mpq4uv4y21e" localSheetId="17">'[5]wybrane dane finansowe 1'!#REF!</definedName>
    <definedName name="_mpq4uv4y21e">'[5]wybrane dane finansowe 1'!#REF!</definedName>
    <definedName name="_mre88p50m2t" localSheetId="2">'[5]wybrane dane finansowe 1'!#REF!</definedName>
    <definedName name="_mre88p50m2t" localSheetId="5">'[5]wybrane dane finansowe 1'!#REF!</definedName>
    <definedName name="_mre88p50m2t" localSheetId="1">'[5]wybrane dane finansowe 1'!#REF!</definedName>
    <definedName name="_mre88p50m2t" localSheetId="4">'[5]wybrane dane finansowe 1'!#REF!</definedName>
    <definedName name="_mre88p50m2t" localSheetId="10">'[5]wybrane dane finansowe 1'!#REF!</definedName>
    <definedName name="_mre88p50m2t" localSheetId="16">'[5]wybrane dane finansowe 1'!#REF!</definedName>
    <definedName name="_mre88p50m2t" localSheetId="17">'[5]wybrane dane finansowe 1'!#REF!</definedName>
    <definedName name="_mre88p50m2t">'[5]wybrane dane finansowe 1'!#REF!</definedName>
    <definedName name="_mte52a5071y" localSheetId="2">'[5]wybrane dane finansowe 1'!#REF!</definedName>
    <definedName name="_mte52a5071y" localSheetId="5">'[5]wybrane dane finansowe 1'!#REF!</definedName>
    <definedName name="_mte52a5071y" localSheetId="1">'[5]wybrane dane finansowe 1'!#REF!</definedName>
    <definedName name="_mte52a5071y" localSheetId="4">'[5]wybrane dane finansowe 1'!#REF!</definedName>
    <definedName name="_mte52a5071y" localSheetId="10">'[5]wybrane dane finansowe 1'!#REF!</definedName>
    <definedName name="_mte52a5071y" localSheetId="16">'[5]wybrane dane finansowe 1'!#REF!</definedName>
    <definedName name="_mte52a5071y" localSheetId="17">'[5]wybrane dane finansowe 1'!#REF!</definedName>
    <definedName name="_mte52a5071y">'[5]wybrane dane finansowe 1'!#REF!</definedName>
    <definedName name="_mucixb4zlt" localSheetId="2">'[5]wybrane dane finansowe 1'!#REF!</definedName>
    <definedName name="_mucixb4zlt" localSheetId="5">'[5]wybrane dane finansowe 1'!#REF!</definedName>
    <definedName name="_mucixb4zlt" localSheetId="1">'[5]wybrane dane finansowe 1'!#REF!</definedName>
    <definedName name="_mucixb4zlt" localSheetId="4">'[5]wybrane dane finansowe 1'!#REF!</definedName>
    <definedName name="_mucixb4zlt" localSheetId="10">'[5]wybrane dane finansowe 1'!#REF!</definedName>
    <definedName name="_mucixb4zlt" localSheetId="16">'[5]wybrane dane finansowe 1'!#REF!</definedName>
    <definedName name="_mucixb4zlt" localSheetId="17">'[5]wybrane dane finansowe 1'!#REF!</definedName>
    <definedName name="_mucixb4zlt">'[5]wybrane dane finansowe 1'!#REF!</definedName>
    <definedName name="_mvp03a53qr" localSheetId="2">'[5]wybrane dane finansowe 1'!#REF!</definedName>
    <definedName name="_mvp03a53qr" localSheetId="5">'[5]wybrane dane finansowe 1'!#REF!</definedName>
    <definedName name="_mvp03a53qr" localSheetId="1">'[5]wybrane dane finansowe 1'!#REF!</definedName>
    <definedName name="_mvp03a53qr" localSheetId="4">'[5]wybrane dane finansowe 1'!#REF!</definedName>
    <definedName name="_mvp03a53qr" localSheetId="10">'[5]wybrane dane finansowe 1'!#REF!</definedName>
    <definedName name="_mvp03a53qr" localSheetId="16">'[5]wybrane dane finansowe 1'!#REF!</definedName>
    <definedName name="_mvp03a53qr" localSheetId="17">'[5]wybrane dane finansowe 1'!#REF!</definedName>
    <definedName name="_mvp03a53qr">'[5]wybrane dane finansowe 1'!#REF!</definedName>
    <definedName name="_mvunt64zld" localSheetId="2">'[5]wybrane dane finansowe 1'!#REF!</definedName>
    <definedName name="_mvunt64zld" localSheetId="5">'[5]wybrane dane finansowe 1'!#REF!</definedName>
    <definedName name="_mvunt64zld" localSheetId="1">'[5]wybrane dane finansowe 1'!#REF!</definedName>
    <definedName name="_mvunt64zld" localSheetId="4">'[5]wybrane dane finansowe 1'!#REF!</definedName>
    <definedName name="_mvunt64zld" localSheetId="10">'[5]wybrane dane finansowe 1'!#REF!</definedName>
    <definedName name="_mvunt64zld" localSheetId="16">'[5]wybrane dane finansowe 1'!#REF!</definedName>
    <definedName name="_mvunt64zld" localSheetId="17">'[5]wybrane dane finansowe 1'!#REF!</definedName>
    <definedName name="_mvunt64zld">'[5]wybrane dane finansowe 1'!#REF!</definedName>
    <definedName name="_my37z1518n" localSheetId="2">'[5]wybrane dane finansowe 1'!#REF!</definedName>
    <definedName name="_my37z1518n" localSheetId="5">'[5]wybrane dane finansowe 1'!#REF!</definedName>
    <definedName name="_my37z1518n" localSheetId="1">'[5]wybrane dane finansowe 1'!#REF!</definedName>
    <definedName name="_my37z1518n" localSheetId="4">'[5]wybrane dane finansowe 1'!#REF!</definedName>
    <definedName name="_my37z1518n" localSheetId="10">'[5]wybrane dane finansowe 1'!#REF!</definedName>
    <definedName name="_my37z1518n" localSheetId="16">'[5]wybrane dane finansowe 1'!#REF!</definedName>
    <definedName name="_my37z1518n" localSheetId="17">'[5]wybrane dane finansowe 1'!#REF!</definedName>
    <definedName name="_my37z1518n">'[5]wybrane dane finansowe 1'!#REF!</definedName>
    <definedName name="_myk57b50725" localSheetId="2">'[5]wybrane dane finansowe 1'!#REF!</definedName>
    <definedName name="_myk57b50725" localSheetId="5">'[5]wybrane dane finansowe 1'!#REF!</definedName>
    <definedName name="_myk57b50725" localSheetId="1">'[5]wybrane dane finansowe 1'!#REF!</definedName>
    <definedName name="_myk57b50725" localSheetId="4">'[5]wybrane dane finansowe 1'!#REF!</definedName>
    <definedName name="_myk57b50725" localSheetId="10">'[5]wybrane dane finansowe 1'!#REF!</definedName>
    <definedName name="_myk57b50725" localSheetId="16">'[5]wybrane dane finansowe 1'!#REF!</definedName>
    <definedName name="_myk57b50725" localSheetId="17">'[5]wybrane dane finansowe 1'!#REF!</definedName>
    <definedName name="_myk57b50725">'[5]wybrane dane finansowe 1'!#REF!</definedName>
    <definedName name="_mz4izc4ysb" localSheetId="2">'[5]wybrane dane finansowe 1'!#REF!</definedName>
    <definedName name="_mz4izc4ysb" localSheetId="5">'[5]wybrane dane finansowe 1'!#REF!</definedName>
    <definedName name="_mz4izc4ysb" localSheetId="1">'[5]wybrane dane finansowe 1'!#REF!</definedName>
    <definedName name="_mz4izc4ysb" localSheetId="4">'[5]wybrane dane finansowe 1'!#REF!</definedName>
    <definedName name="_mz4izc4ysb" localSheetId="10">'[5]wybrane dane finansowe 1'!#REF!</definedName>
    <definedName name="_mz4izc4ysb" localSheetId="16">'[5]wybrane dane finansowe 1'!#REF!</definedName>
    <definedName name="_mz4izc4ysb" localSheetId="17">'[5]wybrane dane finansowe 1'!#REF!</definedName>
    <definedName name="_mz4izc4ysb">'[5]wybrane dane finansowe 1'!#REF!</definedName>
    <definedName name="_mzr11_q7t8zyh5em" localSheetId="2">'[5]wybrane dane finansowe 1'!#REF!</definedName>
    <definedName name="_mzr11_q7t8zyh5em" localSheetId="5">'[5]wybrane dane finansowe 1'!#REF!</definedName>
    <definedName name="_mzr11_q7t8zyh5em" localSheetId="1">'[5]wybrane dane finansowe 1'!#REF!</definedName>
    <definedName name="_mzr11_q7t8zyh5em" localSheetId="4">'[5]wybrane dane finansowe 1'!#REF!</definedName>
    <definedName name="_mzr11_q7t8zyh5em" localSheetId="10">'[5]wybrane dane finansowe 1'!#REF!</definedName>
    <definedName name="_mzr11_q7t8zyh5em" localSheetId="16">'[5]wybrane dane finansowe 1'!#REF!</definedName>
    <definedName name="_mzr11_q7t8zyh5em" localSheetId="17">'[5]wybrane dane finansowe 1'!#REF!</definedName>
    <definedName name="_mzr11_q7t8zyh5em">'[5]wybrane dane finansowe 1'!#REF!</definedName>
    <definedName name="_n1c2d14y22f" localSheetId="2">'[5]wybrane dane finansowe 1'!#REF!</definedName>
    <definedName name="_n1c2d14y22f" localSheetId="5">'[5]wybrane dane finansowe 1'!#REF!</definedName>
    <definedName name="_n1c2d14y22f" localSheetId="1">'[5]wybrane dane finansowe 1'!#REF!</definedName>
    <definedName name="_n1c2d14y22f" localSheetId="4">'[5]wybrane dane finansowe 1'!#REF!</definedName>
    <definedName name="_n1c2d14y22f" localSheetId="10">'[5]wybrane dane finansowe 1'!#REF!</definedName>
    <definedName name="_n1c2d14y22f" localSheetId="16">'[5]wybrane dane finansowe 1'!#REF!</definedName>
    <definedName name="_n1c2d14y22f" localSheetId="17">'[5]wybrane dane finansowe 1'!#REF!</definedName>
    <definedName name="_n1c2d14y22f">'[5]wybrane dane finansowe 1'!#REF!</definedName>
    <definedName name="_n1onfo5369" localSheetId="2">'[5]wybrane dane finansowe 1'!#REF!</definedName>
    <definedName name="_n1onfo5369" localSheetId="5">'[5]wybrane dane finansowe 1'!#REF!</definedName>
    <definedName name="_n1onfo5369" localSheetId="1">'[5]wybrane dane finansowe 1'!#REF!</definedName>
    <definedName name="_n1onfo5369" localSheetId="4">'[5]wybrane dane finansowe 1'!#REF!</definedName>
    <definedName name="_n1onfo5369" localSheetId="10">'[5]wybrane dane finansowe 1'!#REF!</definedName>
    <definedName name="_n1onfo5369" localSheetId="16">'[5]wybrane dane finansowe 1'!#REF!</definedName>
    <definedName name="_n1onfo5369" localSheetId="17">'[5]wybrane dane finansowe 1'!#REF!</definedName>
    <definedName name="_n1onfo5369">'[5]wybrane dane finansowe 1'!#REF!</definedName>
    <definedName name="_n36bah5181s" localSheetId="2">'[5]wybrane dane finansowe 1'!#REF!</definedName>
    <definedName name="_n36bah5181s" localSheetId="5">'[5]wybrane dane finansowe 1'!#REF!</definedName>
    <definedName name="_n36bah5181s" localSheetId="1">'[5]wybrane dane finansowe 1'!#REF!</definedName>
    <definedName name="_n36bah5181s" localSheetId="4">'[5]wybrane dane finansowe 1'!#REF!</definedName>
    <definedName name="_n36bah5181s" localSheetId="10">'[5]wybrane dane finansowe 1'!#REF!</definedName>
    <definedName name="_n36bah5181s" localSheetId="16">'[5]wybrane dane finansowe 1'!#REF!</definedName>
    <definedName name="_n36bah5181s" localSheetId="17">'[5]wybrane dane finansowe 1'!#REF!</definedName>
    <definedName name="_n36bah5181s">'[5]wybrane dane finansowe 1'!#REF!</definedName>
    <definedName name="_n4aa9850mx" localSheetId="2">'[5]wybrane dane finansowe 1'!#REF!</definedName>
    <definedName name="_n4aa9850mx" localSheetId="5">'[5]wybrane dane finansowe 1'!#REF!</definedName>
    <definedName name="_n4aa9850mx" localSheetId="1">'[5]wybrane dane finansowe 1'!#REF!</definedName>
    <definedName name="_n4aa9850mx" localSheetId="4">'[5]wybrane dane finansowe 1'!#REF!</definedName>
    <definedName name="_n4aa9850mx" localSheetId="10">'[5]wybrane dane finansowe 1'!#REF!</definedName>
    <definedName name="_n4aa9850mx" localSheetId="16">'[5]wybrane dane finansowe 1'!#REF!</definedName>
    <definedName name="_n4aa9850mx" localSheetId="17">'[5]wybrane dane finansowe 1'!#REF!</definedName>
    <definedName name="_n4aa9850mx">'[5]wybrane dane finansowe 1'!#REF!</definedName>
    <definedName name="_n5wusa4y21z" localSheetId="2">'[5]wybrane dane finansowe 1'!#REF!</definedName>
    <definedName name="_n5wusa4y21z" localSheetId="5">'[5]wybrane dane finansowe 1'!#REF!</definedName>
    <definedName name="_n5wusa4y21z" localSheetId="1">'[5]wybrane dane finansowe 1'!#REF!</definedName>
    <definedName name="_n5wusa4y21z" localSheetId="4">'[5]wybrane dane finansowe 1'!#REF!</definedName>
    <definedName name="_n5wusa4y21z" localSheetId="10">'[5]wybrane dane finansowe 1'!#REF!</definedName>
    <definedName name="_n5wusa4y21z" localSheetId="16">'[5]wybrane dane finansowe 1'!#REF!</definedName>
    <definedName name="_n5wusa4y21z" localSheetId="17">'[5]wybrane dane finansowe 1'!#REF!</definedName>
    <definedName name="_n5wusa4y21z">'[5]wybrane dane finansowe 1'!#REF!</definedName>
    <definedName name="_n72rlr50m2n" localSheetId="2">'[5]wybrane dane finansowe 1'!#REF!</definedName>
    <definedName name="_n72rlr50m2n" localSheetId="5">'[5]wybrane dane finansowe 1'!#REF!</definedName>
    <definedName name="_n72rlr50m2n" localSheetId="1">'[5]wybrane dane finansowe 1'!#REF!</definedName>
    <definedName name="_n72rlr50m2n" localSheetId="4">'[5]wybrane dane finansowe 1'!#REF!</definedName>
    <definedName name="_n72rlr50m2n" localSheetId="10">'[5]wybrane dane finansowe 1'!#REF!</definedName>
    <definedName name="_n72rlr50m2n" localSheetId="16">'[5]wybrane dane finansowe 1'!#REF!</definedName>
    <definedName name="_n72rlr50m2n" localSheetId="17">'[5]wybrane dane finansowe 1'!#REF!</definedName>
    <definedName name="_n72rlr50m2n">'[5]wybrane dane finansowe 1'!#REF!</definedName>
    <definedName name="_n8bylv50m15" localSheetId="2">'[5]wybrane dane finansowe 1'!#REF!</definedName>
    <definedName name="_n8bylv50m15" localSheetId="5">'[5]wybrane dane finansowe 1'!#REF!</definedName>
    <definedName name="_n8bylv50m15" localSheetId="1">'[5]wybrane dane finansowe 1'!#REF!</definedName>
    <definedName name="_n8bylv50m15" localSheetId="4">'[5]wybrane dane finansowe 1'!#REF!</definedName>
    <definedName name="_n8bylv50m15" localSheetId="10">'[5]wybrane dane finansowe 1'!#REF!</definedName>
    <definedName name="_n8bylv50m15" localSheetId="16">'[5]wybrane dane finansowe 1'!#REF!</definedName>
    <definedName name="_n8bylv50m15" localSheetId="17">'[5]wybrane dane finansowe 1'!#REF!</definedName>
    <definedName name="_n8bylv50m15">'[5]wybrane dane finansowe 1'!#REF!</definedName>
    <definedName name="_NAN2">[10]AN2!$A$1:$AG$123</definedName>
    <definedName name="_naxbzo507i" localSheetId="2">'[5]wybrane dane finansowe 1'!#REF!</definedName>
    <definedName name="_naxbzo507i" localSheetId="5">'[5]wybrane dane finansowe 1'!#REF!</definedName>
    <definedName name="_naxbzo507i" localSheetId="1">'[5]wybrane dane finansowe 1'!#REF!</definedName>
    <definedName name="_naxbzo507i" localSheetId="4">'[5]wybrane dane finansowe 1'!#REF!</definedName>
    <definedName name="_naxbzo507i" localSheetId="10">'[5]wybrane dane finansowe 1'!#REF!</definedName>
    <definedName name="_naxbzo507i" localSheetId="16">'[5]wybrane dane finansowe 1'!#REF!</definedName>
    <definedName name="_naxbzo507i" localSheetId="17">'[5]wybrane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 localSheetId="5">'[5]wybrane dane finansowe 1'!#REF!</definedName>
    <definedName name="_nccbvh4y2i" localSheetId="1">'[5]wybrane dane finansowe 1'!#REF!</definedName>
    <definedName name="_nccbvh4y2i" localSheetId="4">'[5]wybrane dane finansowe 1'!#REF!</definedName>
    <definedName name="_nccbvh4y2i" localSheetId="10">'[5]wybrane dane finansowe 1'!#REF!</definedName>
    <definedName name="_nccbvh4y2i" localSheetId="16">'[5]wybrane dane finansowe 1'!#REF!</definedName>
    <definedName name="_nccbvh4y2i" localSheetId="17">'[5]wybrane dane finansowe 1'!#REF!</definedName>
    <definedName name="_nccbvh4y2i">'[5]wybrane dane finansowe 1'!#REF!</definedName>
    <definedName name="_ncu2av53q1k" localSheetId="2">'[5]wybrane dane finansowe 1'!#REF!</definedName>
    <definedName name="_ncu2av53q1k" localSheetId="5">'[5]wybrane dane finansowe 1'!#REF!</definedName>
    <definedName name="_ncu2av53q1k" localSheetId="1">'[5]wybrane dane finansowe 1'!#REF!</definedName>
    <definedName name="_ncu2av53q1k" localSheetId="4">'[5]wybrane dane finansowe 1'!#REF!</definedName>
    <definedName name="_ncu2av53q1k" localSheetId="10">'[5]wybrane dane finansowe 1'!#REF!</definedName>
    <definedName name="_ncu2av53q1k" localSheetId="16">'[5]wybrane dane finansowe 1'!#REF!</definedName>
    <definedName name="_ncu2av53q1k" localSheetId="17">'[5]wybrane dane finansowe 1'!#REF!</definedName>
    <definedName name="_ncu2av53q1k">'[5]wybrane dane finansowe 1'!#REF!</definedName>
    <definedName name="_nkxujp54jb" localSheetId="2">'[5]wybrane dane finansowe 1'!#REF!</definedName>
    <definedName name="_nkxujp54jb" localSheetId="5">'[5]wybrane dane finansowe 1'!#REF!</definedName>
    <definedName name="_nkxujp54jb" localSheetId="1">'[5]wybrane dane finansowe 1'!#REF!</definedName>
    <definedName name="_nkxujp54jb" localSheetId="4">'[5]wybrane dane finansowe 1'!#REF!</definedName>
    <definedName name="_nkxujp54jb" localSheetId="10">'[5]wybrane dane finansowe 1'!#REF!</definedName>
    <definedName name="_nkxujp54jb" localSheetId="16">'[5]wybrane dane finansowe 1'!#REF!</definedName>
    <definedName name="_nkxujp54jb" localSheetId="17">'[5]wybrane dane finansowe 1'!#REF!</definedName>
    <definedName name="_nkxujp54jb">'[5]wybrane dane finansowe 1'!#REF!</definedName>
    <definedName name="_nmbcac4zl9" localSheetId="2">'[5]wybrane dane finansowe 1'!#REF!</definedName>
    <definedName name="_nmbcac4zl9" localSheetId="5">'[5]wybrane dane finansowe 1'!#REF!</definedName>
    <definedName name="_nmbcac4zl9" localSheetId="1">'[5]wybrane dane finansowe 1'!#REF!</definedName>
    <definedName name="_nmbcac4zl9" localSheetId="4">'[5]wybrane dane finansowe 1'!#REF!</definedName>
    <definedName name="_nmbcac4zl9" localSheetId="10">'[5]wybrane dane finansowe 1'!#REF!</definedName>
    <definedName name="_nmbcac4zl9" localSheetId="16">'[5]wybrane dane finansowe 1'!#REF!</definedName>
    <definedName name="_nmbcac4zl9" localSheetId="17">'[5]wybrane dane finansowe 1'!#REF!</definedName>
    <definedName name="_nmbcac4zl9">'[5]wybrane dane finansowe 1'!#REF!</definedName>
    <definedName name="_nmw6uz4x9q" localSheetId="2">#REF!</definedName>
    <definedName name="_nmw6uz4x9q" localSheetId="4">#REF!</definedName>
    <definedName name="_nmw6uz4x9q" localSheetId="10">#REF!</definedName>
    <definedName name="_nmw6uz4x9q" localSheetId="16">#REF!</definedName>
    <definedName name="_nmw6uz4x9q">#REF!</definedName>
    <definedName name="_nnkqu04zl13" localSheetId="2">'[5]wybrane dane finansowe 1'!#REF!</definedName>
    <definedName name="_nnkqu04zl13" localSheetId="5">'[5]wybrane dane finansowe 1'!#REF!</definedName>
    <definedName name="_nnkqu04zl13" localSheetId="1">'[5]wybrane dane finansowe 1'!#REF!</definedName>
    <definedName name="_nnkqu04zl13" localSheetId="4">'[5]wybrane dane finansowe 1'!#REF!</definedName>
    <definedName name="_nnkqu04zl13" localSheetId="10">'[5]wybrane dane finansowe 1'!#REF!</definedName>
    <definedName name="_nnkqu04zl13" localSheetId="16">'[5]wybrane dane finansowe 1'!#REF!</definedName>
    <definedName name="_nnkqu04zl13" localSheetId="17">'[5]wybrane dane finansowe 1'!#REF!</definedName>
    <definedName name="_nnkqu04zl13">'[5]wybrane dane finansowe 1'!#REF!</definedName>
    <definedName name="_nog6im4y2b" localSheetId="2">'[5]wybrane dane finansowe 1'!#REF!</definedName>
    <definedName name="_nog6im4y2b" localSheetId="5">'[5]wybrane dane finansowe 1'!#REF!</definedName>
    <definedName name="_nog6im4y2b" localSheetId="1">'[5]wybrane dane finansowe 1'!#REF!</definedName>
    <definedName name="_nog6im4y2b" localSheetId="4">'[5]wybrane dane finansowe 1'!#REF!</definedName>
    <definedName name="_nog6im4y2b" localSheetId="10">'[5]wybrane dane finansowe 1'!#REF!</definedName>
    <definedName name="_nog6im4y2b" localSheetId="16">'[5]wybrane dane finansowe 1'!#REF!</definedName>
    <definedName name="_nog6im4y2b" localSheetId="17">'[5]wybrane dane finansowe 1'!#REF!</definedName>
    <definedName name="_nog6im4y2b">'[5]wybrane dane finansowe 1'!#REF!</definedName>
    <definedName name="_novcsr4y22m" localSheetId="2">'[5]wybrane dane finansowe 1'!#REF!</definedName>
    <definedName name="_novcsr4y22m" localSheetId="5">'[5]wybrane dane finansowe 1'!#REF!</definedName>
    <definedName name="_novcsr4y22m" localSheetId="1">'[5]wybrane dane finansowe 1'!#REF!</definedName>
    <definedName name="_novcsr4y22m" localSheetId="4">'[5]wybrane dane finansowe 1'!#REF!</definedName>
    <definedName name="_novcsr4y22m" localSheetId="10">'[5]wybrane dane finansowe 1'!#REF!</definedName>
    <definedName name="_novcsr4y22m" localSheetId="16">'[5]wybrane dane finansowe 1'!#REF!</definedName>
    <definedName name="_novcsr4y22m" localSheetId="17">'[5]wybrane dane finansowe 1'!#REF!</definedName>
    <definedName name="_novcsr4y22m">'[5]wybrane dane finansowe 1'!#REF!</definedName>
    <definedName name="_noztfi518w" localSheetId="2">'[5]wybrane dane finansowe 1'!#REF!</definedName>
    <definedName name="_noztfi518w" localSheetId="5">'[5]wybrane dane finansowe 1'!#REF!</definedName>
    <definedName name="_noztfi518w" localSheetId="1">'[5]wybrane dane finansowe 1'!#REF!</definedName>
    <definedName name="_noztfi518w" localSheetId="4">'[5]wybrane dane finansowe 1'!#REF!</definedName>
    <definedName name="_noztfi518w" localSheetId="10">'[5]wybrane dane finansowe 1'!#REF!</definedName>
    <definedName name="_noztfi518w" localSheetId="16">'[5]wybrane dane finansowe 1'!#REF!</definedName>
    <definedName name="_noztfi518w" localSheetId="17">'[5]wybrane dane finansowe 1'!#REF!</definedName>
    <definedName name="_noztfi518w">'[5]wybrane dane finansowe 1'!#REF!</definedName>
    <definedName name="_ns6lls53q2p" localSheetId="2">'[5]wybrane dane finansowe 1'!#REF!</definedName>
    <definedName name="_ns6lls53q2p" localSheetId="5">'[5]wybrane dane finansowe 1'!#REF!</definedName>
    <definedName name="_ns6lls53q2p" localSheetId="1">'[5]wybrane dane finansowe 1'!#REF!</definedName>
    <definedName name="_ns6lls53q2p" localSheetId="4">'[5]wybrane dane finansowe 1'!#REF!</definedName>
    <definedName name="_ns6lls53q2p" localSheetId="10">'[5]wybrane dane finansowe 1'!#REF!</definedName>
    <definedName name="_ns6lls53q2p" localSheetId="16">'[5]wybrane dane finansowe 1'!#REF!</definedName>
    <definedName name="_ns6lls53q2p" localSheetId="17">'[5]wybrane dane finansowe 1'!#REF!</definedName>
    <definedName name="_ns6lls53q2p">'[5]wybrane dane finansowe 1'!#REF!</definedName>
    <definedName name="_ns83cw518g" localSheetId="2">'[5]wybrane dane finansowe 1'!#REF!</definedName>
    <definedName name="_ns83cw518g" localSheetId="5">'[5]wybrane dane finansowe 1'!#REF!</definedName>
    <definedName name="_ns83cw518g" localSheetId="1">'[5]wybrane dane finansowe 1'!#REF!</definedName>
    <definedName name="_ns83cw518g" localSheetId="4">'[5]wybrane dane finansowe 1'!#REF!</definedName>
    <definedName name="_ns83cw518g" localSheetId="10">'[5]wybrane dane finansowe 1'!#REF!</definedName>
    <definedName name="_ns83cw518g" localSheetId="16">'[5]wybrane dane finansowe 1'!#REF!</definedName>
    <definedName name="_ns83cw518g" localSheetId="17">'[5]wybrane dane finansowe 1'!#REF!</definedName>
    <definedName name="_ns83cw518g">'[5]wybrane dane finansowe 1'!#REF!</definedName>
    <definedName name="_nsednb507f" localSheetId="2">'[5]wybrane dane finansowe 1'!#REF!</definedName>
    <definedName name="_nsednb507f" localSheetId="5">'[5]wybrane dane finansowe 1'!#REF!</definedName>
    <definedName name="_nsednb507f" localSheetId="1">'[5]wybrane dane finansowe 1'!#REF!</definedName>
    <definedName name="_nsednb507f" localSheetId="4">'[5]wybrane dane finansowe 1'!#REF!</definedName>
    <definedName name="_nsednb507f" localSheetId="10">'[5]wybrane dane finansowe 1'!#REF!</definedName>
    <definedName name="_nsednb507f" localSheetId="16">'[5]wybrane dane finansowe 1'!#REF!</definedName>
    <definedName name="_nsednb507f" localSheetId="17">'[5]wybrane dane finansowe 1'!#REF!</definedName>
    <definedName name="_nsednb507f">'[5]wybrane dane finansowe 1'!#REF!</definedName>
    <definedName name="_nsjipp4x9m" localSheetId="2">#REF!</definedName>
    <definedName name="_nsjipp4x9m" localSheetId="4">#REF!</definedName>
    <definedName name="_nsjipp4x9m" localSheetId="10">#REF!</definedName>
    <definedName name="_nsjipp4x9m" localSheetId="16">#REF!</definedName>
    <definedName name="_nsjipp4x9m">#REF!</definedName>
    <definedName name="_nvdnpk536k" localSheetId="2">'[5]wybrane dane finansowe 1'!#REF!</definedName>
    <definedName name="_nvdnpk536k" localSheetId="5">'[5]wybrane dane finansowe 1'!#REF!</definedName>
    <definedName name="_nvdnpk536k" localSheetId="1">'[5]wybrane dane finansowe 1'!#REF!</definedName>
    <definedName name="_nvdnpk536k" localSheetId="4">'[5]wybrane dane finansowe 1'!#REF!</definedName>
    <definedName name="_nvdnpk536k" localSheetId="10">'[5]wybrane dane finansowe 1'!#REF!</definedName>
    <definedName name="_nvdnpk536k" localSheetId="16">'[5]wybrane dane finansowe 1'!#REF!</definedName>
    <definedName name="_nvdnpk536k" localSheetId="17">'[5]wybrane dane finansowe 1'!#REF!</definedName>
    <definedName name="_nvdnpk536k">'[5]wybrane dane finansowe 1'!#REF!</definedName>
    <definedName name="_nxghw85071d" localSheetId="2">'[5]wybrane dane finansowe 1'!#REF!</definedName>
    <definedName name="_nxghw85071d" localSheetId="5">'[5]wybrane dane finansowe 1'!#REF!</definedName>
    <definedName name="_nxghw85071d" localSheetId="1">'[5]wybrane dane finansowe 1'!#REF!</definedName>
    <definedName name="_nxghw85071d" localSheetId="4">'[5]wybrane dane finansowe 1'!#REF!</definedName>
    <definedName name="_nxghw85071d" localSheetId="10">'[5]wybrane dane finansowe 1'!#REF!</definedName>
    <definedName name="_nxghw85071d" localSheetId="16">'[5]wybrane dane finansowe 1'!#REF!</definedName>
    <definedName name="_nxghw85071d" localSheetId="17">'[5]wybrane dane finansowe 1'!#REF!</definedName>
    <definedName name="_nxghw85071d">'[5]wybrane dane finansowe 1'!#REF!</definedName>
    <definedName name="_o3d79y536g" localSheetId="2">'[5]wybrane dane finansowe 1'!#REF!</definedName>
    <definedName name="_o3d79y536g" localSheetId="5">'[5]wybrane dane finansowe 1'!#REF!</definedName>
    <definedName name="_o3d79y536g" localSheetId="1">'[5]wybrane dane finansowe 1'!#REF!</definedName>
    <definedName name="_o3d79y536g" localSheetId="4">'[5]wybrane dane finansowe 1'!#REF!</definedName>
    <definedName name="_o3d79y536g" localSheetId="10">'[5]wybrane dane finansowe 1'!#REF!</definedName>
    <definedName name="_o3d79y536g" localSheetId="16">'[5]wybrane dane finansowe 1'!#REF!</definedName>
    <definedName name="_o3d79y536g" localSheetId="17">'[5]wybrane dane finansowe 1'!#REF!</definedName>
    <definedName name="_o3d79y536g">'[5]wybrane dane finansowe 1'!#REF!</definedName>
    <definedName name="_o6rlbw53q9" localSheetId="2">'[5]wybrane dane finansowe 1'!#REF!</definedName>
    <definedName name="_o6rlbw53q9" localSheetId="5">'[5]wybrane dane finansowe 1'!#REF!</definedName>
    <definedName name="_o6rlbw53q9" localSheetId="1">'[5]wybrane dane finansowe 1'!#REF!</definedName>
    <definedName name="_o6rlbw53q9" localSheetId="4">'[5]wybrane dane finansowe 1'!#REF!</definedName>
    <definedName name="_o6rlbw53q9" localSheetId="10">'[5]wybrane dane finansowe 1'!#REF!</definedName>
    <definedName name="_o6rlbw53q9" localSheetId="16">'[5]wybrane dane finansowe 1'!#REF!</definedName>
    <definedName name="_o6rlbw53q9" localSheetId="17">'[5]wybrane dane finansowe 1'!#REF!</definedName>
    <definedName name="_o6rlbw53q9">'[5]wybrane dane finansowe 1'!#REF!</definedName>
    <definedName name="_o7kxlg53qh" localSheetId="2">'[5]wybrane dane finansowe 1'!#REF!</definedName>
    <definedName name="_o7kxlg53qh" localSheetId="5">'[5]wybrane dane finansowe 1'!#REF!</definedName>
    <definedName name="_o7kxlg53qh" localSheetId="1">'[5]wybrane dane finansowe 1'!#REF!</definedName>
    <definedName name="_o7kxlg53qh" localSheetId="4">'[5]wybrane dane finansowe 1'!#REF!</definedName>
    <definedName name="_o7kxlg53qh" localSheetId="10">'[5]wybrane dane finansowe 1'!#REF!</definedName>
    <definedName name="_o7kxlg53qh" localSheetId="16">'[5]wybrane dane finansowe 1'!#REF!</definedName>
    <definedName name="_o7kxlg53qh" localSheetId="17">'[5]wybrane dane finansowe 1'!#REF!</definedName>
    <definedName name="_o7kxlg53qh">'[5]wybrane dane finansowe 1'!#REF!</definedName>
    <definedName name="_o7y3dx53q1j" localSheetId="2">'[5]wybrane dane finansowe 1'!#REF!</definedName>
    <definedName name="_o7y3dx53q1j" localSheetId="5">'[5]wybrane dane finansowe 1'!#REF!</definedName>
    <definedName name="_o7y3dx53q1j" localSheetId="1">'[5]wybrane dane finansowe 1'!#REF!</definedName>
    <definedName name="_o7y3dx53q1j" localSheetId="4">'[5]wybrane dane finansowe 1'!#REF!</definedName>
    <definedName name="_o7y3dx53q1j" localSheetId="10">'[5]wybrane dane finansowe 1'!#REF!</definedName>
    <definedName name="_o7y3dx53q1j" localSheetId="16">'[5]wybrane dane finansowe 1'!#REF!</definedName>
    <definedName name="_o7y3dx53q1j" localSheetId="17">'[5]wybrane dane finansowe 1'!#REF!</definedName>
    <definedName name="_o7y3dx53q1j">'[5]wybrane dane finansowe 1'!#REF!</definedName>
    <definedName name="_o92igv4zl1p" localSheetId="2">'[5]wybrane dane finansowe 1'!#REF!</definedName>
    <definedName name="_o92igv4zl1p" localSheetId="5">'[5]wybrane dane finansowe 1'!#REF!</definedName>
    <definedName name="_o92igv4zl1p" localSheetId="1">'[5]wybrane dane finansowe 1'!#REF!</definedName>
    <definedName name="_o92igv4zl1p" localSheetId="4">'[5]wybrane dane finansowe 1'!#REF!</definedName>
    <definedName name="_o92igv4zl1p" localSheetId="10">'[5]wybrane dane finansowe 1'!#REF!</definedName>
    <definedName name="_o92igv4zl1p" localSheetId="16">'[5]wybrane dane finansowe 1'!#REF!</definedName>
    <definedName name="_o92igv4zl1p" localSheetId="17">'[5]wybrane dane finansowe 1'!#REF!</definedName>
    <definedName name="_o92igv4zl1p">'[5]wybrane dane finansowe 1'!#REF!</definedName>
    <definedName name="_oewy2e4y2d" localSheetId="2">'[5]wybrane dane finansowe 1'!#REF!</definedName>
    <definedName name="_oewy2e4y2d" localSheetId="5">'[5]wybrane dane finansowe 1'!#REF!</definedName>
    <definedName name="_oewy2e4y2d" localSheetId="1">'[5]wybrane dane finansowe 1'!#REF!</definedName>
    <definedName name="_oewy2e4y2d" localSheetId="4">'[5]wybrane dane finansowe 1'!#REF!</definedName>
    <definedName name="_oewy2e4y2d" localSheetId="10">'[5]wybrane dane finansowe 1'!#REF!</definedName>
    <definedName name="_oewy2e4y2d" localSheetId="16">'[5]wybrane dane finansowe 1'!#REF!</definedName>
    <definedName name="_oewy2e4y2d" localSheetId="17">'[5]wybrane dane finansowe 1'!#REF!</definedName>
    <definedName name="_oewy2e4y2d">'[5]wybrane dane finansowe 1'!#REF!</definedName>
    <definedName name="_oez2ee53q2g" localSheetId="2">'[5]wybrane dane finansowe 1'!#REF!</definedName>
    <definedName name="_oez2ee53q2g" localSheetId="5">'[5]wybrane dane finansowe 1'!#REF!</definedName>
    <definedName name="_oez2ee53q2g" localSheetId="1">'[5]wybrane dane finansowe 1'!#REF!</definedName>
    <definedName name="_oez2ee53q2g" localSheetId="4">'[5]wybrane dane finansowe 1'!#REF!</definedName>
    <definedName name="_oez2ee53q2g" localSheetId="10">'[5]wybrane dane finansowe 1'!#REF!</definedName>
    <definedName name="_oez2ee53q2g" localSheetId="16">'[5]wybrane dane finansowe 1'!#REF!</definedName>
    <definedName name="_oez2ee53q2g" localSheetId="17">'[5]wybrane dane finansowe 1'!#REF!</definedName>
    <definedName name="_oez2ee53q2g">'[5]wybrane dane finansowe 1'!#REF!</definedName>
    <definedName name="_ofu3hx536d" localSheetId="2">'[5]wybrane dane finansowe 1'!#REF!</definedName>
    <definedName name="_ofu3hx536d" localSheetId="5">'[5]wybrane dane finansowe 1'!#REF!</definedName>
    <definedName name="_ofu3hx536d" localSheetId="1">'[5]wybrane dane finansowe 1'!#REF!</definedName>
    <definedName name="_ofu3hx536d" localSheetId="4">'[5]wybrane dane finansowe 1'!#REF!</definedName>
    <definedName name="_ofu3hx536d" localSheetId="10">'[5]wybrane dane finansowe 1'!#REF!</definedName>
    <definedName name="_ofu3hx536d" localSheetId="16">'[5]wybrane dane finansowe 1'!#REF!</definedName>
    <definedName name="_ofu3hx536d" localSheetId="17">'[5]wybrane dane finansowe 1'!#REF!</definedName>
    <definedName name="_ofu3hx536d">'[5]wybrane dane finansowe 1'!#REF!</definedName>
    <definedName name="_ogexw250m1g" localSheetId="2">'[5]wybrane dane finansowe 1'!#REF!</definedName>
    <definedName name="_ogexw250m1g" localSheetId="5">'[5]wybrane dane finansowe 1'!#REF!</definedName>
    <definedName name="_ogexw250m1g" localSheetId="1">'[5]wybrane dane finansowe 1'!#REF!</definedName>
    <definedName name="_ogexw250m1g" localSheetId="4">'[5]wybrane dane finansowe 1'!#REF!</definedName>
    <definedName name="_ogexw250m1g" localSheetId="10">'[5]wybrane dane finansowe 1'!#REF!</definedName>
    <definedName name="_ogexw250m1g" localSheetId="16">'[5]wybrane dane finansowe 1'!#REF!</definedName>
    <definedName name="_ogexw250m1g" localSheetId="17">'[5]wybrane dane finansowe 1'!#REF!</definedName>
    <definedName name="_ogexw250m1g">'[5]wybrane dane finansowe 1'!#REF!</definedName>
    <definedName name="_ogny4i4y214" localSheetId="2">'[5]wybrane dane finansowe 1'!#REF!</definedName>
    <definedName name="_ogny4i4y214" localSheetId="5">'[5]wybrane dane finansowe 1'!#REF!</definedName>
    <definedName name="_ogny4i4y214" localSheetId="1">'[5]wybrane dane finansowe 1'!#REF!</definedName>
    <definedName name="_ogny4i4y214" localSheetId="4">'[5]wybrane dane finansowe 1'!#REF!</definedName>
    <definedName name="_ogny4i4y214" localSheetId="10">'[5]wybrane dane finansowe 1'!#REF!</definedName>
    <definedName name="_ogny4i4y214" localSheetId="16">'[5]wybrane dane finansowe 1'!#REF!</definedName>
    <definedName name="_ogny4i4y214" localSheetId="17">'[5]wybrane dane finansowe 1'!#REF!</definedName>
    <definedName name="_ogny4i4y214">'[5]wybrane dane finansowe 1'!#REF!</definedName>
    <definedName name="_ogqgx550m9" localSheetId="2">'[5]wybrane dane finansowe 1'!#REF!</definedName>
    <definedName name="_ogqgx550m9" localSheetId="5">'[5]wybrane dane finansowe 1'!#REF!</definedName>
    <definedName name="_ogqgx550m9" localSheetId="1">'[5]wybrane dane finansowe 1'!#REF!</definedName>
    <definedName name="_ogqgx550m9" localSheetId="4">'[5]wybrane dane finansowe 1'!#REF!</definedName>
    <definedName name="_ogqgx550m9" localSheetId="10">'[5]wybrane dane finansowe 1'!#REF!</definedName>
    <definedName name="_ogqgx550m9" localSheetId="16">'[5]wybrane dane finansowe 1'!#REF!</definedName>
    <definedName name="_ogqgx550m9" localSheetId="17">'[5]wybrane dane finansowe 1'!#REF!</definedName>
    <definedName name="_ogqgx550m9">'[5]wybrane dane finansowe 1'!#REF!</definedName>
    <definedName name="_oh3tgh53613" localSheetId="2">'[5]wybrane dane finansowe 1'!#REF!</definedName>
    <definedName name="_oh3tgh53613" localSheetId="5">'[5]wybrane dane finansowe 1'!#REF!</definedName>
    <definedName name="_oh3tgh53613" localSheetId="1">'[5]wybrane dane finansowe 1'!#REF!</definedName>
    <definedName name="_oh3tgh53613" localSheetId="4">'[5]wybrane dane finansowe 1'!#REF!</definedName>
    <definedName name="_oh3tgh53613" localSheetId="10">'[5]wybrane dane finansowe 1'!#REF!</definedName>
    <definedName name="_oh3tgh53613" localSheetId="16">'[5]wybrane dane finansowe 1'!#REF!</definedName>
    <definedName name="_oh3tgh53613" localSheetId="17">'[5]wybrane dane finansowe 1'!#REF!</definedName>
    <definedName name="_oh3tgh53613">'[5]wybrane dane finansowe 1'!#REF!</definedName>
    <definedName name="_oimeuo4y234" localSheetId="2">'[5]wybrane dane finansowe 1'!#REF!</definedName>
    <definedName name="_oimeuo4y234" localSheetId="5">'[5]wybrane dane finansowe 1'!#REF!</definedName>
    <definedName name="_oimeuo4y234" localSheetId="1">'[5]wybrane dane finansowe 1'!#REF!</definedName>
    <definedName name="_oimeuo4y234" localSheetId="4">'[5]wybrane dane finansowe 1'!#REF!</definedName>
    <definedName name="_oimeuo4y234" localSheetId="10">'[5]wybrane dane finansowe 1'!#REF!</definedName>
    <definedName name="_oimeuo4y234" localSheetId="16">'[5]wybrane dane finansowe 1'!#REF!</definedName>
    <definedName name="_oimeuo4y234" localSheetId="17">'[5]wybrane dane finansowe 1'!#REF!</definedName>
    <definedName name="_oimeuo4y234">'[5]wybrane dane finansowe 1'!#REF!</definedName>
    <definedName name="_oiywy451pn" localSheetId="2">'[5]wybrane dane finansowe 1'!#REF!</definedName>
    <definedName name="_oiywy451pn" localSheetId="5">'[5]wybrane dane finansowe 1'!#REF!</definedName>
    <definedName name="_oiywy451pn" localSheetId="1">'[5]wybrane dane finansowe 1'!#REF!</definedName>
    <definedName name="_oiywy451pn" localSheetId="4">'[5]wybrane dane finansowe 1'!#REF!</definedName>
    <definedName name="_oiywy451pn" localSheetId="10">'[5]wybrane dane finansowe 1'!#REF!</definedName>
    <definedName name="_oiywy451pn" localSheetId="16">'[5]wybrane dane finansowe 1'!#REF!</definedName>
    <definedName name="_oiywy451pn" localSheetId="17">'[5]wybrane dane finansowe 1'!#REF!</definedName>
    <definedName name="_oiywy451pn">'[5]wybrane dane finansowe 1'!#REF!</definedName>
    <definedName name="_ojm9w54zll" localSheetId="2">'[5]wybrane dane finansowe 1'!#REF!</definedName>
    <definedName name="_ojm9w54zll" localSheetId="5">'[5]wybrane dane finansowe 1'!#REF!</definedName>
    <definedName name="_ojm9w54zll" localSheetId="1">'[5]wybrane dane finansowe 1'!#REF!</definedName>
    <definedName name="_ojm9w54zll" localSheetId="4">'[5]wybrane dane finansowe 1'!#REF!</definedName>
    <definedName name="_ojm9w54zll" localSheetId="10">'[5]wybrane dane finansowe 1'!#REF!</definedName>
    <definedName name="_ojm9w54zll" localSheetId="16">'[5]wybrane dane finansowe 1'!#REF!</definedName>
    <definedName name="_ojm9w54zll" localSheetId="17">'[5]wybrane dane finansowe 1'!#REF!</definedName>
    <definedName name="_ojm9w54zll">'[5]wybrane dane finansowe 1'!#REF!</definedName>
    <definedName name="_okgs2s53615" localSheetId="2">'[5]wybrane dane finansowe 1'!#REF!</definedName>
    <definedName name="_okgs2s53615" localSheetId="5">'[5]wybrane dane finansowe 1'!#REF!</definedName>
    <definedName name="_okgs2s53615" localSheetId="1">'[5]wybrane dane finansowe 1'!#REF!</definedName>
    <definedName name="_okgs2s53615" localSheetId="4">'[5]wybrane dane finansowe 1'!#REF!</definedName>
    <definedName name="_okgs2s53615" localSheetId="10">'[5]wybrane dane finansowe 1'!#REF!</definedName>
    <definedName name="_okgs2s53615" localSheetId="16">'[5]wybrane dane finansowe 1'!#REF!</definedName>
    <definedName name="_okgs2s53615" localSheetId="17">'[5]wybrane dane finansowe 1'!#REF!</definedName>
    <definedName name="_okgs2s53615">'[5]wybrane dane finansowe 1'!#REF!</definedName>
    <definedName name="_om0cip51829" localSheetId="2">'[5]wybrane dane finansowe 1'!#REF!</definedName>
    <definedName name="_om0cip51829" localSheetId="5">'[5]wybrane dane finansowe 1'!#REF!</definedName>
    <definedName name="_om0cip51829" localSheetId="1">'[5]wybrane dane finansowe 1'!#REF!</definedName>
    <definedName name="_om0cip51829" localSheetId="4">'[5]wybrane dane finansowe 1'!#REF!</definedName>
    <definedName name="_om0cip51829" localSheetId="10">'[5]wybrane dane finansowe 1'!#REF!</definedName>
    <definedName name="_om0cip51829" localSheetId="16">'[5]wybrane dane finansowe 1'!#REF!</definedName>
    <definedName name="_om0cip51829" localSheetId="17">'[5]wybrane dane finansowe 1'!#REF!</definedName>
    <definedName name="_om0cip51829">'[5]wybrane dane finansowe 1'!#REF!</definedName>
    <definedName name="_on85cb5181o" localSheetId="2">'[5]wybrane dane finansowe 1'!#REF!</definedName>
    <definedName name="_on85cb5181o" localSheetId="5">'[5]wybrane dane finansowe 1'!#REF!</definedName>
    <definedName name="_on85cb5181o" localSheetId="1">'[5]wybrane dane finansowe 1'!#REF!</definedName>
    <definedName name="_on85cb5181o" localSheetId="4">'[5]wybrane dane finansowe 1'!#REF!</definedName>
    <definedName name="_on85cb5181o" localSheetId="10">'[5]wybrane dane finansowe 1'!#REF!</definedName>
    <definedName name="_on85cb5181o" localSheetId="16">'[5]wybrane dane finansowe 1'!#REF!</definedName>
    <definedName name="_on85cb5181o" localSheetId="17">'[5]wybrane dane finansowe 1'!#REF!</definedName>
    <definedName name="_on85cb5181o">'[5]wybrane dane finansowe 1'!#REF!</definedName>
    <definedName name="_opacyg4zlv" localSheetId="2">'[5]wybrane dane finansowe 1'!#REF!</definedName>
    <definedName name="_opacyg4zlv" localSheetId="5">'[5]wybrane dane finansowe 1'!#REF!</definedName>
    <definedName name="_opacyg4zlv" localSheetId="1">'[5]wybrane dane finansowe 1'!#REF!</definedName>
    <definedName name="_opacyg4zlv" localSheetId="4">'[5]wybrane dane finansowe 1'!#REF!</definedName>
    <definedName name="_opacyg4zlv" localSheetId="10">'[5]wybrane dane finansowe 1'!#REF!</definedName>
    <definedName name="_opacyg4zlv" localSheetId="16">'[5]wybrane dane finansowe 1'!#REF!</definedName>
    <definedName name="_opacyg4zlv" localSheetId="17">'[5]wybrane dane finansowe 1'!#REF!</definedName>
    <definedName name="_opacyg4zlv">'[5]wybrane dane finansowe 1'!#REF!</definedName>
    <definedName name="_oq0sq451pe" localSheetId="2">'[5]wybrane dane finansowe 1'!#REF!</definedName>
    <definedName name="_oq0sq451pe" localSheetId="5">'[5]wybrane dane finansowe 1'!#REF!</definedName>
    <definedName name="_oq0sq451pe" localSheetId="1">'[5]wybrane dane finansowe 1'!#REF!</definedName>
    <definedName name="_oq0sq451pe" localSheetId="4">'[5]wybrane dane finansowe 1'!#REF!</definedName>
    <definedName name="_oq0sq451pe" localSheetId="10">'[5]wybrane dane finansowe 1'!#REF!</definedName>
    <definedName name="_oq0sq451pe" localSheetId="16">'[5]wybrane dane finansowe 1'!#REF!</definedName>
    <definedName name="_oq0sq451pe" localSheetId="17">'[5]wybrane dane finansowe 1'!#REF!</definedName>
    <definedName name="_oq0sq451pe">'[5]wybrane dane finansowe 1'!#REF!</definedName>
    <definedName name="_orfpkn53612" localSheetId="2">'[5]wybrane dane finansowe 1'!#REF!</definedName>
    <definedName name="_orfpkn53612" localSheetId="5">'[5]wybrane dane finansowe 1'!#REF!</definedName>
    <definedName name="_orfpkn53612" localSheetId="1">'[5]wybrane dane finansowe 1'!#REF!</definedName>
    <definedName name="_orfpkn53612" localSheetId="4">'[5]wybrane dane finansowe 1'!#REF!</definedName>
    <definedName name="_orfpkn53612" localSheetId="10">'[5]wybrane dane finansowe 1'!#REF!</definedName>
    <definedName name="_orfpkn53612" localSheetId="16">'[5]wybrane dane finansowe 1'!#REF!</definedName>
    <definedName name="_orfpkn53612" localSheetId="17">'[5]wybrane dane finansowe 1'!#REF!</definedName>
    <definedName name="_orfpkn53612">'[5]wybrane dane finansowe 1'!#REF!</definedName>
    <definedName name="_orjpul50m2u" localSheetId="2">'[5]wybrane dane finansowe 1'!#REF!</definedName>
    <definedName name="_orjpul50m2u" localSheetId="5">'[5]wybrane dane finansowe 1'!#REF!</definedName>
    <definedName name="_orjpul50m2u" localSheetId="1">'[5]wybrane dane finansowe 1'!#REF!</definedName>
    <definedName name="_orjpul50m2u" localSheetId="4">'[5]wybrane dane finansowe 1'!#REF!</definedName>
    <definedName name="_orjpul50m2u" localSheetId="10">'[5]wybrane dane finansowe 1'!#REF!</definedName>
    <definedName name="_orjpul50m2u" localSheetId="16">'[5]wybrane dane finansowe 1'!#REF!</definedName>
    <definedName name="_orjpul50m2u" localSheetId="17">'[5]wybrane dane finansowe 1'!#REF!</definedName>
    <definedName name="_orjpul50m2u">'[5]wybrane dane finansowe 1'!#REF!</definedName>
    <definedName name="_osvior5181j" localSheetId="2">'[5]wybrane dane finansowe 1'!#REF!</definedName>
    <definedName name="_osvior5181j" localSheetId="5">'[5]wybrane dane finansowe 1'!#REF!</definedName>
    <definedName name="_osvior5181j" localSheetId="1">'[5]wybrane dane finansowe 1'!#REF!</definedName>
    <definedName name="_osvior5181j" localSheetId="4">'[5]wybrane dane finansowe 1'!#REF!</definedName>
    <definedName name="_osvior5181j" localSheetId="10">'[5]wybrane dane finansowe 1'!#REF!</definedName>
    <definedName name="_osvior5181j" localSheetId="16">'[5]wybrane dane finansowe 1'!#REF!</definedName>
    <definedName name="_osvior5181j" localSheetId="17">'[5]wybrane dane finansowe 1'!#REF!</definedName>
    <definedName name="_osvior5181j">'[5]wybrane dane finansowe 1'!#REF!</definedName>
    <definedName name="_osxtgh4y22h" localSheetId="2">'[5]wybrane dane finansowe 1'!#REF!</definedName>
    <definedName name="_osxtgh4y22h" localSheetId="5">'[5]wybrane dane finansowe 1'!#REF!</definedName>
    <definedName name="_osxtgh4y22h" localSheetId="1">'[5]wybrane dane finansowe 1'!#REF!</definedName>
    <definedName name="_osxtgh4y22h" localSheetId="4">'[5]wybrane dane finansowe 1'!#REF!</definedName>
    <definedName name="_osxtgh4y22h" localSheetId="10">'[5]wybrane dane finansowe 1'!#REF!</definedName>
    <definedName name="_osxtgh4y22h" localSheetId="16">'[5]wybrane dane finansowe 1'!#REF!</definedName>
    <definedName name="_osxtgh4y22h" localSheetId="17">'[5]wybrane dane finansowe 1'!#REF!</definedName>
    <definedName name="_osxtgh4y22h">'[5]wybrane dane finansowe 1'!#REF!</definedName>
    <definedName name="_oxy3mu4x9v" localSheetId="2">#REF!</definedName>
    <definedName name="_oxy3mu4x9v" localSheetId="4">#REF!</definedName>
    <definedName name="_oxy3mu4x9v" localSheetId="10">#REF!</definedName>
    <definedName name="_oxy3mu4x9v" localSheetId="16">#REF!</definedName>
    <definedName name="_oxy3mu4x9v">#REF!</definedName>
    <definedName name="_ozr7v64y2z" localSheetId="2">'[5]wybrane dane finansowe 1'!#REF!</definedName>
    <definedName name="_ozr7v64y2z" localSheetId="5">'[5]wybrane dane finansowe 1'!#REF!</definedName>
    <definedName name="_ozr7v64y2z" localSheetId="1">'[5]wybrane dane finansowe 1'!#REF!</definedName>
    <definedName name="_ozr7v64y2z" localSheetId="4">'[5]wybrane dane finansowe 1'!#REF!</definedName>
    <definedName name="_ozr7v64y2z" localSheetId="10">'[5]wybrane dane finansowe 1'!#REF!</definedName>
    <definedName name="_ozr7v64y2z" localSheetId="16">'[5]wybrane dane finansowe 1'!#REF!</definedName>
    <definedName name="_ozr7v64y2z" localSheetId="17">'[5]wybrane dane finansowe 1'!#REF!</definedName>
    <definedName name="_ozr7v64y2z">'[5]wybrane dane finansowe 1'!#REF!</definedName>
    <definedName name="_p0buvt5361k" localSheetId="2">'[5]wybrane dane finansowe 1'!#REF!</definedName>
    <definedName name="_p0buvt5361k" localSheetId="5">'[5]wybrane dane finansowe 1'!#REF!</definedName>
    <definedName name="_p0buvt5361k" localSheetId="1">'[5]wybrane dane finansowe 1'!#REF!</definedName>
    <definedName name="_p0buvt5361k" localSheetId="4">'[5]wybrane dane finansowe 1'!#REF!</definedName>
    <definedName name="_p0buvt5361k" localSheetId="10">'[5]wybrane dane finansowe 1'!#REF!</definedName>
    <definedName name="_p0buvt5361k" localSheetId="16">'[5]wybrane dane finansowe 1'!#REF!</definedName>
    <definedName name="_p0buvt5361k" localSheetId="17">'[5]wybrane dane finansowe 1'!#REF!</definedName>
    <definedName name="_p0buvt5361k">'[5]wybrane dane finansowe 1'!#REF!</definedName>
    <definedName name="_p217hf53616" localSheetId="2">'[5]wybrane dane finansowe 1'!#REF!</definedName>
    <definedName name="_p217hf53616" localSheetId="5">'[5]wybrane dane finansowe 1'!#REF!</definedName>
    <definedName name="_p217hf53616" localSheetId="1">'[5]wybrane dane finansowe 1'!#REF!</definedName>
    <definedName name="_p217hf53616" localSheetId="4">'[5]wybrane dane finansowe 1'!#REF!</definedName>
    <definedName name="_p217hf53616" localSheetId="10">'[5]wybrane dane finansowe 1'!#REF!</definedName>
    <definedName name="_p217hf53616" localSheetId="16">'[5]wybrane dane finansowe 1'!#REF!</definedName>
    <definedName name="_p217hf53616" localSheetId="17">'[5]wybrane dane finansowe 1'!#REF!</definedName>
    <definedName name="_p217hf53616">'[5]wybrane dane finansowe 1'!#REF!</definedName>
    <definedName name="_p82fgr51p8" localSheetId="2">'[5]wybrane dane finansowe 1'!#REF!</definedName>
    <definedName name="_p82fgr51p8" localSheetId="5">'[5]wybrane dane finansowe 1'!#REF!</definedName>
    <definedName name="_p82fgr51p8" localSheetId="1">'[5]wybrane dane finansowe 1'!#REF!</definedName>
    <definedName name="_p82fgr51p8" localSheetId="4">'[5]wybrane dane finansowe 1'!#REF!</definedName>
    <definedName name="_p82fgr51p8" localSheetId="10">'[5]wybrane dane finansowe 1'!#REF!</definedName>
    <definedName name="_p82fgr51p8" localSheetId="16">'[5]wybrane dane finansowe 1'!#REF!</definedName>
    <definedName name="_p82fgr51p8" localSheetId="17">'[5]wybrane dane finansowe 1'!#REF!</definedName>
    <definedName name="_p82fgr51p8">'[5]wybrane dane finansowe 1'!#REF!</definedName>
    <definedName name="_pa3fbo53q16" localSheetId="2">'[5]wybrane dane finansowe 1'!#REF!</definedName>
    <definedName name="_pa3fbo53q16" localSheetId="5">'[5]wybrane dane finansowe 1'!#REF!</definedName>
    <definedName name="_pa3fbo53q16" localSheetId="1">'[5]wybrane dane finansowe 1'!#REF!</definedName>
    <definedName name="_pa3fbo53q16" localSheetId="4">'[5]wybrane dane finansowe 1'!#REF!</definedName>
    <definedName name="_pa3fbo53q16" localSheetId="10">'[5]wybrane dane finansowe 1'!#REF!</definedName>
    <definedName name="_pa3fbo53q16" localSheetId="16">'[5]wybrane dane finansowe 1'!#REF!</definedName>
    <definedName name="_pa3fbo53q16" localSheetId="17">'[5]wybrane dane finansowe 1'!#REF!</definedName>
    <definedName name="_pa3fbo53q16">'[5]wybrane dane finansowe 1'!#REF!</definedName>
    <definedName name="_paa8ll5361b" localSheetId="2">'[5]wybrane dane finansowe 1'!#REF!</definedName>
    <definedName name="_paa8ll5361b" localSheetId="5">'[5]wybrane dane finansowe 1'!#REF!</definedName>
    <definedName name="_paa8ll5361b" localSheetId="1">'[5]wybrane dane finansowe 1'!#REF!</definedName>
    <definedName name="_paa8ll5361b" localSheetId="4">'[5]wybrane dane finansowe 1'!#REF!</definedName>
    <definedName name="_paa8ll5361b" localSheetId="10">'[5]wybrane dane finansowe 1'!#REF!</definedName>
    <definedName name="_paa8ll5361b" localSheetId="16">'[5]wybrane dane finansowe 1'!#REF!</definedName>
    <definedName name="_paa8ll5361b" localSheetId="17">'[5]wybrane dane finansowe 1'!#REF!</definedName>
    <definedName name="_paa8ll5361b">'[5]wybrane dane finansowe 1'!#REF!</definedName>
    <definedName name="_pbcgz95182d" localSheetId="2">'[5]wybrane dane finansowe 1'!#REF!</definedName>
    <definedName name="_pbcgz95182d" localSheetId="5">'[5]wybrane dane finansowe 1'!#REF!</definedName>
    <definedName name="_pbcgz95182d" localSheetId="1">'[5]wybrane dane finansowe 1'!#REF!</definedName>
    <definedName name="_pbcgz95182d" localSheetId="4">'[5]wybrane dane finansowe 1'!#REF!</definedName>
    <definedName name="_pbcgz95182d" localSheetId="10">'[5]wybrane dane finansowe 1'!#REF!</definedName>
    <definedName name="_pbcgz95182d" localSheetId="16">'[5]wybrane dane finansowe 1'!#REF!</definedName>
    <definedName name="_pbcgz95182d" localSheetId="17">'[5]wybrane dane finansowe 1'!#REF!</definedName>
    <definedName name="_pbcgz95182d">'[5]wybrane dane finansowe 1'!#REF!</definedName>
    <definedName name="_pepesj54j2b" localSheetId="2">'[5]wybrane dane finansowe 1'!#REF!</definedName>
    <definedName name="_pepesj54j2b" localSheetId="5">'[5]wybrane dane finansowe 1'!#REF!</definedName>
    <definedName name="_pepesj54j2b" localSheetId="1">'[5]wybrane dane finansowe 1'!#REF!</definedName>
    <definedName name="_pepesj54j2b" localSheetId="4">'[5]wybrane dane finansowe 1'!#REF!</definedName>
    <definedName name="_pepesj54j2b" localSheetId="10">'[5]wybrane dane finansowe 1'!#REF!</definedName>
    <definedName name="_pepesj54j2b" localSheetId="16">'[5]wybrane dane finansowe 1'!#REF!</definedName>
    <definedName name="_pepesj54j2b" localSheetId="17">'[5]wybrane dane finansowe 1'!#REF!</definedName>
    <definedName name="_pepesj54j2b">'[5]wybrane dane finansowe 1'!#REF!</definedName>
    <definedName name="_pg16jr4zlw" localSheetId="2">'[5]wybrane dane finansowe 1'!#REF!</definedName>
    <definedName name="_pg16jr4zlw" localSheetId="5">'[5]wybrane dane finansowe 1'!#REF!</definedName>
    <definedName name="_pg16jr4zlw" localSheetId="1">'[5]wybrane dane finansowe 1'!#REF!</definedName>
    <definedName name="_pg16jr4zlw" localSheetId="4">'[5]wybrane dane finansowe 1'!#REF!</definedName>
    <definedName name="_pg16jr4zlw" localSheetId="10">'[5]wybrane dane finansowe 1'!#REF!</definedName>
    <definedName name="_pg16jr4zlw" localSheetId="16">'[5]wybrane dane finansowe 1'!#REF!</definedName>
    <definedName name="_pg16jr4zlw" localSheetId="17">'[5]wybrane dane finansowe 1'!#REF!</definedName>
    <definedName name="_pg16jr4zlw">'[5]wybrane dane finansowe 1'!#REF!</definedName>
    <definedName name="_pj1t0f4y212" localSheetId="2">'[5]wybrane dane finansowe 1'!#REF!</definedName>
    <definedName name="_pj1t0f4y212" localSheetId="5">'[5]wybrane dane finansowe 1'!#REF!</definedName>
    <definedName name="_pj1t0f4y212" localSheetId="1">'[5]wybrane dane finansowe 1'!#REF!</definedName>
    <definedName name="_pj1t0f4y212" localSheetId="4">'[5]wybrane dane finansowe 1'!#REF!</definedName>
    <definedName name="_pj1t0f4y212" localSheetId="10">'[5]wybrane dane finansowe 1'!#REF!</definedName>
    <definedName name="_pj1t0f4y212" localSheetId="16">'[5]wybrane dane finansowe 1'!#REF!</definedName>
    <definedName name="_pj1t0f4y212" localSheetId="17">'[5]wybrane dane finansowe 1'!#REF!</definedName>
    <definedName name="_pj1t0f4y212">'[5]wybrane dane finansowe 1'!#REF!</definedName>
    <definedName name="_pl94t550mm" localSheetId="2">'[5]wybrane dane finansowe 1'!#REF!</definedName>
    <definedName name="_pl94t550mm" localSheetId="5">'[5]wybrane dane finansowe 1'!#REF!</definedName>
    <definedName name="_pl94t550mm" localSheetId="1">'[5]wybrane dane finansowe 1'!#REF!</definedName>
    <definedName name="_pl94t550mm" localSheetId="4">'[5]wybrane dane finansowe 1'!#REF!</definedName>
    <definedName name="_pl94t550mm" localSheetId="10">'[5]wybrane dane finansowe 1'!#REF!</definedName>
    <definedName name="_pl94t550mm" localSheetId="16">'[5]wybrane dane finansowe 1'!#REF!</definedName>
    <definedName name="_pl94t550mm" localSheetId="17">'[5]wybrane dane finansowe 1'!#REF!</definedName>
    <definedName name="_pl94t550mm">'[5]wybrane dane finansowe 1'!#REF!</definedName>
    <definedName name="_PLQ2" localSheetId="2">#REF!</definedName>
    <definedName name="_PLQ2" localSheetId="4">#REF!</definedName>
    <definedName name="_PLQ2" localSheetId="10">#REF!</definedName>
    <definedName name="_PLQ2" localSheetId="16">#REF!</definedName>
    <definedName name="_PLQ2">#REF!</definedName>
    <definedName name="_prnrbh50m1n" localSheetId="2">'[5]wybrane dane finansowe 1'!#REF!</definedName>
    <definedName name="_prnrbh50m1n" localSheetId="5">'[5]wybrane dane finansowe 1'!#REF!</definedName>
    <definedName name="_prnrbh50m1n" localSheetId="1">'[5]wybrane dane finansowe 1'!#REF!</definedName>
    <definedName name="_prnrbh50m1n" localSheetId="4">'[5]wybrane dane finansowe 1'!#REF!</definedName>
    <definedName name="_prnrbh50m1n" localSheetId="10">'[5]wybrane dane finansowe 1'!#REF!</definedName>
    <definedName name="_prnrbh50m1n" localSheetId="16">'[5]wybrane dane finansowe 1'!#REF!</definedName>
    <definedName name="_prnrbh50m1n" localSheetId="17">'[5]wybrane dane finansowe 1'!#REF!</definedName>
    <definedName name="_prnrbh50m1n">'[5]wybrane dane finansowe 1'!#REF!</definedName>
    <definedName name="_przrdd53q1r" localSheetId="2">'[5]wybrane dane finansowe 1'!#REF!</definedName>
    <definedName name="_przrdd53q1r" localSheetId="5">'[5]wybrane dane finansowe 1'!#REF!</definedName>
    <definedName name="_przrdd53q1r" localSheetId="1">'[5]wybrane dane finansowe 1'!#REF!</definedName>
    <definedName name="_przrdd53q1r" localSheetId="4">'[5]wybrane dane finansowe 1'!#REF!</definedName>
    <definedName name="_przrdd53q1r" localSheetId="10">'[5]wybrane dane finansowe 1'!#REF!</definedName>
    <definedName name="_przrdd53q1r" localSheetId="16">'[5]wybrane dane finansowe 1'!#REF!</definedName>
    <definedName name="_przrdd53q1r" localSheetId="17">'[5]wybrane dane finansowe 1'!#REF!</definedName>
    <definedName name="_przrdd53q1r">'[5]wybrane dane finansowe 1'!#REF!</definedName>
    <definedName name="_psgsni50mw" localSheetId="2">'[5]wybrane dane finansowe 1'!#REF!</definedName>
    <definedName name="_psgsni50mw" localSheetId="5">'[5]wybrane dane finansowe 1'!#REF!</definedName>
    <definedName name="_psgsni50mw" localSheetId="1">'[5]wybrane dane finansowe 1'!#REF!</definedName>
    <definedName name="_psgsni50mw" localSheetId="4">'[5]wybrane dane finansowe 1'!#REF!</definedName>
    <definedName name="_psgsni50mw" localSheetId="10">'[5]wybrane dane finansowe 1'!#REF!</definedName>
    <definedName name="_psgsni50mw" localSheetId="16">'[5]wybrane dane finansowe 1'!#REF!</definedName>
    <definedName name="_psgsni50mw" localSheetId="17">'[5]wybrane dane finansowe 1'!#REF!</definedName>
    <definedName name="_psgsni50mw">'[5]wybrane dane finansowe 1'!#REF!</definedName>
    <definedName name="_psmj5654j1l" localSheetId="2">'[5]wybrane dane finansowe 1'!#REF!</definedName>
    <definedName name="_psmj5654j1l" localSheetId="5">'[5]wybrane dane finansowe 1'!#REF!</definedName>
    <definedName name="_psmj5654j1l" localSheetId="1">'[5]wybrane dane finansowe 1'!#REF!</definedName>
    <definedName name="_psmj5654j1l" localSheetId="4">'[5]wybrane dane finansowe 1'!#REF!</definedName>
    <definedName name="_psmj5654j1l" localSheetId="10">'[5]wybrane dane finansowe 1'!#REF!</definedName>
    <definedName name="_psmj5654j1l" localSheetId="16">'[5]wybrane dane finansowe 1'!#REF!</definedName>
    <definedName name="_psmj5654j1l" localSheetId="17">'[5]wybrane dane finansowe 1'!#REF!</definedName>
    <definedName name="_psmj5654j1l">'[5]wybrane dane finansowe 1'!#REF!</definedName>
    <definedName name="_pu3xbk507t" localSheetId="2">'[5]wybrane dane finansowe 1'!#REF!</definedName>
    <definedName name="_pu3xbk507t" localSheetId="5">'[5]wybrane dane finansowe 1'!#REF!</definedName>
    <definedName name="_pu3xbk507t" localSheetId="1">'[5]wybrane dane finansowe 1'!#REF!</definedName>
    <definedName name="_pu3xbk507t" localSheetId="4">'[5]wybrane dane finansowe 1'!#REF!</definedName>
    <definedName name="_pu3xbk507t" localSheetId="10">'[5]wybrane dane finansowe 1'!#REF!</definedName>
    <definedName name="_pu3xbk507t" localSheetId="16">'[5]wybrane dane finansowe 1'!#REF!</definedName>
    <definedName name="_pu3xbk507t" localSheetId="17">'[5]wybrane dane finansowe 1'!#REF!</definedName>
    <definedName name="_pu3xbk507t">'[5]wybrane dane finansowe 1'!#REF!</definedName>
    <definedName name="_pvqf2t50m12" localSheetId="2">'[5]wybrane dane finansowe 1'!#REF!</definedName>
    <definedName name="_pvqf2t50m12" localSheetId="5">'[5]wybrane dane finansowe 1'!#REF!</definedName>
    <definedName name="_pvqf2t50m12" localSheetId="1">'[5]wybrane dane finansowe 1'!#REF!</definedName>
    <definedName name="_pvqf2t50m12" localSheetId="4">'[5]wybrane dane finansowe 1'!#REF!</definedName>
    <definedName name="_pvqf2t50m12" localSheetId="10">'[5]wybrane dane finansowe 1'!#REF!</definedName>
    <definedName name="_pvqf2t50m12" localSheetId="16">'[5]wybrane dane finansowe 1'!#REF!</definedName>
    <definedName name="_pvqf2t50m12" localSheetId="17">'[5]wybrane dane finansowe 1'!#REF!</definedName>
    <definedName name="_pvqf2t50m12">'[5]wybrane dane finansowe 1'!#REF!</definedName>
    <definedName name="_pvshf254jk" localSheetId="2">'[5]wybrane dane finansowe 1'!#REF!</definedName>
    <definedName name="_pvshf254jk" localSheetId="5">'[5]wybrane dane finansowe 1'!#REF!</definedName>
    <definedName name="_pvshf254jk" localSheetId="1">'[5]wybrane dane finansowe 1'!#REF!</definedName>
    <definedName name="_pvshf254jk" localSheetId="4">'[5]wybrane dane finansowe 1'!#REF!</definedName>
    <definedName name="_pvshf254jk" localSheetId="10">'[5]wybrane dane finansowe 1'!#REF!</definedName>
    <definedName name="_pvshf254jk" localSheetId="16">'[5]wybrane dane finansowe 1'!#REF!</definedName>
    <definedName name="_pvshf254jk" localSheetId="17">'[5]wybrane dane finansowe 1'!#REF!</definedName>
    <definedName name="_pvshf254jk">'[5]wybrane dane finansowe 1'!#REF!</definedName>
    <definedName name="_pwj13r50m2e" localSheetId="2">'[5]wybrane dane finansowe 1'!#REF!</definedName>
    <definedName name="_pwj13r50m2e" localSheetId="5">'[5]wybrane dane finansowe 1'!#REF!</definedName>
    <definedName name="_pwj13r50m2e" localSheetId="1">'[5]wybrane dane finansowe 1'!#REF!</definedName>
    <definedName name="_pwj13r50m2e" localSheetId="4">'[5]wybrane dane finansowe 1'!#REF!</definedName>
    <definedName name="_pwj13r50m2e" localSheetId="10">'[5]wybrane dane finansowe 1'!#REF!</definedName>
    <definedName name="_pwj13r50m2e" localSheetId="16">'[5]wybrane dane finansowe 1'!#REF!</definedName>
    <definedName name="_pwj13r50m2e" localSheetId="17">'[5]wybrane dane finansowe 1'!#REF!</definedName>
    <definedName name="_pwj13r50m2e">'[5]wybrane dane finansowe 1'!#REF!</definedName>
    <definedName name="_pxag1k507n" localSheetId="2">'[5]wybrane dane finansowe 1'!#REF!</definedName>
    <definedName name="_pxag1k507n" localSheetId="5">'[5]wybrane dane finansowe 1'!#REF!</definedName>
    <definedName name="_pxag1k507n" localSheetId="1">'[5]wybrane dane finansowe 1'!#REF!</definedName>
    <definedName name="_pxag1k507n" localSheetId="4">'[5]wybrane dane finansowe 1'!#REF!</definedName>
    <definedName name="_pxag1k507n" localSheetId="10">'[5]wybrane dane finansowe 1'!#REF!</definedName>
    <definedName name="_pxag1k507n" localSheetId="16">'[5]wybrane dane finansowe 1'!#REF!</definedName>
    <definedName name="_pxag1k507n" localSheetId="17">'[5]wybrane dane finansowe 1'!#REF!</definedName>
    <definedName name="_pxag1k507n">'[5]wybrane dane finansowe 1'!#REF!</definedName>
    <definedName name="_q0w5ko50m1m" localSheetId="2">'[5]wybrane dane finansowe 1'!#REF!</definedName>
    <definedName name="_q0w5ko50m1m" localSheetId="5">'[5]wybrane dane finansowe 1'!#REF!</definedName>
    <definedName name="_q0w5ko50m1m" localSheetId="1">'[5]wybrane dane finansowe 1'!#REF!</definedName>
    <definedName name="_q0w5ko50m1m" localSheetId="4">'[5]wybrane dane finansowe 1'!#REF!</definedName>
    <definedName name="_q0w5ko50m1m" localSheetId="10">'[5]wybrane dane finansowe 1'!#REF!</definedName>
    <definedName name="_q0w5ko50m1m" localSheetId="16">'[5]wybrane dane finansowe 1'!#REF!</definedName>
    <definedName name="_q0w5ko50m1m" localSheetId="17">'[5]wybrane dane finansowe 1'!#REF!</definedName>
    <definedName name="_q0w5ko50m1m">'[5]wybrane dane finansowe 1'!#REF!</definedName>
    <definedName name="_q1tzig51824" localSheetId="2">'[5]wybrane dane finansowe 1'!#REF!</definedName>
    <definedName name="_q1tzig51824" localSheetId="5">'[5]wybrane dane finansowe 1'!#REF!</definedName>
    <definedName name="_q1tzig51824" localSheetId="1">'[5]wybrane dane finansowe 1'!#REF!</definedName>
    <definedName name="_q1tzig51824" localSheetId="4">'[5]wybrane dane finansowe 1'!#REF!</definedName>
    <definedName name="_q1tzig51824" localSheetId="10">'[5]wybrane dane finansowe 1'!#REF!</definedName>
    <definedName name="_q1tzig51824" localSheetId="16">'[5]wybrane dane finansowe 1'!#REF!</definedName>
    <definedName name="_q1tzig51824" localSheetId="17">'[5]wybrane dane finansowe 1'!#REF!</definedName>
    <definedName name="_q1tzig51824">'[5]wybrane dane finansowe 1'!#REF!</definedName>
    <definedName name="_q3lxrk53q18" localSheetId="2">'[5]wybrane dane finansowe 1'!#REF!</definedName>
    <definedName name="_q3lxrk53q18" localSheetId="5">'[5]wybrane dane finansowe 1'!#REF!</definedName>
    <definedName name="_q3lxrk53q18" localSheetId="1">'[5]wybrane dane finansowe 1'!#REF!</definedName>
    <definedName name="_q3lxrk53q18" localSheetId="4">'[5]wybrane dane finansowe 1'!#REF!</definedName>
    <definedName name="_q3lxrk53q18" localSheetId="10">'[5]wybrane dane finansowe 1'!#REF!</definedName>
    <definedName name="_q3lxrk53q18" localSheetId="16">'[5]wybrane dane finansowe 1'!#REF!</definedName>
    <definedName name="_q3lxrk53q18" localSheetId="17">'[5]wybrane dane finansowe 1'!#REF!</definedName>
    <definedName name="_q3lxrk53q18">'[5]wybrane dane finansowe 1'!#REF!</definedName>
    <definedName name="_q59zr34zl1f" localSheetId="2">'[5]wybrane dane finansowe 1'!#REF!</definedName>
    <definedName name="_q59zr34zl1f" localSheetId="5">'[5]wybrane dane finansowe 1'!#REF!</definedName>
    <definedName name="_q59zr34zl1f" localSheetId="1">'[5]wybrane dane finansowe 1'!#REF!</definedName>
    <definedName name="_q59zr34zl1f" localSheetId="4">'[5]wybrane dane finansowe 1'!#REF!</definedName>
    <definedName name="_q59zr34zl1f" localSheetId="10">'[5]wybrane dane finansowe 1'!#REF!</definedName>
    <definedName name="_q59zr34zl1f" localSheetId="16">'[5]wybrane dane finansowe 1'!#REF!</definedName>
    <definedName name="_q59zr34zl1f" localSheetId="17">'[5]wybrane dane finansowe 1'!#REF!</definedName>
    <definedName name="_q59zr34zl1f">'[5]wybrane dane finansowe 1'!#REF!</definedName>
    <definedName name="_q78to953q2e" localSheetId="2">'[5]wybrane dane finansowe 1'!#REF!</definedName>
    <definedName name="_q78to953q2e" localSheetId="5">'[5]wybrane dane finansowe 1'!#REF!</definedName>
    <definedName name="_q78to953q2e" localSheetId="1">'[5]wybrane dane finansowe 1'!#REF!</definedName>
    <definedName name="_q78to953q2e" localSheetId="4">'[5]wybrane dane finansowe 1'!#REF!</definedName>
    <definedName name="_q78to953q2e" localSheetId="10">'[5]wybrane dane finansowe 1'!#REF!</definedName>
    <definedName name="_q78to953q2e" localSheetId="16">'[5]wybrane dane finansowe 1'!#REF!</definedName>
    <definedName name="_q78to953q2e" localSheetId="17">'[5]wybrane dane finansowe 1'!#REF!</definedName>
    <definedName name="_q78to953q2e">'[5]wybrane dane finansowe 1'!#REF!</definedName>
    <definedName name="_q7jmgu53614" localSheetId="2">'[5]wybrane dane finansowe 1'!#REF!</definedName>
    <definedName name="_q7jmgu53614" localSheetId="5">'[5]wybrane dane finansowe 1'!#REF!</definedName>
    <definedName name="_q7jmgu53614" localSheetId="1">'[5]wybrane dane finansowe 1'!#REF!</definedName>
    <definedName name="_q7jmgu53614" localSheetId="4">'[5]wybrane dane finansowe 1'!#REF!</definedName>
    <definedName name="_q7jmgu53614" localSheetId="10">'[5]wybrane dane finansowe 1'!#REF!</definedName>
    <definedName name="_q7jmgu53614" localSheetId="16">'[5]wybrane dane finansowe 1'!#REF!</definedName>
    <definedName name="_q7jmgu53614" localSheetId="17">'[5]wybrane dane finansowe 1'!#REF!</definedName>
    <definedName name="_q7jmgu53614">'[5]wybrane dane finansowe 1'!#REF!</definedName>
    <definedName name="_q7qis350ms" localSheetId="2">'[5]wybrane dane finansowe 1'!#REF!</definedName>
    <definedName name="_q7qis350ms" localSheetId="5">'[5]wybrane dane finansowe 1'!#REF!</definedName>
    <definedName name="_q7qis350ms" localSheetId="1">'[5]wybrane dane finansowe 1'!#REF!</definedName>
    <definedName name="_q7qis350ms" localSheetId="4">'[5]wybrane dane finansowe 1'!#REF!</definedName>
    <definedName name="_q7qis350ms" localSheetId="10">'[5]wybrane dane finansowe 1'!#REF!</definedName>
    <definedName name="_q7qis350ms" localSheetId="16">'[5]wybrane dane finansowe 1'!#REF!</definedName>
    <definedName name="_q7qis350ms" localSheetId="17">'[5]wybrane dane finansowe 1'!#REF!</definedName>
    <definedName name="_q7qis350ms">'[5]wybrane dane finansowe 1'!#REF!</definedName>
    <definedName name="_q7s27v4y22u" localSheetId="2">'[5]wybrane dane finansowe 1'!#REF!</definedName>
    <definedName name="_q7s27v4y22u" localSheetId="5">'[5]wybrane dane finansowe 1'!#REF!</definedName>
    <definedName name="_q7s27v4y22u" localSheetId="1">'[5]wybrane dane finansowe 1'!#REF!</definedName>
    <definedName name="_q7s27v4y22u" localSheetId="4">'[5]wybrane dane finansowe 1'!#REF!</definedName>
    <definedName name="_q7s27v4y22u" localSheetId="10">'[5]wybrane dane finansowe 1'!#REF!</definedName>
    <definedName name="_q7s27v4y22u" localSheetId="16">'[5]wybrane dane finansowe 1'!#REF!</definedName>
    <definedName name="_q7s27v4y22u" localSheetId="17">'[5]wybrane dane finansowe 1'!#REF!</definedName>
    <definedName name="_q7s27v4y22u">'[5]wybrane dane finansowe 1'!#REF!</definedName>
    <definedName name="_q8bd8p4y233" localSheetId="2">'[5]wybrane dane finansowe 1'!#REF!</definedName>
    <definedName name="_q8bd8p4y233" localSheetId="5">'[5]wybrane dane finansowe 1'!#REF!</definedName>
    <definedName name="_q8bd8p4y233" localSheetId="1">'[5]wybrane dane finansowe 1'!#REF!</definedName>
    <definedName name="_q8bd8p4y233" localSheetId="4">'[5]wybrane dane finansowe 1'!#REF!</definedName>
    <definedName name="_q8bd8p4y233" localSheetId="10">'[5]wybrane dane finansowe 1'!#REF!</definedName>
    <definedName name="_q8bd8p4y233" localSheetId="16">'[5]wybrane dane finansowe 1'!#REF!</definedName>
    <definedName name="_q8bd8p4y233" localSheetId="17">'[5]wybrane dane finansowe 1'!#REF!</definedName>
    <definedName name="_q8bd8p4y233">'[5]wybrane dane finansowe 1'!#REF!</definedName>
    <definedName name="_q8fnlg50m1e" localSheetId="2">'[5]wybrane dane finansowe 1'!#REF!</definedName>
    <definedName name="_q8fnlg50m1e" localSheetId="5">'[5]wybrane dane finansowe 1'!#REF!</definedName>
    <definedName name="_q8fnlg50m1e" localSheetId="1">'[5]wybrane dane finansowe 1'!#REF!</definedName>
    <definedName name="_q8fnlg50m1e" localSheetId="4">'[5]wybrane dane finansowe 1'!#REF!</definedName>
    <definedName name="_q8fnlg50m1e" localSheetId="10">'[5]wybrane dane finansowe 1'!#REF!</definedName>
    <definedName name="_q8fnlg50m1e" localSheetId="16">'[5]wybrane dane finansowe 1'!#REF!</definedName>
    <definedName name="_q8fnlg50m1e" localSheetId="17">'[5]wybrane dane finansowe 1'!#REF!</definedName>
    <definedName name="_q8fnlg50m1e">'[5]wybrane dane finansowe 1'!#REF!</definedName>
    <definedName name="_q9wi1c54j1w" localSheetId="2">'[5]wybrane dane finansowe 1'!#REF!</definedName>
    <definedName name="_q9wi1c54j1w" localSheetId="5">'[5]wybrane dane finansowe 1'!#REF!</definedName>
    <definedName name="_q9wi1c54j1w" localSheetId="1">'[5]wybrane dane finansowe 1'!#REF!</definedName>
    <definedName name="_q9wi1c54j1w" localSheetId="4">'[5]wybrane dane finansowe 1'!#REF!</definedName>
    <definedName name="_q9wi1c54j1w" localSheetId="10">'[5]wybrane dane finansowe 1'!#REF!</definedName>
    <definedName name="_q9wi1c54j1w" localSheetId="16">'[5]wybrane dane finansowe 1'!#REF!</definedName>
    <definedName name="_q9wi1c54j1w" localSheetId="17">'[5]wybrane dane finansowe 1'!#REF!</definedName>
    <definedName name="_q9wi1c54j1w">'[5]wybrane dane finansowe 1'!#REF!</definedName>
    <definedName name="_qe61a850mt" localSheetId="2">'[5]wybrane dane finansowe 1'!#REF!</definedName>
    <definedName name="_qe61a850mt" localSheetId="5">'[5]wybrane dane finansowe 1'!#REF!</definedName>
    <definedName name="_qe61a850mt" localSheetId="1">'[5]wybrane dane finansowe 1'!#REF!</definedName>
    <definedName name="_qe61a850mt" localSheetId="4">'[5]wybrane dane finansowe 1'!#REF!</definedName>
    <definedName name="_qe61a850mt" localSheetId="10">'[5]wybrane dane finansowe 1'!#REF!</definedName>
    <definedName name="_qe61a850mt" localSheetId="16">'[5]wybrane dane finansowe 1'!#REF!</definedName>
    <definedName name="_qe61a850mt" localSheetId="17">'[5]wybrane dane finansowe 1'!#REF!</definedName>
    <definedName name="_qe61a850mt">'[5]wybrane dane finansowe 1'!#REF!</definedName>
    <definedName name="_qlgwld50m19" localSheetId="2">'[5]wybrane dane finansowe 1'!#REF!</definedName>
    <definedName name="_qlgwld50m19" localSheetId="5">'[5]wybrane dane finansowe 1'!#REF!</definedName>
    <definedName name="_qlgwld50m19" localSheetId="1">'[5]wybrane dane finansowe 1'!#REF!</definedName>
    <definedName name="_qlgwld50m19" localSheetId="4">'[5]wybrane dane finansowe 1'!#REF!</definedName>
    <definedName name="_qlgwld50m19" localSheetId="10">'[5]wybrane dane finansowe 1'!#REF!</definedName>
    <definedName name="_qlgwld50m19" localSheetId="16">'[5]wybrane dane finansowe 1'!#REF!</definedName>
    <definedName name="_qlgwld50m19" localSheetId="17">'[5]wybrane dane finansowe 1'!#REF!</definedName>
    <definedName name="_qlgwld50m19">'[5]wybrane dane finansowe 1'!#REF!</definedName>
    <definedName name="_qqdrrr507p" localSheetId="2">'[5]wybrane dane finansowe 1'!#REF!</definedName>
    <definedName name="_qqdrrr507p" localSheetId="5">'[5]wybrane dane finansowe 1'!#REF!</definedName>
    <definedName name="_qqdrrr507p" localSheetId="1">'[5]wybrane dane finansowe 1'!#REF!</definedName>
    <definedName name="_qqdrrr507p" localSheetId="4">'[5]wybrane dane finansowe 1'!#REF!</definedName>
    <definedName name="_qqdrrr507p" localSheetId="10">'[5]wybrane dane finansowe 1'!#REF!</definedName>
    <definedName name="_qqdrrr507p" localSheetId="16">'[5]wybrane dane finansowe 1'!#REF!</definedName>
    <definedName name="_qqdrrr507p" localSheetId="17">'[5]wybrane dane finansowe 1'!#REF!</definedName>
    <definedName name="_qqdrrr507p">'[5]wybrane dane finansowe 1'!#REF!</definedName>
    <definedName name="_qsshty5361a" localSheetId="2">'[5]wybrane dane finansowe 1'!#REF!</definedName>
    <definedName name="_qsshty5361a" localSheetId="5">'[5]wybrane dane finansowe 1'!#REF!</definedName>
    <definedName name="_qsshty5361a" localSheetId="1">'[5]wybrane dane finansowe 1'!#REF!</definedName>
    <definedName name="_qsshty5361a" localSheetId="4">'[5]wybrane dane finansowe 1'!#REF!</definedName>
    <definedName name="_qsshty5361a" localSheetId="10">'[5]wybrane dane finansowe 1'!#REF!</definedName>
    <definedName name="_qsshty5361a" localSheetId="16">'[5]wybrane dane finansowe 1'!#REF!</definedName>
    <definedName name="_qsshty5361a" localSheetId="17">'[5]wybrane dane finansowe 1'!#REF!</definedName>
    <definedName name="_qsshty5361a">'[5]wybrane dane finansowe 1'!#REF!</definedName>
    <definedName name="_qwczsh50724" localSheetId="2">'[5]wybrane dane finansowe 1'!#REF!</definedName>
    <definedName name="_qwczsh50724" localSheetId="5">'[5]wybrane dane finansowe 1'!#REF!</definedName>
    <definedName name="_qwczsh50724" localSheetId="1">'[5]wybrane dane finansowe 1'!#REF!</definedName>
    <definedName name="_qwczsh50724" localSheetId="4">'[5]wybrane dane finansowe 1'!#REF!</definedName>
    <definedName name="_qwczsh50724" localSheetId="10">'[5]wybrane dane finansowe 1'!#REF!</definedName>
    <definedName name="_qwczsh50724" localSheetId="16">'[5]wybrane dane finansowe 1'!#REF!</definedName>
    <definedName name="_qwczsh50724" localSheetId="17">'[5]wybrane dane finansowe 1'!#REF!</definedName>
    <definedName name="_qwczsh50724">'[5]wybrane dane finansowe 1'!#REF!</definedName>
    <definedName name="_qz3r6h53q27" localSheetId="2">'[5]wybrane dane finansowe 1'!#REF!</definedName>
    <definedName name="_qz3r6h53q27" localSheetId="5">'[5]wybrane dane finansowe 1'!#REF!</definedName>
    <definedName name="_qz3r6h53q27" localSheetId="1">'[5]wybrane dane finansowe 1'!#REF!</definedName>
    <definedName name="_qz3r6h53q27" localSheetId="4">'[5]wybrane dane finansowe 1'!#REF!</definedName>
    <definedName name="_qz3r6h53q27" localSheetId="10">'[5]wybrane dane finansowe 1'!#REF!</definedName>
    <definedName name="_qz3r6h53q27" localSheetId="16">'[5]wybrane dane finansowe 1'!#REF!</definedName>
    <definedName name="_qz3r6h53q27" localSheetId="17">'[5]wybrane dane finansowe 1'!#REF!</definedName>
    <definedName name="_qz3r6h53q27">'[5]wybrane dane finansowe 1'!#REF!</definedName>
    <definedName name="_qzxmve4y224" localSheetId="2">'[5]wybrane dane finansowe 1'!#REF!</definedName>
    <definedName name="_qzxmve4y224" localSheetId="5">'[5]wybrane dane finansowe 1'!#REF!</definedName>
    <definedName name="_qzxmve4y224" localSheetId="1">'[5]wybrane dane finansowe 1'!#REF!</definedName>
    <definedName name="_qzxmve4y224" localSheetId="4">'[5]wybrane dane finansowe 1'!#REF!</definedName>
    <definedName name="_qzxmve4y224" localSheetId="10">'[5]wybrane dane finansowe 1'!#REF!</definedName>
    <definedName name="_qzxmve4y224" localSheetId="16">'[5]wybrane dane finansowe 1'!#REF!</definedName>
    <definedName name="_qzxmve4y224" localSheetId="17">'[5]wybrane dane finansowe 1'!#REF!</definedName>
    <definedName name="_qzxmve4y224">'[5]wybrane dane finansowe 1'!#REF!</definedName>
    <definedName name="_r0krnn53618" localSheetId="2">'[5]wybrane dane finansowe 1'!#REF!</definedName>
    <definedName name="_r0krnn53618" localSheetId="5">'[5]wybrane dane finansowe 1'!#REF!</definedName>
    <definedName name="_r0krnn53618" localSheetId="1">'[5]wybrane dane finansowe 1'!#REF!</definedName>
    <definedName name="_r0krnn53618" localSheetId="4">'[5]wybrane dane finansowe 1'!#REF!</definedName>
    <definedName name="_r0krnn53618" localSheetId="10">'[5]wybrane dane finansowe 1'!#REF!</definedName>
    <definedName name="_r0krnn53618" localSheetId="16">'[5]wybrane dane finansowe 1'!#REF!</definedName>
    <definedName name="_r0krnn53618" localSheetId="17">'[5]wybrane dane finansowe 1'!#REF!</definedName>
    <definedName name="_r0krnn53618">'[5]wybrane dane finansowe 1'!#REF!</definedName>
    <definedName name="_r2arfr4zlm" localSheetId="2">'[5]wybrane dane finansowe 1'!#REF!</definedName>
    <definedName name="_r2arfr4zlm" localSheetId="5">'[5]wybrane dane finansowe 1'!#REF!</definedName>
    <definedName name="_r2arfr4zlm" localSheetId="1">'[5]wybrane dane finansowe 1'!#REF!</definedName>
    <definedName name="_r2arfr4zlm" localSheetId="4">'[5]wybrane dane finansowe 1'!#REF!</definedName>
    <definedName name="_r2arfr4zlm" localSheetId="10">'[5]wybrane dane finansowe 1'!#REF!</definedName>
    <definedName name="_r2arfr4zlm" localSheetId="16">'[5]wybrane dane finansowe 1'!#REF!</definedName>
    <definedName name="_r2arfr4zlm" localSheetId="17">'[5]wybrane dane finansowe 1'!#REF!</definedName>
    <definedName name="_r2arfr4zlm">'[5]wybrane dane finansowe 1'!#REF!</definedName>
    <definedName name="_r2icwl507c" localSheetId="2">'[5]wybrane dane finansowe 1'!#REF!</definedName>
    <definedName name="_r2icwl507c" localSheetId="5">'[5]wybrane dane finansowe 1'!#REF!</definedName>
    <definedName name="_r2icwl507c" localSheetId="1">'[5]wybrane dane finansowe 1'!#REF!</definedName>
    <definedName name="_r2icwl507c" localSheetId="4">'[5]wybrane dane finansowe 1'!#REF!</definedName>
    <definedName name="_r2icwl507c" localSheetId="10">'[5]wybrane dane finansowe 1'!#REF!</definedName>
    <definedName name="_r2icwl507c" localSheetId="16">'[5]wybrane dane finansowe 1'!#REF!</definedName>
    <definedName name="_r2icwl507c" localSheetId="17">'[5]wybrane dane finansowe 1'!#REF!</definedName>
    <definedName name="_r2icwl507c">'[5]wybrane dane finansowe 1'!#REF!</definedName>
    <definedName name="_r3bpwa4y238" localSheetId="2">'[5]wybrane dane finansowe 1'!#REF!</definedName>
    <definedName name="_r3bpwa4y238" localSheetId="5">'[5]wybrane dane finansowe 1'!#REF!</definedName>
    <definedName name="_r3bpwa4y238" localSheetId="1">'[5]wybrane dane finansowe 1'!#REF!</definedName>
    <definedName name="_r3bpwa4y238" localSheetId="4">'[5]wybrane dane finansowe 1'!#REF!</definedName>
    <definedName name="_r3bpwa4y238" localSheetId="10">'[5]wybrane dane finansowe 1'!#REF!</definedName>
    <definedName name="_r3bpwa4y238" localSheetId="16">'[5]wybrane dane finansowe 1'!#REF!</definedName>
    <definedName name="_r3bpwa4y238" localSheetId="17">'[5]wybrane dane finansowe 1'!#REF!</definedName>
    <definedName name="_r3bpwa4y238">'[5]wybrane dane finansowe 1'!#REF!</definedName>
    <definedName name="_r4b84i5071h" localSheetId="2">'[5]wybrane dane finansowe 1'!#REF!</definedName>
    <definedName name="_r4b84i5071h" localSheetId="5">'[5]wybrane dane finansowe 1'!#REF!</definedName>
    <definedName name="_r4b84i5071h" localSheetId="1">'[5]wybrane dane finansowe 1'!#REF!</definedName>
    <definedName name="_r4b84i5071h" localSheetId="4">'[5]wybrane dane finansowe 1'!#REF!</definedName>
    <definedName name="_r4b84i5071h" localSheetId="10">'[5]wybrane dane finansowe 1'!#REF!</definedName>
    <definedName name="_r4b84i5071h" localSheetId="16">'[5]wybrane dane finansowe 1'!#REF!</definedName>
    <definedName name="_r4b84i5071h" localSheetId="17">'[5]wybrane dane finansowe 1'!#REF!</definedName>
    <definedName name="_r4b84i5071h">'[5]wybrane dane finansowe 1'!#REF!</definedName>
    <definedName name="_r4jgui50mg" localSheetId="2">'[5]wybrane dane finansowe 1'!#REF!</definedName>
    <definedName name="_r4jgui50mg" localSheetId="5">'[5]wybrane dane finansowe 1'!#REF!</definedName>
    <definedName name="_r4jgui50mg" localSheetId="1">'[5]wybrane dane finansowe 1'!#REF!</definedName>
    <definedName name="_r4jgui50mg" localSheetId="4">'[5]wybrane dane finansowe 1'!#REF!</definedName>
    <definedName name="_r4jgui50mg" localSheetId="10">'[5]wybrane dane finansowe 1'!#REF!</definedName>
    <definedName name="_r4jgui50mg" localSheetId="16">'[5]wybrane dane finansowe 1'!#REF!</definedName>
    <definedName name="_r4jgui50mg" localSheetId="17">'[5]wybrane dane finansowe 1'!#REF!</definedName>
    <definedName name="_r4jgui50mg">'[5]wybrane dane finansowe 1'!#REF!</definedName>
    <definedName name="_r8nq8h4x99" localSheetId="2">#REF!</definedName>
    <definedName name="_r8nq8h4x99" localSheetId="4">#REF!</definedName>
    <definedName name="_r8nq8h4x99" localSheetId="10">#REF!</definedName>
    <definedName name="_r8nq8h4x99" localSheetId="16">#REF!</definedName>
    <definedName name="_r8nq8h4x99">#REF!</definedName>
    <definedName name="_RAI1" localSheetId="2">#REF!</definedName>
    <definedName name="_RAI1" localSheetId="4">#REF!</definedName>
    <definedName name="_RAI1" localSheetId="10">#REF!</definedName>
    <definedName name="_RAI1" localSheetId="16">#REF!</definedName>
    <definedName name="_RAI1">#REF!</definedName>
    <definedName name="_RAI2" localSheetId="2">#REF!</definedName>
    <definedName name="_RAI2" localSheetId="4">#REF!</definedName>
    <definedName name="_RAI2" localSheetId="10">#REF!</definedName>
    <definedName name="_RAI2" localSheetId="16">#REF!</definedName>
    <definedName name="_RAI2">#REF!</definedName>
    <definedName name="_rccchj53q2m" localSheetId="2">'[5]wybrane dane finansowe 1'!#REF!</definedName>
    <definedName name="_rccchj53q2m" localSheetId="5">'[5]wybrane dane finansowe 1'!#REF!</definedName>
    <definedName name="_rccchj53q2m" localSheetId="1">'[5]wybrane dane finansowe 1'!#REF!</definedName>
    <definedName name="_rccchj53q2m" localSheetId="4">'[5]wybrane dane finansowe 1'!#REF!</definedName>
    <definedName name="_rccchj53q2m" localSheetId="10">'[5]wybrane dane finansowe 1'!#REF!</definedName>
    <definedName name="_rccchj53q2m" localSheetId="16">'[5]wybrane dane finansowe 1'!#REF!</definedName>
    <definedName name="_rccchj53q2m" localSheetId="17">'[5]wybrane dane finansowe 1'!#REF!</definedName>
    <definedName name="_rccchj53q2m">'[5]wybrane dane finansowe 1'!#REF!</definedName>
    <definedName name="_rcdsvd51825" localSheetId="2">'[5]wybrane dane finansowe 1'!#REF!</definedName>
    <definedName name="_rcdsvd51825" localSheetId="5">'[5]wybrane dane finansowe 1'!#REF!</definedName>
    <definedName name="_rcdsvd51825" localSheetId="1">'[5]wybrane dane finansowe 1'!#REF!</definedName>
    <definedName name="_rcdsvd51825" localSheetId="4">'[5]wybrane dane finansowe 1'!#REF!</definedName>
    <definedName name="_rcdsvd51825" localSheetId="10">'[5]wybrane dane finansowe 1'!#REF!</definedName>
    <definedName name="_rcdsvd51825" localSheetId="16">'[5]wybrane dane finansowe 1'!#REF!</definedName>
    <definedName name="_rcdsvd51825" localSheetId="17">'[5]wybrane dane finansowe 1'!#REF!</definedName>
    <definedName name="_rcdsvd51825">'[5]wybrane dane finansowe 1'!#REF!</definedName>
    <definedName name="_rcuonc5072u" localSheetId="2">'[5]wybrane dane finansowe 1'!#REF!</definedName>
    <definedName name="_rcuonc5072u" localSheetId="5">'[5]wybrane dane finansowe 1'!#REF!</definedName>
    <definedName name="_rcuonc5072u" localSheetId="1">'[5]wybrane dane finansowe 1'!#REF!</definedName>
    <definedName name="_rcuonc5072u" localSheetId="4">'[5]wybrane dane finansowe 1'!#REF!</definedName>
    <definedName name="_rcuonc5072u" localSheetId="10">'[5]wybrane dane finansowe 1'!#REF!</definedName>
    <definedName name="_rcuonc5072u" localSheetId="16">'[5]wybrane dane finansowe 1'!#REF!</definedName>
    <definedName name="_rcuonc5072u" localSheetId="17">'[5]wybrane dane finansowe 1'!#REF!</definedName>
    <definedName name="_rcuonc5072u">'[5]wybrane dane finansowe 1'!#REF!</definedName>
    <definedName name="_rfg0jc51pj" localSheetId="2">'[5]wybrane dane finansowe 1'!#REF!</definedName>
    <definedName name="_rfg0jc51pj" localSheetId="5">'[5]wybrane dane finansowe 1'!#REF!</definedName>
    <definedName name="_rfg0jc51pj" localSheetId="1">'[5]wybrane dane finansowe 1'!#REF!</definedName>
    <definedName name="_rfg0jc51pj" localSheetId="4">'[5]wybrane dane finansowe 1'!#REF!</definedName>
    <definedName name="_rfg0jc51pj" localSheetId="10">'[5]wybrane dane finansowe 1'!#REF!</definedName>
    <definedName name="_rfg0jc51pj" localSheetId="16">'[5]wybrane dane finansowe 1'!#REF!</definedName>
    <definedName name="_rfg0jc51pj" localSheetId="17">'[5]wybrane dane finansowe 1'!#REF!</definedName>
    <definedName name="_rfg0jc51pj">'[5]wybrane dane finansowe 1'!#REF!</definedName>
    <definedName name="_rgodgm54jx" localSheetId="2">'[5]wybrane dane finansowe 1'!#REF!</definedName>
    <definedName name="_rgodgm54jx" localSheetId="5">'[5]wybrane dane finansowe 1'!#REF!</definedName>
    <definedName name="_rgodgm54jx" localSheetId="1">'[5]wybrane dane finansowe 1'!#REF!</definedName>
    <definedName name="_rgodgm54jx" localSheetId="4">'[5]wybrane dane finansowe 1'!#REF!</definedName>
    <definedName name="_rgodgm54jx" localSheetId="10">'[5]wybrane dane finansowe 1'!#REF!</definedName>
    <definedName name="_rgodgm54jx" localSheetId="16">'[5]wybrane dane finansowe 1'!#REF!</definedName>
    <definedName name="_rgodgm54jx" localSheetId="17">'[5]wybrane dane finansowe 1'!#REF!</definedName>
    <definedName name="_rgodgm54jx">'[5]wybrane dane finansowe 1'!#REF!</definedName>
    <definedName name="_rh7rzp54j1t" localSheetId="2">'[5]wybrane dane finansowe 1'!#REF!</definedName>
    <definedName name="_rh7rzp54j1t" localSheetId="5">'[5]wybrane dane finansowe 1'!#REF!</definedName>
    <definedName name="_rh7rzp54j1t" localSheetId="1">'[5]wybrane dane finansowe 1'!#REF!</definedName>
    <definedName name="_rh7rzp54j1t" localSheetId="4">'[5]wybrane dane finansowe 1'!#REF!</definedName>
    <definedName name="_rh7rzp54j1t" localSheetId="10">'[5]wybrane dane finansowe 1'!#REF!</definedName>
    <definedName name="_rh7rzp54j1t" localSheetId="16">'[5]wybrane dane finansowe 1'!#REF!</definedName>
    <definedName name="_rh7rzp54j1t" localSheetId="17">'[5]wybrane dane finansowe 1'!#REF!</definedName>
    <definedName name="_rh7rzp54j1t">'[5]wybrane dane finansowe 1'!#REF!</definedName>
    <definedName name="_rh9oj153617" localSheetId="2">'[5]wybrane dane finansowe 1'!#REF!</definedName>
    <definedName name="_rh9oj153617" localSheetId="5">'[5]wybrane dane finansowe 1'!#REF!</definedName>
    <definedName name="_rh9oj153617" localSheetId="1">'[5]wybrane dane finansowe 1'!#REF!</definedName>
    <definedName name="_rh9oj153617" localSheetId="4">'[5]wybrane dane finansowe 1'!#REF!</definedName>
    <definedName name="_rh9oj153617" localSheetId="10">'[5]wybrane dane finansowe 1'!#REF!</definedName>
    <definedName name="_rh9oj153617" localSheetId="16">'[5]wybrane dane finansowe 1'!#REF!</definedName>
    <definedName name="_rh9oj153617" localSheetId="17">'[5]wybrane dane finansowe 1'!#REF!</definedName>
    <definedName name="_rh9oj153617">'[5]wybrane dane finansowe 1'!#REF!</definedName>
    <definedName name="_rhv2t450m2g" localSheetId="2">'[5]wybrane dane finansowe 1'!#REF!</definedName>
    <definedName name="_rhv2t450m2g" localSheetId="5">'[5]wybrane dane finansowe 1'!#REF!</definedName>
    <definedName name="_rhv2t450m2g" localSheetId="1">'[5]wybrane dane finansowe 1'!#REF!</definedName>
    <definedName name="_rhv2t450m2g" localSheetId="4">'[5]wybrane dane finansowe 1'!#REF!</definedName>
    <definedName name="_rhv2t450m2g" localSheetId="10">'[5]wybrane dane finansowe 1'!#REF!</definedName>
    <definedName name="_rhv2t450m2g" localSheetId="16">'[5]wybrane dane finansowe 1'!#REF!</definedName>
    <definedName name="_rhv2t450m2g" localSheetId="17">'[5]wybrane dane finansowe 1'!#REF!</definedName>
    <definedName name="_rhv2t450m2g">'[5]wybrane dane finansowe 1'!#REF!</definedName>
    <definedName name="_ri5t105071w" localSheetId="2">'[5]wybrane dane finansowe 1'!#REF!</definedName>
    <definedName name="_ri5t105071w" localSheetId="5">'[5]wybrane dane finansowe 1'!#REF!</definedName>
    <definedName name="_ri5t105071w" localSheetId="1">'[5]wybrane dane finansowe 1'!#REF!</definedName>
    <definedName name="_ri5t105071w" localSheetId="4">'[5]wybrane dane finansowe 1'!#REF!</definedName>
    <definedName name="_ri5t105071w" localSheetId="10">'[5]wybrane dane finansowe 1'!#REF!</definedName>
    <definedName name="_ri5t105071w" localSheetId="16">'[5]wybrane dane finansowe 1'!#REF!</definedName>
    <definedName name="_ri5t105071w" localSheetId="17">'[5]wybrane dane finansowe 1'!#REF!</definedName>
    <definedName name="_ri5t105071w">'[5]wybrane dane finansowe 1'!#REF!</definedName>
    <definedName name="_rjtt5q53611" localSheetId="2">'[5]wybrane dane finansowe 1'!#REF!</definedName>
    <definedName name="_rjtt5q53611" localSheetId="5">'[5]wybrane dane finansowe 1'!#REF!</definedName>
    <definedName name="_rjtt5q53611" localSheetId="1">'[5]wybrane dane finansowe 1'!#REF!</definedName>
    <definedName name="_rjtt5q53611" localSheetId="4">'[5]wybrane dane finansowe 1'!#REF!</definedName>
    <definedName name="_rjtt5q53611" localSheetId="10">'[5]wybrane dane finansowe 1'!#REF!</definedName>
    <definedName name="_rjtt5q53611" localSheetId="16">'[5]wybrane dane finansowe 1'!#REF!</definedName>
    <definedName name="_rjtt5q53611" localSheetId="17">'[5]wybrane dane finansowe 1'!#REF!</definedName>
    <definedName name="_rjtt5q53611">'[5]wybrane dane finansowe 1'!#REF!</definedName>
    <definedName name="_rk9sex4yso" localSheetId="2">'[5]wybrane dane finansowe 1'!#REF!</definedName>
    <definedName name="_rk9sex4yso" localSheetId="5">'[5]wybrane dane finansowe 1'!#REF!</definedName>
    <definedName name="_rk9sex4yso" localSheetId="1">'[5]wybrane dane finansowe 1'!#REF!</definedName>
    <definedName name="_rk9sex4yso" localSheetId="4">'[5]wybrane dane finansowe 1'!#REF!</definedName>
    <definedName name="_rk9sex4yso" localSheetId="10">'[5]wybrane dane finansowe 1'!#REF!</definedName>
    <definedName name="_rk9sex4yso" localSheetId="16">'[5]wybrane dane finansowe 1'!#REF!</definedName>
    <definedName name="_rk9sex4yso" localSheetId="17">'[5]wybrane dane finansowe 1'!#REF!</definedName>
    <definedName name="_rk9sex4yso">'[5]wybrane dane finansowe 1'!#REF!</definedName>
    <definedName name="_rlqh6v53qx" localSheetId="2">'[5]wybrane dane finansowe 1'!#REF!</definedName>
    <definedName name="_rlqh6v53qx" localSheetId="5">'[5]wybrane dane finansowe 1'!#REF!</definedName>
    <definedName name="_rlqh6v53qx" localSheetId="1">'[5]wybrane dane finansowe 1'!#REF!</definedName>
    <definedName name="_rlqh6v53qx" localSheetId="4">'[5]wybrane dane finansowe 1'!#REF!</definedName>
    <definedName name="_rlqh6v53qx" localSheetId="10">'[5]wybrane dane finansowe 1'!#REF!</definedName>
    <definedName name="_rlqh6v53qx" localSheetId="16">'[5]wybrane dane finansowe 1'!#REF!</definedName>
    <definedName name="_rlqh6v53qx" localSheetId="17">'[5]wybrane dane finansowe 1'!#REF!</definedName>
    <definedName name="_rlqh6v53qx">'[5]wybrane dane finansowe 1'!#REF!</definedName>
    <definedName name="_roxh214zl1l" localSheetId="2">'[5]wybrane dane finansowe 1'!#REF!</definedName>
    <definedName name="_roxh214zl1l" localSheetId="5">'[5]wybrane dane finansowe 1'!#REF!</definedName>
    <definedName name="_roxh214zl1l" localSheetId="1">'[5]wybrane dane finansowe 1'!#REF!</definedName>
    <definedName name="_roxh214zl1l" localSheetId="4">'[5]wybrane dane finansowe 1'!#REF!</definedName>
    <definedName name="_roxh214zl1l" localSheetId="10">'[5]wybrane dane finansowe 1'!#REF!</definedName>
    <definedName name="_roxh214zl1l" localSheetId="16">'[5]wybrane dane finansowe 1'!#REF!</definedName>
    <definedName name="_roxh214zl1l" localSheetId="17">'[5]wybrane dane finansowe 1'!#REF!</definedName>
    <definedName name="_roxh214zl1l">'[5]wybrane dane finansowe 1'!#REF!</definedName>
    <definedName name="_rrz35t5071l" localSheetId="2">'[5]wybrane dane finansowe 1'!#REF!</definedName>
    <definedName name="_rrz35t5071l" localSheetId="5">'[5]wybrane dane finansowe 1'!#REF!</definedName>
    <definedName name="_rrz35t5071l" localSheetId="1">'[5]wybrane dane finansowe 1'!#REF!</definedName>
    <definedName name="_rrz35t5071l" localSheetId="4">'[5]wybrane dane finansowe 1'!#REF!</definedName>
    <definedName name="_rrz35t5071l" localSheetId="10">'[5]wybrane dane finansowe 1'!#REF!</definedName>
    <definedName name="_rrz35t5071l" localSheetId="16">'[5]wybrane dane finansowe 1'!#REF!</definedName>
    <definedName name="_rrz35t5071l" localSheetId="17">'[5]wybrane dane finansowe 1'!#REF!</definedName>
    <definedName name="_rrz35t5071l">'[5]wybrane dane finansowe 1'!#REF!</definedName>
    <definedName name="_rsse0j518u" localSheetId="2">'[5]wybrane dane finansowe 1'!#REF!</definedName>
    <definedName name="_rsse0j518u" localSheetId="5">'[5]wybrane dane finansowe 1'!#REF!</definedName>
    <definedName name="_rsse0j518u" localSheetId="1">'[5]wybrane dane finansowe 1'!#REF!</definedName>
    <definedName name="_rsse0j518u" localSheetId="4">'[5]wybrane dane finansowe 1'!#REF!</definedName>
    <definedName name="_rsse0j518u" localSheetId="10">'[5]wybrane dane finansowe 1'!#REF!</definedName>
    <definedName name="_rsse0j518u" localSheetId="16">'[5]wybrane dane finansowe 1'!#REF!</definedName>
    <definedName name="_rsse0j518u" localSheetId="17">'[5]wybrane dane finansowe 1'!#REF!</definedName>
    <definedName name="_rsse0j518u">'[5]wybrane dane finansowe 1'!#REF!</definedName>
    <definedName name="_rt50sx5071r" localSheetId="2">'[5]wybrane dane finansowe 1'!#REF!</definedName>
    <definedName name="_rt50sx5071r" localSheetId="5">'[5]wybrane dane finansowe 1'!#REF!</definedName>
    <definedName name="_rt50sx5071r" localSheetId="1">'[5]wybrane dane finansowe 1'!#REF!</definedName>
    <definedName name="_rt50sx5071r" localSheetId="4">'[5]wybrane dane finansowe 1'!#REF!</definedName>
    <definedName name="_rt50sx5071r" localSheetId="10">'[5]wybrane dane finansowe 1'!#REF!</definedName>
    <definedName name="_rt50sx5071r" localSheetId="16">'[5]wybrane dane finansowe 1'!#REF!</definedName>
    <definedName name="_rt50sx5071r" localSheetId="17">'[5]wybrane dane finansowe 1'!#REF!</definedName>
    <definedName name="_rt50sx5071r">'[5]wybrane dane finansowe 1'!#REF!</definedName>
    <definedName name="_rttx5q4zlx" localSheetId="2">'[5]wybrane dane finansowe 1'!#REF!</definedName>
    <definedName name="_rttx5q4zlx" localSheetId="5">'[5]wybrane dane finansowe 1'!#REF!</definedName>
    <definedName name="_rttx5q4zlx" localSheetId="1">'[5]wybrane dane finansowe 1'!#REF!</definedName>
    <definedName name="_rttx5q4zlx" localSheetId="4">'[5]wybrane dane finansowe 1'!#REF!</definedName>
    <definedName name="_rttx5q4zlx" localSheetId="10">'[5]wybrane dane finansowe 1'!#REF!</definedName>
    <definedName name="_rttx5q4zlx" localSheetId="16">'[5]wybrane dane finansowe 1'!#REF!</definedName>
    <definedName name="_rttx5q4zlx" localSheetId="17">'[5]wybrane dane finansowe 1'!#REF!</definedName>
    <definedName name="_rttx5q4zlx">'[5]wybrane dane finansowe 1'!#REF!</definedName>
    <definedName name="_rvmteg50m2v" localSheetId="2">'[5]wybrane dane finansowe 1'!#REF!</definedName>
    <definedName name="_rvmteg50m2v" localSheetId="5">'[5]wybrane dane finansowe 1'!#REF!</definedName>
    <definedName name="_rvmteg50m2v" localSheetId="1">'[5]wybrane dane finansowe 1'!#REF!</definedName>
    <definedName name="_rvmteg50m2v" localSheetId="4">'[5]wybrane dane finansowe 1'!#REF!</definedName>
    <definedName name="_rvmteg50m2v" localSheetId="10">'[5]wybrane dane finansowe 1'!#REF!</definedName>
    <definedName name="_rvmteg50m2v" localSheetId="16">'[5]wybrane dane finansowe 1'!#REF!</definedName>
    <definedName name="_rvmteg50m2v" localSheetId="17">'[5]wybrane dane finansowe 1'!#REF!</definedName>
    <definedName name="_rvmteg50m2v">'[5]wybrane dane finansowe 1'!#REF!</definedName>
    <definedName name="_rwuufy536r" localSheetId="2">'[5]wybrane dane finansowe 1'!#REF!</definedName>
    <definedName name="_rwuufy536r" localSheetId="5">'[5]wybrane dane finansowe 1'!#REF!</definedName>
    <definedName name="_rwuufy536r" localSheetId="1">'[5]wybrane dane finansowe 1'!#REF!</definedName>
    <definedName name="_rwuufy536r" localSheetId="4">'[5]wybrane dane finansowe 1'!#REF!</definedName>
    <definedName name="_rwuufy536r" localSheetId="10">'[5]wybrane dane finansowe 1'!#REF!</definedName>
    <definedName name="_rwuufy536r" localSheetId="16">'[5]wybrane dane finansowe 1'!#REF!</definedName>
    <definedName name="_rwuufy536r" localSheetId="17">'[5]wybrane dane finansowe 1'!#REF!</definedName>
    <definedName name="_rwuufy536r">'[5]wybrane dane finansowe 1'!#REF!</definedName>
    <definedName name="_rymqde54j1u" localSheetId="2">'[5]wybrane dane finansowe 1'!#REF!</definedName>
    <definedName name="_rymqde54j1u" localSheetId="5">'[5]wybrane dane finansowe 1'!#REF!</definedName>
    <definedName name="_rymqde54j1u" localSheetId="1">'[5]wybrane dane finansowe 1'!#REF!</definedName>
    <definedName name="_rymqde54j1u" localSheetId="4">'[5]wybrane dane finansowe 1'!#REF!</definedName>
    <definedName name="_rymqde54j1u" localSheetId="10">'[5]wybrane dane finansowe 1'!#REF!</definedName>
    <definedName name="_rymqde54j1u" localSheetId="16">'[5]wybrane dane finansowe 1'!#REF!</definedName>
    <definedName name="_rymqde54j1u" localSheetId="17">'[5]wybrane dane finansowe 1'!#REF!</definedName>
    <definedName name="_rymqde54j1u">'[5]wybrane dane finansowe 1'!#REF!</definedName>
    <definedName name="_rz9dqm4y21v" localSheetId="2">'[5]wybrane dane finansowe 1'!#REF!</definedName>
    <definedName name="_rz9dqm4y21v" localSheetId="5">'[5]wybrane dane finansowe 1'!#REF!</definedName>
    <definedName name="_rz9dqm4y21v" localSheetId="1">'[5]wybrane dane finansowe 1'!#REF!</definedName>
    <definedName name="_rz9dqm4y21v" localSheetId="4">'[5]wybrane dane finansowe 1'!#REF!</definedName>
    <definedName name="_rz9dqm4y21v" localSheetId="10">'[5]wybrane dane finansowe 1'!#REF!</definedName>
    <definedName name="_rz9dqm4y21v" localSheetId="16">'[5]wybrane dane finansowe 1'!#REF!</definedName>
    <definedName name="_rz9dqm4y21v" localSheetId="17">'[5]wybrane dane finansowe 1'!#REF!</definedName>
    <definedName name="_rz9dqm4y21v">'[5]wybrane dane finansowe 1'!#REF!</definedName>
    <definedName name="_s06enm54j2i" localSheetId="2">'[5]wybrane dane finansowe 1'!#REF!</definedName>
    <definedName name="_s06enm54j2i" localSheetId="5">'[5]wybrane dane finansowe 1'!#REF!</definedName>
    <definedName name="_s06enm54j2i" localSheetId="1">'[5]wybrane dane finansowe 1'!#REF!</definedName>
    <definedName name="_s06enm54j2i" localSheetId="4">'[5]wybrane dane finansowe 1'!#REF!</definedName>
    <definedName name="_s06enm54j2i" localSheetId="10">'[5]wybrane dane finansowe 1'!#REF!</definedName>
    <definedName name="_s06enm54j2i" localSheetId="16">'[5]wybrane dane finansowe 1'!#REF!</definedName>
    <definedName name="_s06enm54j2i" localSheetId="17">'[5]wybrane dane finansowe 1'!#REF!</definedName>
    <definedName name="_s06enm54j2i">'[5]wybrane dane finansowe 1'!#REF!</definedName>
    <definedName name="_s4a7925181x" localSheetId="2">'[5]wybrane dane finansowe 1'!#REF!</definedName>
    <definedName name="_s4a7925181x" localSheetId="5">'[5]wybrane dane finansowe 1'!#REF!</definedName>
    <definedName name="_s4a7925181x" localSheetId="1">'[5]wybrane dane finansowe 1'!#REF!</definedName>
    <definedName name="_s4a7925181x" localSheetId="4">'[5]wybrane dane finansowe 1'!#REF!</definedName>
    <definedName name="_s4a7925181x" localSheetId="10">'[5]wybrane dane finansowe 1'!#REF!</definedName>
    <definedName name="_s4a7925181x" localSheetId="16">'[5]wybrane dane finansowe 1'!#REF!</definedName>
    <definedName name="_s4a7925181x" localSheetId="17">'[5]wybrane dane finansowe 1'!#REF!</definedName>
    <definedName name="_s4a7925181x">'[5]wybrane dane finansowe 1'!#REF!</definedName>
    <definedName name="_s8tju9518a" localSheetId="2">'[5]wybrane dane finansowe 1'!#REF!</definedName>
    <definedName name="_s8tju9518a" localSheetId="5">'[5]wybrane dane finansowe 1'!#REF!</definedName>
    <definedName name="_s8tju9518a" localSheetId="1">'[5]wybrane dane finansowe 1'!#REF!</definedName>
    <definedName name="_s8tju9518a" localSheetId="4">'[5]wybrane dane finansowe 1'!#REF!</definedName>
    <definedName name="_s8tju9518a" localSheetId="10">'[5]wybrane dane finansowe 1'!#REF!</definedName>
    <definedName name="_s8tju9518a" localSheetId="16">'[5]wybrane dane finansowe 1'!#REF!</definedName>
    <definedName name="_s8tju9518a" localSheetId="17">'[5]wybrane dane finansowe 1'!#REF!</definedName>
    <definedName name="_s8tju9518a">'[5]wybrane dane finansowe 1'!#REF!</definedName>
    <definedName name="_scn1" localSheetId="2">#REF!</definedName>
    <definedName name="_scn1" localSheetId="4">#REF!</definedName>
    <definedName name="_scn1" localSheetId="10">#REF!</definedName>
    <definedName name="_scn1" localSheetId="16">#REF!</definedName>
    <definedName name="_scn1">#REF!</definedName>
    <definedName name="_se047f53q1d" localSheetId="2">'[5]wybrane dane finansowe 1'!#REF!</definedName>
    <definedName name="_se047f53q1d" localSheetId="5">'[5]wybrane dane finansowe 1'!#REF!</definedName>
    <definedName name="_se047f53q1d" localSheetId="1">'[5]wybrane dane finansowe 1'!#REF!</definedName>
    <definedName name="_se047f53q1d" localSheetId="4">'[5]wybrane dane finansowe 1'!#REF!</definedName>
    <definedName name="_se047f53q1d" localSheetId="10">'[5]wybrane dane finansowe 1'!#REF!</definedName>
    <definedName name="_se047f53q1d" localSheetId="16">'[5]wybrane dane finansowe 1'!#REF!</definedName>
    <definedName name="_se047f53q1d" localSheetId="17">'[5]wybrane dane finansowe 1'!#REF!</definedName>
    <definedName name="_se047f53q1d">'[5]wybrane dane finansowe 1'!#REF!</definedName>
    <definedName name="_se0jzs4y22d" localSheetId="2">'[5]wybrane dane finansowe 1'!#REF!</definedName>
    <definedName name="_se0jzs4y22d" localSheetId="5">'[5]wybrane dane finansowe 1'!#REF!</definedName>
    <definedName name="_se0jzs4y22d" localSheetId="1">'[5]wybrane dane finansowe 1'!#REF!</definedName>
    <definedName name="_se0jzs4y22d" localSheetId="4">'[5]wybrane dane finansowe 1'!#REF!</definedName>
    <definedName name="_se0jzs4y22d" localSheetId="10">'[5]wybrane dane finansowe 1'!#REF!</definedName>
    <definedName name="_se0jzs4y22d" localSheetId="16">'[5]wybrane dane finansowe 1'!#REF!</definedName>
    <definedName name="_se0jzs4y22d" localSheetId="17">'[5]wybrane dane finansowe 1'!#REF!</definedName>
    <definedName name="_se0jzs4y22d">'[5]wybrane dane finansowe 1'!#REF!</definedName>
    <definedName name="_sf8q8254j2g" localSheetId="2">'[5]wybrane dane finansowe 1'!#REF!</definedName>
    <definedName name="_sf8q8254j2g" localSheetId="5">'[5]wybrane dane finansowe 1'!#REF!</definedName>
    <definedName name="_sf8q8254j2g" localSheetId="1">'[5]wybrane dane finansowe 1'!#REF!</definedName>
    <definedName name="_sf8q8254j2g" localSheetId="4">'[5]wybrane dane finansowe 1'!#REF!</definedName>
    <definedName name="_sf8q8254j2g" localSheetId="10">'[5]wybrane dane finansowe 1'!#REF!</definedName>
    <definedName name="_sf8q8254j2g" localSheetId="16">'[5]wybrane dane finansowe 1'!#REF!</definedName>
    <definedName name="_sf8q8254j2g" localSheetId="17">'[5]wybrane dane finansowe 1'!#REF!</definedName>
    <definedName name="_sf8q8254j2g">'[5]wybrane dane finansowe 1'!#REF!</definedName>
    <definedName name="_shn6hn53qf" localSheetId="2">'[5]wybrane dane finansowe 1'!#REF!</definedName>
    <definedName name="_shn6hn53qf" localSheetId="5">'[5]wybrane dane finansowe 1'!#REF!</definedName>
    <definedName name="_shn6hn53qf" localSheetId="1">'[5]wybrane dane finansowe 1'!#REF!</definedName>
    <definedName name="_shn6hn53qf" localSheetId="4">'[5]wybrane dane finansowe 1'!#REF!</definedName>
    <definedName name="_shn6hn53qf" localSheetId="10">'[5]wybrane dane finansowe 1'!#REF!</definedName>
    <definedName name="_shn6hn53qf" localSheetId="16">'[5]wybrane dane finansowe 1'!#REF!</definedName>
    <definedName name="_shn6hn53qf" localSheetId="17">'[5]wybrane dane finansowe 1'!#REF!</definedName>
    <definedName name="_shn6hn53qf">'[5]wybrane dane finansowe 1'!#REF!</definedName>
    <definedName name="_sic9p34x9h" localSheetId="2">'[5]wybrane dane finansowe 1'!#REF!</definedName>
    <definedName name="_sic9p34x9h" localSheetId="5">'[5]wybrane dane finansowe 1'!#REF!</definedName>
    <definedName name="_sic9p34x9h" localSheetId="1">'[5]wybrane dane finansowe 1'!#REF!</definedName>
    <definedName name="_sic9p34x9h" localSheetId="4">'[5]wybrane dane finansowe 1'!#REF!</definedName>
    <definedName name="_sic9p34x9h" localSheetId="10">'[5]wybrane dane finansowe 1'!#REF!</definedName>
    <definedName name="_sic9p34x9h" localSheetId="16">'[5]wybrane dane finansowe 1'!#REF!</definedName>
    <definedName name="_sic9p34x9h" localSheetId="17">'[5]wybrane dane finansowe 1'!#REF!</definedName>
    <definedName name="_sic9p34x9h">'[5]wybrane dane finansowe 1'!#REF!</definedName>
    <definedName name="_siig1b5071x" localSheetId="2">'[5]wybrane dane finansowe 1'!#REF!</definedName>
    <definedName name="_siig1b5071x" localSheetId="5">'[5]wybrane dane finansowe 1'!#REF!</definedName>
    <definedName name="_siig1b5071x" localSheetId="1">'[5]wybrane dane finansowe 1'!#REF!</definedName>
    <definedName name="_siig1b5071x" localSheetId="4">'[5]wybrane dane finansowe 1'!#REF!</definedName>
    <definedName name="_siig1b5071x" localSheetId="10">'[5]wybrane dane finansowe 1'!#REF!</definedName>
    <definedName name="_siig1b5071x" localSheetId="16">'[5]wybrane dane finansowe 1'!#REF!</definedName>
    <definedName name="_siig1b5071x" localSheetId="17">'[5]wybrane dane finansowe 1'!#REF!</definedName>
    <definedName name="_siig1b5071x">'[5]wybrane dane finansowe 1'!#REF!</definedName>
    <definedName name="_sk5toj507y" localSheetId="2">'[5]wybrane dane finansowe 1'!#REF!</definedName>
    <definedName name="_sk5toj507y" localSheetId="5">'[5]wybrane dane finansowe 1'!#REF!</definedName>
    <definedName name="_sk5toj507y" localSheetId="1">'[5]wybrane dane finansowe 1'!#REF!</definedName>
    <definedName name="_sk5toj507y" localSheetId="4">'[5]wybrane dane finansowe 1'!#REF!</definedName>
    <definedName name="_sk5toj507y" localSheetId="10">'[5]wybrane dane finansowe 1'!#REF!</definedName>
    <definedName name="_sk5toj507y" localSheetId="16">'[5]wybrane dane finansowe 1'!#REF!</definedName>
    <definedName name="_sk5toj507y" localSheetId="17">'[5]wybrane dane finansowe 1'!#REF!</definedName>
    <definedName name="_sk5toj507y">'[5]wybrane dane finansowe 1'!#REF!</definedName>
    <definedName name="_skgj6p53qw" localSheetId="2">'[5]wybrane dane finansowe 1'!#REF!</definedName>
    <definedName name="_skgj6p53qw" localSheetId="5">'[5]wybrane dane finansowe 1'!#REF!</definedName>
    <definedName name="_skgj6p53qw" localSheetId="1">'[5]wybrane dane finansowe 1'!#REF!</definedName>
    <definedName name="_skgj6p53qw" localSheetId="4">'[5]wybrane dane finansowe 1'!#REF!</definedName>
    <definedName name="_skgj6p53qw" localSheetId="10">'[5]wybrane dane finansowe 1'!#REF!</definedName>
    <definedName name="_skgj6p53qw" localSheetId="16">'[5]wybrane dane finansowe 1'!#REF!</definedName>
    <definedName name="_skgj6p53qw" localSheetId="17">'[5]wybrane dane finansowe 1'!#REF!</definedName>
    <definedName name="_skgj6p53qw">'[5]wybrane dane finansowe 1'!#REF!</definedName>
    <definedName name="_skpk3750714" localSheetId="2">'[5]wybrane dane finansowe 1'!#REF!</definedName>
    <definedName name="_skpk3750714" localSheetId="5">'[5]wybrane dane finansowe 1'!#REF!</definedName>
    <definedName name="_skpk3750714" localSheetId="1">'[5]wybrane dane finansowe 1'!#REF!</definedName>
    <definedName name="_skpk3750714" localSheetId="4">'[5]wybrane dane finansowe 1'!#REF!</definedName>
    <definedName name="_skpk3750714" localSheetId="10">'[5]wybrane dane finansowe 1'!#REF!</definedName>
    <definedName name="_skpk3750714" localSheetId="16">'[5]wybrane dane finansowe 1'!#REF!</definedName>
    <definedName name="_skpk3750714" localSheetId="17">'[5]wybrane dane finansowe 1'!#REF!</definedName>
    <definedName name="_skpk3750714">'[5]wybrane dane finansowe 1'!#REF!</definedName>
    <definedName name="_smqz8r50m24" localSheetId="2">'[5]wybrane dane finansowe 1'!#REF!</definedName>
    <definedName name="_smqz8r50m24" localSheetId="5">'[5]wybrane dane finansowe 1'!#REF!</definedName>
    <definedName name="_smqz8r50m24" localSheetId="1">'[5]wybrane dane finansowe 1'!#REF!</definedName>
    <definedName name="_smqz8r50m24" localSheetId="4">'[5]wybrane dane finansowe 1'!#REF!</definedName>
    <definedName name="_smqz8r50m24" localSheetId="10">'[5]wybrane dane finansowe 1'!#REF!</definedName>
    <definedName name="_smqz8r50m24" localSheetId="16">'[5]wybrane dane finansowe 1'!#REF!</definedName>
    <definedName name="_smqz8r50m24" localSheetId="17">'[5]wybrane dane finansowe 1'!#REF!</definedName>
    <definedName name="_smqz8r50m24">'[5]wybrane dane finansowe 1'!#REF!</definedName>
    <definedName name="_smut8u5079" localSheetId="2">'[5]wybrane dane finansowe 1'!#REF!</definedName>
    <definedName name="_smut8u5079" localSheetId="5">'[5]wybrane dane finansowe 1'!#REF!</definedName>
    <definedName name="_smut8u5079" localSheetId="1">'[5]wybrane dane finansowe 1'!#REF!</definedName>
    <definedName name="_smut8u5079" localSheetId="4">'[5]wybrane dane finansowe 1'!#REF!</definedName>
    <definedName name="_smut8u5079" localSheetId="10">'[5]wybrane dane finansowe 1'!#REF!</definedName>
    <definedName name="_smut8u5079" localSheetId="16">'[5]wybrane dane finansowe 1'!#REF!</definedName>
    <definedName name="_smut8u5079" localSheetId="17">'[5]wybrane dane finansowe 1'!#REF!</definedName>
    <definedName name="_smut8u5079">'[5]wybrane dane finansowe 1'!#REF!</definedName>
    <definedName name="_spki3d50m1p" localSheetId="2">'[5]wybrane dane finansowe 1'!#REF!</definedName>
    <definedName name="_spki3d50m1p" localSheetId="5">'[5]wybrane dane finansowe 1'!#REF!</definedName>
    <definedName name="_spki3d50m1p" localSheetId="1">'[5]wybrane dane finansowe 1'!#REF!</definedName>
    <definedName name="_spki3d50m1p" localSheetId="4">'[5]wybrane dane finansowe 1'!#REF!</definedName>
    <definedName name="_spki3d50m1p" localSheetId="10">'[5]wybrane dane finansowe 1'!#REF!</definedName>
    <definedName name="_spki3d50m1p" localSheetId="16">'[5]wybrane dane finansowe 1'!#REF!</definedName>
    <definedName name="_spki3d50m1p" localSheetId="17">'[5]wybrane dane finansowe 1'!#REF!</definedName>
    <definedName name="_spki3d50m1p">'[5]wybrane dane finansowe 1'!#REF!</definedName>
    <definedName name="_spvh1e4y2a" localSheetId="2">'[5]wybrane dane finansowe 1'!#REF!</definedName>
    <definedName name="_spvh1e4y2a" localSheetId="5">'[5]wybrane dane finansowe 1'!#REF!</definedName>
    <definedName name="_spvh1e4y2a" localSheetId="1">'[5]wybrane dane finansowe 1'!#REF!</definedName>
    <definedName name="_spvh1e4y2a" localSheetId="4">'[5]wybrane dane finansowe 1'!#REF!</definedName>
    <definedName name="_spvh1e4y2a" localSheetId="10">'[5]wybrane dane finansowe 1'!#REF!</definedName>
    <definedName name="_spvh1e4y2a" localSheetId="16">'[5]wybrane dane finansowe 1'!#REF!</definedName>
    <definedName name="_spvh1e4y2a" localSheetId="17">'[5]wybrane dane finansowe 1'!#REF!</definedName>
    <definedName name="_spvh1e4y2a">'[5]wybrane dane finansowe 1'!#REF!</definedName>
    <definedName name="_sqtq6a53qb" localSheetId="2">'[5]wybrane dane finansowe 1'!#REF!</definedName>
    <definedName name="_sqtq6a53qb" localSheetId="5">'[5]wybrane dane finansowe 1'!#REF!</definedName>
    <definedName name="_sqtq6a53qb" localSheetId="1">'[5]wybrane dane finansowe 1'!#REF!</definedName>
    <definedName name="_sqtq6a53qb" localSheetId="4">'[5]wybrane dane finansowe 1'!#REF!</definedName>
    <definedName name="_sqtq6a53qb" localSheetId="10">'[5]wybrane dane finansowe 1'!#REF!</definedName>
    <definedName name="_sqtq6a53qb" localSheetId="16">'[5]wybrane dane finansowe 1'!#REF!</definedName>
    <definedName name="_sqtq6a53qb" localSheetId="17">'[5]wybrane dane finansowe 1'!#REF!</definedName>
    <definedName name="_sqtq6a53qb">'[5]wybrane dane finansowe 1'!#REF!</definedName>
    <definedName name="_srl1yu5071e" localSheetId="2">'[5]wybrane dane finansowe 1'!#REF!</definedName>
    <definedName name="_srl1yu5071e" localSheetId="5">'[5]wybrane dane finansowe 1'!#REF!</definedName>
    <definedName name="_srl1yu5071e" localSheetId="1">'[5]wybrane dane finansowe 1'!#REF!</definedName>
    <definedName name="_srl1yu5071e" localSheetId="4">'[5]wybrane dane finansowe 1'!#REF!</definedName>
    <definedName name="_srl1yu5071e" localSheetId="10">'[5]wybrane dane finansowe 1'!#REF!</definedName>
    <definedName name="_srl1yu5071e" localSheetId="16">'[5]wybrane dane finansowe 1'!#REF!</definedName>
    <definedName name="_srl1yu5071e" localSheetId="17">'[5]wybrane dane finansowe 1'!#REF!</definedName>
    <definedName name="_srl1yu5071e">'[5]wybrane dane finansowe 1'!#REF!</definedName>
    <definedName name="_ssl5ay54j1p" localSheetId="2">'[5]wybrane dane finansowe 1'!#REF!</definedName>
    <definedName name="_ssl5ay54j1p" localSheetId="5">'[5]wybrane dane finansowe 1'!#REF!</definedName>
    <definedName name="_ssl5ay54j1p" localSheetId="1">'[5]wybrane dane finansowe 1'!#REF!</definedName>
    <definedName name="_ssl5ay54j1p" localSheetId="4">'[5]wybrane dane finansowe 1'!#REF!</definedName>
    <definedName name="_ssl5ay54j1p" localSheetId="10">'[5]wybrane dane finansowe 1'!#REF!</definedName>
    <definedName name="_ssl5ay54j1p" localSheetId="16">'[5]wybrane dane finansowe 1'!#REF!</definedName>
    <definedName name="_ssl5ay54j1p" localSheetId="17">'[5]wybrane dane finansowe 1'!#REF!</definedName>
    <definedName name="_ssl5ay54j1p">'[5]wybrane dane finansowe 1'!#REF!</definedName>
    <definedName name="_ssqh8g53q2s" localSheetId="2">'[5]wybrane dane finansowe 1'!#REF!</definedName>
    <definedName name="_ssqh8g53q2s" localSheetId="5">'[5]wybrane dane finansowe 1'!#REF!</definedName>
    <definedName name="_ssqh8g53q2s" localSheetId="1">'[5]wybrane dane finansowe 1'!#REF!</definedName>
    <definedName name="_ssqh8g53q2s" localSheetId="4">'[5]wybrane dane finansowe 1'!#REF!</definedName>
    <definedName name="_ssqh8g53q2s" localSheetId="10">'[5]wybrane dane finansowe 1'!#REF!</definedName>
    <definedName name="_ssqh8g53q2s" localSheetId="16">'[5]wybrane dane finansowe 1'!#REF!</definedName>
    <definedName name="_ssqh8g53q2s" localSheetId="17">'[5]wybrane dane finansowe 1'!#REF!</definedName>
    <definedName name="_ssqh8g53q2s">'[5]wybrane dane finansowe 1'!#REF!</definedName>
    <definedName name="_sukoiw50m1j" localSheetId="2">'[5]wybrane dane finansowe 1'!#REF!</definedName>
    <definedName name="_sukoiw50m1j" localSheetId="5">'[5]wybrane dane finansowe 1'!#REF!</definedName>
    <definedName name="_sukoiw50m1j" localSheetId="1">'[5]wybrane dane finansowe 1'!#REF!</definedName>
    <definedName name="_sukoiw50m1j" localSheetId="4">'[5]wybrane dane finansowe 1'!#REF!</definedName>
    <definedName name="_sukoiw50m1j" localSheetId="10">'[5]wybrane dane finansowe 1'!#REF!</definedName>
    <definedName name="_sukoiw50m1j" localSheetId="16">'[5]wybrane dane finansowe 1'!#REF!</definedName>
    <definedName name="_sukoiw50m1j" localSheetId="17">'[5]wybrane dane finansowe 1'!#REF!</definedName>
    <definedName name="_sukoiw50m1j">'[5]wybrane dane finansowe 1'!#REF!</definedName>
    <definedName name="_suwqrd4y21q" localSheetId="2">'[5]wybrane dane finansowe 1'!#REF!</definedName>
    <definedName name="_suwqrd4y21q" localSheetId="5">'[5]wybrane dane finansowe 1'!#REF!</definedName>
    <definedName name="_suwqrd4y21q" localSheetId="1">'[5]wybrane dane finansowe 1'!#REF!</definedName>
    <definedName name="_suwqrd4y21q" localSheetId="4">'[5]wybrane dane finansowe 1'!#REF!</definedName>
    <definedName name="_suwqrd4y21q" localSheetId="10">'[5]wybrane dane finansowe 1'!#REF!</definedName>
    <definedName name="_suwqrd4y21q" localSheetId="16">'[5]wybrane dane finansowe 1'!#REF!</definedName>
    <definedName name="_suwqrd4y21q" localSheetId="17">'[5]wybrane dane finansowe 1'!#REF!</definedName>
    <definedName name="_suwqrd4y21q">'[5]wybrane dane finansowe 1'!#REF!</definedName>
    <definedName name="_sv2a7z54j1n" localSheetId="2">'[5]wybrane dane finansowe 1'!#REF!</definedName>
    <definedName name="_sv2a7z54j1n" localSheetId="5">'[5]wybrane dane finansowe 1'!#REF!</definedName>
    <definedName name="_sv2a7z54j1n" localSheetId="1">'[5]wybrane dane finansowe 1'!#REF!</definedName>
    <definedName name="_sv2a7z54j1n" localSheetId="4">'[5]wybrane dane finansowe 1'!#REF!</definedName>
    <definedName name="_sv2a7z54j1n" localSheetId="10">'[5]wybrane dane finansowe 1'!#REF!</definedName>
    <definedName name="_sv2a7z54j1n" localSheetId="16">'[5]wybrane dane finansowe 1'!#REF!</definedName>
    <definedName name="_sv2a7z54j1n" localSheetId="17">'[5]wybrane dane finansowe 1'!#REF!</definedName>
    <definedName name="_sv2a7z54j1n">'[5]wybrane dane finansowe 1'!#REF!</definedName>
    <definedName name="_sv34y14y218" localSheetId="2">'[5]wybrane dane finansowe 1'!#REF!</definedName>
    <definedName name="_sv34y14y218" localSheetId="5">'[5]wybrane dane finansowe 1'!#REF!</definedName>
    <definedName name="_sv34y14y218" localSheetId="1">'[5]wybrane dane finansowe 1'!#REF!</definedName>
    <definedName name="_sv34y14y218" localSheetId="4">'[5]wybrane dane finansowe 1'!#REF!</definedName>
    <definedName name="_sv34y14y218" localSheetId="10">'[5]wybrane dane finansowe 1'!#REF!</definedName>
    <definedName name="_sv34y14y218" localSheetId="16">'[5]wybrane dane finansowe 1'!#REF!</definedName>
    <definedName name="_sv34y14y218" localSheetId="17">'[5]wybrane dane finansowe 1'!#REF!</definedName>
    <definedName name="_sv34y14y218">'[5]wybrane dane finansowe 1'!#REF!</definedName>
    <definedName name="_sw7xbe54j1j" localSheetId="2">'[5]wybrane dane finansowe 1'!#REF!</definedName>
    <definedName name="_sw7xbe54j1j" localSheetId="5">'[5]wybrane dane finansowe 1'!#REF!</definedName>
    <definedName name="_sw7xbe54j1j" localSheetId="1">'[5]wybrane dane finansowe 1'!#REF!</definedName>
    <definedName name="_sw7xbe54j1j" localSheetId="4">'[5]wybrane dane finansowe 1'!#REF!</definedName>
    <definedName name="_sw7xbe54j1j" localSheetId="10">'[5]wybrane dane finansowe 1'!#REF!</definedName>
    <definedName name="_sw7xbe54j1j" localSheetId="16">'[5]wybrane dane finansowe 1'!#REF!</definedName>
    <definedName name="_sw7xbe54j1j" localSheetId="17">'[5]wybrane dane finansowe 1'!#REF!</definedName>
    <definedName name="_sw7xbe54j1j">'[5]wybrane dane finansowe 1'!#REF!</definedName>
    <definedName name="_swi8el51814" localSheetId="2">'[5]wybrane dane finansowe 1'!#REF!</definedName>
    <definedName name="_swi8el51814" localSheetId="5">'[5]wybrane dane finansowe 1'!#REF!</definedName>
    <definedName name="_swi8el51814" localSheetId="1">'[5]wybrane dane finansowe 1'!#REF!</definedName>
    <definedName name="_swi8el51814" localSheetId="4">'[5]wybrane dane finansowe 1'!#REF!</definedName>
    <definedName name="_swi8el51814" localSheetId="10">'[5]wybrane dane finansowe 1'!#REF!</definedName>
    <definedName name="_swi8el51814" localSheetId="16">'[5]wybrane dane finansowe 1'!#REF!</definedName>
    <definedName name="_swi8el51814" localSheetId="17">'[5]wybrane dane finansowe 1'!#REF!</definedName>
    <definedName name="_swi8el51814">'[5]wybrane dane finansowe 1'!#REF!</definedName>
    <definedName name="_t0ih994zl17" localSheetId="2">'[5]wybrane dane finansowe 1'!#REF!</definedName>
    <definedName name="_t0ih994zl17" localSheetId="5">'[5]wybrane dane finansowe 1'!#REF!</definedName>
    <definedName name="_t0ih994zl17" localSheetId="1">'[5]wybrane dane finansowe 1'!#REF!</definedName>
    <definedName name="_t0ih994zl17" localSheetId="4">'[5]wybrane dane finansowe 1'!#REF!</definedName>
    <definedName name="_t0ih994zl17" localSheetId="10">'[5]wybrane dane finansowe 1'!#REF!</definedName>
    <definedName name="_t0ih994zl17" localSheetId="16">'[5]wybrane dane finansowe 1'!#REF!</definedName>
    <definedName name="_t0ih994zl17" localSheetId="17">'[5]wybrane dane finansowe 1'!#REF!</definedName>
    <definedName name="_t0ih994zl17">'[5]wybrane dane finansowe 1'!#REF!</definedName>
    <definedName name="_t2krb35071b" localSheetId="2">'[5]wybrane dane finansowe 1'!#REF!</definedName>
    <definedName name="_t2krb35071b" localSheetId="5">'[5]wybrane dane finansowe 1'!#REF!</definedName>
    <definedName name="_t2krb35071b" localSheetId="1">'[5]wybrane dane finansowe 1'!#REF!</definedName>
    <definedName name="_t2krb35071b" localSheetId="4">'[5]wybrane dane finansowe 1'!#REF!</definedName>
    <definedName name="_t2krb35071b" localSheetId="10">'[5]wybrane dane finansowe 1'!#REF!</definedName>
    <definedName name="_t2krb35071b" localSheetId="16">'[5]wybrane dane finansowe 1'!#REF!</definedName>
    <definedName name="_t2krb35071b" localSheetId="17">'[5]wybrane dane finansowe 1'!#REF!</definedName>
    <definedName name="_t2krb35071b">'[5]wybrane dane finansowe 1'!#REF!</definedName>
    <definedName name="_t2namf53q1f" localSheetId="2">'[5]wybrane dane finansowe 1'!#REF!</definedName>
    <definedName name="_t2namf53q1f" localSheetId="5">'[5]wybrane dane finansowe 1'!#REF!</definedName>
    <definedName name="_t2namf53q1f" localSheetId="1">'[5]wybrane dane finansowe 1'!#REF!</definedName>
    <definedName name="_t2namf53q1f" localSheetId="4">'[5]wybrane dane finansowe 1'!#REF!</definedName>
    <definedName name="_t2namf53q1f" localSheetId="10">'[5]wybrane dane finansowe 1'!#REF!</definedName>
    <definedName name="_t2namf53q1f" localSheetId="16">'[5]wybrane dane finansowe 1'!#REF!</definedName>
    <definedName name="_t2namf53q1f" localSheetId="17">'[5]wybrane dane finansowe 1'!#REF!</definedName>
    <definedName name="_t2namf53q1f">'[5]wybrane dane finansowe 1'!#REF!</definedName>
    <definedName name="_t2z38m5071j" localSheetId="2">'[5]wybrane dane finansowe 1'!#REF!</definedName>
    <definedName name="_t2z38m5071j" localSheetId="5">'[5]wybrane dane finansowe 1'!#REF!</definedName>
    <definedName name="_t2z38m5071j" localSheetId="1">'[5]wybrane dane finansowe 1'!#REF!</definedName>
    <definedName name="_t2z38m5071j" localSheetId="4">'[5]wybrane dane finansowe 1'!#REF!</definedName>
    <definedName name="_t2z38m5071j" localSheetId="10">'[5]wybrane dane finansowe 1'!#REF!</definedName>
    <definedName name="_t2z38m5071j" localSheetId="16">'[5]wybrane dane finansowe 1'!#REF!</definedName>
    <definedName name="_t2z38m5071j" localSheetId="17">'[5]wybrane dane finansowe 1'!#REF!</definedName>
    <definedName name="_t2z38m5071j">'[5]wybrane dane finansowe 1'!#REF!</definedName>
    <definedName name="_t5c7ge507k" localSheetId="2">'[5]wybrane dane finansowe 1'!#REF!</definedName>
    <definedName name="_t5c7ge507k" localSheetId="5">'[5]wybrane dane finansowe 1'!#REF!</definedName>
    <definedName name="_t5c7ge507k" localSheetId="1">'[5]wybrane dane finansowe 1'!#REF!</definedName>
    <definedName name="_t5c7ge507k" localSheetId="4">'[5]wybrane dane finansowe 1'!#REF!</definedName>
    <definedName name="_t5c7ge507k" localSheetId="10">'[5]wybrane dane finansowe 1'!#REF!</definedName>
    <definedName name="_t5c7ge507k" localSheetId="16">'[5]wybrane dane finansowe 1'!#REF!</definedName>
    <definedName name="_t5c7ge507k" localSheetId="17">'[5]wybrane dane finansowe 1'!#REF!</definedName>
    <definedName name="_t5c7ge507k">'[5]wybrane dane finansowe 1'!#REF!</definedName>
    <definedName name="_t9bdxu53qs" localSheetId="2">'[5]wybrane dane finansowe 1'!#REF!</definedName>
    <definedName name="_t9bdxu53qs" localSheetId="5">'[5]wybrane dane finansowe 1'!#REF!</definedName>
    <definedName name="_t9bdxu53qs" localSheetId="1">'[5]wybrane dane finansowe 1'!#REF!</definedName>
    <definedName name="_t9bdxu53qs" localSheetId="4">'[5]wybrane dane finansowe 1'!#REF!</definedName>
    <definedName name="_t9bdxu53qs" localSheetId="10">'[5]wybrane dane finansowe 1'!#REF!</definedName>
    <definedName name="_t9bdxu53qs" localSheetId="16">'[5]wybrane dane finansowe 1'!#REF!</definedName>
    <definedName name="_t9bdxu53qs" localSheetId="17">'[5]wybrane dane finansowe 1'!#REF!</definedName>
    <definedName name="_t9bdxu53qs">'[5]wybrane dane finansowe 1'!#REF!</definedName>
    <definedName name="_tbtu7i53q8" localSheetId="2">'[5]wybrane dane finansowe 1'!#REF!</definedName>
    <definedName name="_tbtu7i53q8" localSheetId="5">'[5]wybrane dane finansowe 1'!#REF!</definedName>
    <definedName name="_tbtu7i53q8" localSheetId="1">'[5]wybrane dane finansowe 1'!#REF!</definedName>
    <definedName name="_tbtu7i53q8" localSheetId="4">'[5]wybrane dane finansowe 1'!#REF!</definedName>
    <definedName name="_tbtu7i53q8" localSheetId="10">'[5]wybrane dane finansowe 1'!#REF!</definedName>
    <definedName name="_tbtu7i53q8" localSheetId="16">'[5]wybrane dane finansowe 1'!#REF!</definedName>
    <definedName name="_tbtu7i53q8" localSheetId="17">'[5]wybrane dane finansowe 1'!#REF!</definedName>
    <definedName name="_tbtu7i53q8">'[5]wybrane dane finansowe 1'!#REF!</definedName>
    <definedName name="_tbwbdg51p9" localSheetId="2">'[5]wybrane dane finansowe 1'!#REF!</definedName>
    <definedName name="_tbwbdg51p9" localSheetId="5">'[5]wybrane dane finansowe 1'!#REF!</definedName>
    <definedName name="_tbwbdg51p9" localSheetId="1">'[5]wybrane dane finansowe 1'!#REF!</definedName>
    <definedName name="_tbwbdg51p9" localSheetId="4">'[5]wybrane dane finansowe 1'!#REF!</definedName>
    <definedName name="_tbwbdg51p9" localSheetId="10">'[5]wybrane dane finansowe 1'!#REF!</definedName>
    <definedName name="_tbwbdg51p9" localSheetId="16">'[5]wybrane dane finansowe 1'!#REF!</definedName>
    <definedName name="_tbwbdg51p9" localSheetId="17">'[5]wybrane dane finansowe 1'!#REF!</definedName>
    <definedName name="_tbwbdg51p9">'[5]wybrane dane finansowe 1'!#REF!</definedName>
    <definedName name="_tcbams4y22x" localSheetId="2">'[5]wybrane dane finansowe 1'!#REF!</definedName>
    <definedName name="_tcbams4y22x" localSheetId="5">'[5]wybrane dane finansowe 1'!#REF!</definedName>
    <definedName name="_tcbams4y22x" localSheetId="1">'[5]wybrane dane finansowe 1'!#REF!</definedName>
    <definedName name="_tcbams4y22x" localSheetId="4">'[5]wybrane dane finansowe 1'!#REF!</definedName>
    <definedName name="_tcbams4y22x" localSheetId="10">'[5]wybrane dane finansowe 1'!#REF!</definedName>
    <definedName name="_tcbams4y22x" localSheetId="16">'[5]wybrane dane finansowe 1'!#REF!</definedName>
    <definedName name="_tcbams4y22x" localSheetId="17">'[5]wybrane dane finansowe 1'!#REF!</definedName>
    <definedName name="_tcbams4y22x">'[5]wybrane dane finansowe 1'!#REF!</definedName>
    <definedName name="_tcflcf54j1i" localSheetId="2">'[5]wybrane dane finansowe 1'!#REF!</definedName>
    <definedName name="_tcflcf54j1i" localSheetId="5">'[5]wybrane dane finansowe 1'!#REF!</definedName>
    <definedName name="_tcflcf54j1i" localSheetId="1">'[5]wybrane dane finansowe 1'!#REF!</definedName>
    <definedName name="_tcflcf54j1i" localSheetId="4">'[5]wybrane dane finansowe 1'!#REF!</definedName>
    <definedName name="_tcflcf54j1i" localSheetId="10">'[5]wybrane dane finansowe 1'!#REF!</definedName>
    <definedName name="_tcflcf54j1i" localSheetId="16">'[5]wybrane dane finansowe 1'!#REF!</definedName>
    <definedName name="_tcflcf54j1i" localSheetId="17">'[5]wybrane dane finansowe 1'!#REF!</definedName>
    <definedName name="_tcflcf54j1i">'[5]wybrane dane finansowe 1'!#REF!</definedName>
    <definedName name="_tdhyow50m1b" localSheetId="2">'[5]wybrane dane finansowe 1'!#REF!</definedName>
    <definedName name="_tdhyow50m1b" localSheetId="5">'[5]wybrane dane finansowe 1'!#REF!</definedName>
    <definedName name="_tdhyow50m1b" localSheetId="1">'[5]wybrane dane finansowe 1'!#REF!</definedName>
    <definedName name="_tdhyow50m1b" localSheetId="4">'[5]wybrane dane finansowe 1'!#REF!</definedName>
    <definedName name="_tdhyow50m1b" localSheetId="10">'[5]wybrane dane finansowe 1'!#REF!</definedName>
    <definedName name="_tdhyow50m1b" localSheetId="16">'[5]wybrane dane finansowe 1'!#REF!</definedName>
    <definedName name="_tdhyow50m1b" localSheetId="17">'[5]wybrane dane finansowe 1'!#REF!</definedName>
    <definedName name="_tdhyow50m1b">'[5]wybrane dane finansowe 1'!#REF!</definedName>
    <definedName name="_thgbqp518c" localSheetId="2">'[5]wybrane dane finansowe 1'!#REF!</definedName>
    <definedName name="_thgbqp518c" localSheetId="5">'[5]wybrane dane finansowe 1'!#REF!</definedName>
    <definedName name="_thgbqp518c" localSheetId="1">'[5]wybrane dane finansowe 1'!#REF!</definedName>
    <definedName name="_thgbqp518c" localSheetId="4">'[5]wybrane dane finansowe 1'!#REF!</definedName>
    <definedName name="_thgbqp518c" localSheetId="10">'[5]wybrane dane finansowe 1'!#REF!</definedName>
    <definedName name="_thgbqp518c" localSheetId="16">'[5]wybrane dane finansowe 1'!#REF!</definedName>
    <definedName name="_thgbqp518c" localSheetId="17">'[5]wybrane dane finansowe 1'!#REF!</definedName>
    <definedName name="_thgbqp518c">'[5]wybrane dane finansowe 1'!#REF!</definedName>
    <definedName name="_tlw2e94y21f" localSheetId="2">'[5]wybrane dane finansowe 1'!#REF!</definedName>
    <definedName name="_tlw2e94y21f" localSheetId="5">'[5]wybrane dane finansowe 1'!#REF!</definedName>
    <definedName name="_tlw2e94y21f" localSheetId="1">'[5]wybrane dane finansowe 1'!#REF!</definedName>
    <definedName name="_tlw2e94y21f" localSheetId="4">'[5]wybrane dane finansowe 1'!#REF!</definedName>
    <definedName name="_tlw2e94y21f" localSheetId="10">'[5]wybrane dane finansowe 1'!#REF!</definedName>
    <definedName name="_tlw2e94y21f" localSheetId="16">'[5]wybrane dane finansowe 1'!#REF!</definedName>
    <definedName name="_tlw2e94y21f" localSheetId="17">'[5]wybrane dane finansowe 1'!#REF!</definedName>
    <definedName name="_tlw2e94y21f">'[5]wybrane dane finansowe 1'!#REF!</definedName>
    <definedName name="_tlxn1" localSheetId="2">'[5]wybrane dane finansowe 1'!#REF!</definedName>
    <definedName name="_tlxn1" localSheetId="5">'[5]wybrane dane finansowe 1'!#REF!</definedName>
    <definedName name="_tlxn1" localSheetId="1">'[5]wybrane dane finansowe 1'!#REF!</definedName>
    <definedName name="_tlxn1" localSheetId="4">'[5]wybrane dane finansowe 1'!#REF!</definedName>
    <definedName name="_tlxn1" localSheetId="10">'[5]wybrane dane finansowe 1'!#REF!</definedName>
    <definedName name="_tlxn1" localSheetId="16">'[5]wybrane dane finansowe 1'!#REF!</definedName>
    <definedName name="_tlxn1" localSheetId="17">'[5]wybrane dane finansowe 1'!#REF!</definedName>
    <definedName name="_tlxn1">'[5]wybrane dane finansowe 1'!#REF!</definedName>
    <definedName name="_TMI1" localSheetId="2">#REF!</definedName>
    <definedName name="_TMI1" localSheetId="4">#REF!</definedName>
    <definedName name="_TMI1" localSheetId="10">#REF!</definedName>
    <definedName name="_TMI1" localSheetId="16">#REF!</definedName>
    <definedName name="_TMI1">#REF!</definedName>
    <definedName name="_TMI2" localSheetId="2">#REF!</definedName>
    <definedName name="_TMI2" localSheetId="4">#REF!</definedName>
    <definedName name="_TMI2" localSheetId="10">#REF!</definedName>
    <definedName name="_TMI2" localSheetId="16">#REF!</definedName>
    <definedName name="_TMI2">#REF!</definedName>
    <definedName name="_tni7z054j12" localSheetId="2">'[5]wybrane dane finansowe 1'!#REF!</definedName>
    <definedName name="_tni7z054j12" localSheetId="5">'[5]wybrane dane finansowe 1'!#REF!</definedName>
    <definedName name="_tni7z054j12" localSheetId="1">'[5]wybrane dane finansowe 1'!#REF!</definedName>
    <definedName name="_tni7z054j12" localSheetId="4">'[5]wybrane dane finansowe 1'!#REF!</definedName>
    <definedName name="_tni7z054j12" localSheetId="10">'[5]wybrane dane finansowe 1'!#REF!</definedName>
    <definedName name="_tni7z054j12" localSheetId="16">'[5]wybrane dane finansowe 1'!#REF!</definedName>
    <definedName name="_tni7z054j12" localSheetId="17">'[5]wybrane dane finansowe 1'!#REF!</definedName>
    <definedName name="_tni7z054j12">'[5]wybrane dane finansowe 1'!#REF!</definedName>
    <definedName name="_to2vfl50m10" localSheetId="2">'[5]wybrane dane finansowe 1'!#REF!</definedName>
    <definedName name="_to2vfl50m10" localSheetId="5">'[5]wybrane dane finansowe 1'!#REF!</definedName>
    <definedName name="_to2vfl50m10" localSheetId="1">'[5]wybrane dane finansowe 1'!#REF!</definedName>
    <definedName name="_to2vfl50m10" localSheetId="4">'[5]wybrane dane finansowe 1'!#REF!</definedName>
    <definedName name="_to2vfl50m10" localSheetId="10">'[5]wybrane dane finansowe 1'!#REF!</definedName>
    <definedName name="_to2vfl50m10" localSheetId="16">'[5]wybrane dane finansowe 1'!#REF!</definedName>
    <definedName name="_to2vfl50m10" localSheetId="17">'[5]wybrane dane finansowe 1'!#REF!</definedName>
    <definedName name="_to2vfl50m10">'[5]wybrane dane finansowe 1'!#REF!</definedName>
    <definedName name="_tuvqg854j1y" localSheetId="2">'[5]wybrane dane finansowe 1'!#REF!</definedName>
    <definedName name="_tuvqg854j1y" localSheetId="5">'[5]wybrane dane finansowe 1'!#REF!</definedName>
    <definedName name="_tuvqg854j1y" localSheetId="1">'[5]wybrane dane finansowe 1'!#REF!</definedName>
    <definedName name="_tuvqg854j1y" localSheetId="4">'[5]wybrane dane finansowe 1'!#REF!</definedName>
    <definedName name="_tuvqg854j1y" localSheetId="10">'[5]wybrane dane finansowe 1'!#REF!</definedName>
    <definedName name="_tuvqg854j1y" localSheetId="16">'[5]wybrane dane finansowe 1'!#REF!</definedName>
    <definedName name="_tuvqg854j1y" localSheetId="17">'[5]wybrane dane finansowe 1'!#REF!</definedName>
    <definedName name="_tuvqg854j1y">'[5]wybrane dane finansowe 1'!#REF!</definedName>
    <definedName name="_tvkqjn50md" localSheetId="2">'[5]wybrane dane finansowe 1'!#REF!</definedName>
    <definedName name="_tvkqjn50md" localSheetId="5">'[5]wybrane dane finansowe 1'!#REF!</definedName>
    <definedName name="_tvkqjn50md" localSheetId="1">'[5]wybrane dane finansowe 1'!#REF!</definedName>
    <definedName name="_tvkqjn50md" localSheetId="4">'[5]wybrane dane finansowe 1'!#REF!</definedName>
    <definedName name="_tvkqjn50md" localSheetId="10">'[5]wybrane dane finansowe 1'!#REF!</definedName>
    <definedName name="_tvkqjn50md" localSheetId="16">'[5]wybrane dane finansowe 1'!#REF!</definedName>
    <definedName name="_tvkqjn50md" localSheetId="17">'[5]wybrane dane finansowe 1'!#REF!</definedName>
    <definedName name="_tvkqjn50md">'[5]wybrane dane finansowe 1'!#REF!</definedName>
    <definedName name="_TW092006" localSheetId="2">#REF!</definedName>
    <definedName name="_TW092006" localSheetId="4">#REF!</definedName>
    <definedName name="_TW092006" localSheetId="10">#REF!</definedName>
    <definedName name="_TW092006" localSheetId="16">#REF!</definedName>
    <definedName name="_TW092006">#REF!</definedName>
    <definedName name="_TW092007" localSheetId="2">#REF!</definedName>
    <definedName name="_TW092007" localSheetId="4">#REF!</definedName>
    <definedName name="_TW092007" localSheetId="10">#REF!</definedName>
    <definedName name="_TW092007" localSheetId="16">#REF!</definedName>
    <definedName name="_TW092007">#REF!</definedName>
    <definedName name="_tx2bjo53q1a" localSheetId="2">'[5]wybrane dane finansowe 1'!#REF!</definedName>
    <definedName name="_tx2bjo53q1a" localSheetId="5">'[5]wybrane dane finansowe 1'!#REF!</definedName>
    <definedName name="_tx2bjo53q1a" localSheetId="1">'[5]wybrane dane finansowe 1'!#REF!</definedName>
    <definedName name="_tx2bjo53q1a" localSheetId="4">'[5]wybrane dane finansowe 1'!#REF!</definedName>
    <definedName name="_tx2bjo53q1a" localSheetId="10">'[5]wybrane dane finansowe 1'!#REF!</definedName>
    <definedName name="_tx2bjo53q1a" localSheetId="16">'[5]wybrane dane finansowe 1'!#REF!</definedName>
    <definedName name="_tx2bjo53q1a" localSheetId="17">'[5]wybrane dane finansowe 1'!#REF!</definedName>
    <definedName name="_tx2bjo53q1a">'[5]wybrane dane finansowe 1'!#REF!</definedName>
    <definedName name="_tzd29r50mq" localSheetId="2">'[5]wybrane dane finansowe 1'!#REF!</definedName>
    <definedName name="_tzd29r50mq" localSheetId="5">'[5]wybrane dane finansowe 1'!#REF!</definedName>
    <definedName name="_tzd29r50mq" localSheetId="1">'[5]wybrane dane finansowe 1'!#REF!</definedName>
    <definedName name="_tzd29r50mq" localSheetId="4">'[5]wybrane dane finansowe 1'!#REF!</definedName>
    <definedName name="_tzd29r50mq" localSheetId="10">'[5]wybrane dane finansowe 1'!#REF!</definedName>
    <definedName name="_tzd29r50mq" localSheetId="16">'[5]wybrane dane finansowe 1'!#REF!</definedName>
    <definedName name="_tzd29r50mq" localSheetId="17">'[5]wybrane dane finansowe 1'!#REF!</definedName>
    <definedName name="_tzd29r50mq">'[5]wybrane dane finansowe 1'!#REF!</definedName>
    <definedName name="_tzkudd4y228" localSheetId="2">'[5]wybrane dane finansowe 1'!#REF!</definedName>
    <definedName name="_tzkudd4y228" localSheetId="5">'[5]wybrane dane finansowe 1'!#REF!</definedName>
    <definedName name="_tzkudd4y228" localSheetId="1">'[5]wybrane dane finansowe 1'!#REF!</definedName>
    <definedName name="_tzkudd4y228" localSheetId="4">'[5]wybrane dane finansowe 1'!#REF!</definedName>
    <definedName name="_tzkudd4y228" localSheetId="10">'[5]wybrane dane finansowe 1'!#REF!</definedName>
    <definedName name="_tzkudd4y228" localSheetId="16">'[5]wybrane dane finansowe 1'!#REF!</definedName>
    <definedName name="_tzkudd4y228" localSheetId="17">'[5]wybrane dane finansowe 1'!#REF!</definedName>
    <definedName name="_tzkudd4y228">'[5]wybrane dane finansowe 1'!#REF!</definedName>
    <definedName name="_u015b551822" localSheetId="2">'[5]wybrane dane finansowe 1'!#REF!</definedName>
    <definedName name="_u015b551822" localSheetId="5">'[5]wybrane dane finansowe 1'!#REF!</definedName>
    <definedName name="_u015b551822" localSheetId="1">'[5]wybrane dane finansowe 1'!#REF!</definedName>
    <definedName name="_u015b551822" localSheetId="4">'[5]wybrane dane finansowe 1'!#REF!</definedName>
    <definedName name="_u015b551822" localSheetId="10">'[5]wybrane dane finansowe 1'!#REF!</definedName>
    <definedName name="_u015b551822" localSheetId="16">'[5]wybrane dane finansowe 1'!#REF!</definedName>
    <definedName name="_u015b551822" localSheetId="17">'[5]wybrane dane finansowe 1'!#REF!</definedName>
    <definedName name="_u015b551822">'[5]wybrane dane finansowe 1'!#REF!</definedName>
    <definedName name="_u2eoxu50ml" localSheetId="2">'[5]wybrane dane finansowe 1'!#REF!</definedName>
    <definedName name="_u2eoxu50ml" localSheetId="5">'[5]wybrane dane finansowe 1'!#REF!</definedName>
    <definedName name="_u2eoxu50ml" localSheetId="1">'[5]wybrane dane finansowe 1'!#REF!</definedName>
    <definedName name="_u2eoxu50ml" localSheetId="4">'[5]wybrane dane finansowe 1'!#REF!</definedName>
    <definedName name="_u2eoxu50ml" localSheetId="10">'[5]wybrane dane finansowe 1'!#REF!</definedName>
    <definedName name="_u2eoxu50ml" localSheetId="16">'[5]wybrane dane finansowe 1'!#REF!</definedName>
    <definedName name="_u2eoxu50ml" localSheetId="17">'[5]wybrane dane finansowe 1'!#REF!</definedName>
    <definedName name="_u2eoxu50ml">'[5]wybrane dane finansowe 1'!#REF!</definedName>
    <definedName name="_u2f0tl4y2e" localSheetId="2">'[5]wybrane dane finansowe 1'!#REF!</definedName>
    <definedName name="_u2f0tl4y2e" localSheetId="5">'[5]wybrane dane finansowe 1'!#REF!</definedName>
    <definedName name="_u2f0tl4y2e" localSheetId="1">'[5]wybrane dane finansowe 1'!#REF!</definedName>
    <definedName name="_u2f0tl4y2e" localSheetId="4">'[5]wybrane dane finansowe 1'!#REF!</definedName>
    <definedName name="_u2f0tl4y2e" localSheetId="10">'[5]wybrane dane finansowe 1'!#REF!</definedName>
    <definedName name="_u2f0tl4y2e" localSheetId="16">'[5]wybrane dane finansowe 1'!#REF!</definedName>
    <definedName name="_u2f0tl4y2e" localSheetId="17">'[5]wybrane dane finansowe 1'!#REF!</definedName>
    <definedName name="_u2f0tl4y2e">'[5]wybrane dane finansowe 1'!#REF!</definedName>
    <definedName name="_u2m2td4y22l" localSheetId="2">'[5]wybrane dane finansowe 1'!#REF!</definedName>
    <definedName name="_u2m2td4y22l" localSheetId="5">'[5]wybrane dane finansowe 1'!#REF!</definedName>
    <definedName name="_u2m2td4y22l" localSheetId="1">'[5]wybrane dane finansowe 1'!#REF!</definedName>
    <definedName name="_u2m2td4y22l" localSheetId="4">'[5]wybrane dane finansowe 1'!#REF!</definedName>
    <definedName name="_u2m2td4y22l" localSheetId="10">'[5]wybrane dane finansowe 1'!#REF!</definedName>
    <definedName name="_u2m2td4y22l" localSheetId="16">'[5]wybrane dane finansowe 1'!#REF!</definedName>
    <definedName name="_u2m2td4y22l" localSheetId="17">'[5]wybrane dane finansowe 1'!#REF!</definedName>
    <definedName name="_u2m2td4y22l">'[5]wybrane dane finansowe 1'!#REF!</definedName>
    <definedName name="_u2xx8954jm" localSheetId="2">'[5]wybrane dane finansowe 1'!#REF!</definedName>
    <definedName name="_u2xx8954jm" localSheetId="5">'[5]wybrane dane finansowe 1'!#REF!</definedName>
    <definedName name="_u2xx8954jm" localSheetId="1">'[5]wybrane dane finansowe 1'!#REF!</definedName>
    <definedName name="_u2xx8954jm" localSheetId="4">'[5]wybrane dane finansowe 1'!#REF!</definedName>
    <definedName name="_u2xx8954jm" localSheetId="10">'[5]wybrane dane finansowe 1'!#REF!</definedName>
    <definedName name="_u2xx8954jm" localSheetId="16">'[5]wybrane dane finansowe 1'!#REF!</definedName>
    <definedName name="_u2xx8954jm" localSheetId="17">'[5]wybrane dane finansowe 1'!#REF!</definedName>
    <definedName name="_u2xx8954jm">'[5]wybrane dane finansowe 1'!#REF!</definedName>
    <definedName name="_u3k7ea4x9d" localSheetId="2">#REF!</definedName>
    <definedName name="_u3k7ea4x9d" localSheetId="4">#REF!</definedName>
    <definedName name="_u3k7ea4x9d" localSheetId="10">#REF!</definedName>
    <definedName name="_u3k7ea4x9d" localSheetId="16">#REF!</definedName>
    <definedName name="_u3k7ea4x9d">#REF!</definedName>
    <definedName name="_u667qb4zl8" localSheetId="2">'[5]wybrane dane finansowe 1'!#REF!</definedName>
    <definedName name="_u667qb4zl8" localSheetId="5">'[5]wybrane dane finansowe 1'!#REF!</definedName>
    <definedName name="_u667qb4zl8" localSheetId="1">'[5]wybrane dane finansowe 1'!#REF!</definedName>
    <definedName name="_u667qb4zl8" localSheetId="4">'[5]wybrane dane finansowe 1'!#REF!</definedName>
    <definedName name="_u667qb4zl8" localSheetId="10">'[5]wybrane dane finansowe 1'!#REF!</definedName>
    <definedName name="_u667qb4zl8" localSheetId="16">'[5]wybrane dane finansowe 1'!#REF!</definedName>
    <definedName name="_u667qb4zl8" localSheetId="17">'[5]wybrane dane finansowe 1'!#REF!</definedName>
    <definedName name="_u667qb4zl8">'[5]wybrane dane finansowe 1'!#REF!</definedName>
    <definedName name="_u9ta0154j1e" localSheetId="2">'[5]wybrane dane finansowe 1'!#REF!</definedName>
    <definedName name="_u9ta0154j1e" localSheetId="5">'[5]wybrane dane finansowe 1'!#REF!</definedName>
    <definedName name="_u9ta0154j1e" localSheetId="1">'[5]wybrane dane finansowe 1'!#REF!</definedName>
    <definedName name="_u9ta0154j1e" localSheetId="4">'[5]wybrane dane finansowe 1'!#REF!</definedName>
    <definedName name="_u9ta0154j1e" localSheetId="10">'[5]wybrane dane finansowe 1'!#REF!</definedName>
    <definedName name="_u9ta0154j1e" localSheetId="16">'[5]wybrane dane finansowe 1'!#REF!</definedName>
    <definedName name="_u9ta0154j1e" localSheetId="17">'[5]wybrane dane finansowe 1'!#REF!</definedName>
    <definedName name="_u9ta0154j1e">'[5]wybrane dane finansowe 1'!#REF!</definedName>
    <definedName name="_uauvaf4y235" localSheetId="2">'[5]wybrane dane finansowe 1'!#REF!</definedName>
    <definedName name="_uauvaf4y235" localSheetId="5">'[5]wybrane dane finansowe 1'!#REF!</definedName>
    <definedName name="_uauvaf4y235" localSheetId="1">'[5]wybrane dane finansowe 1'!#REF!</definedName>
    <definedName name="_uauvaf4y235" localSheetId="4">'[5]wybrane dane finansowe 1'!#REF!</definedName>
    <definedName name="_uauvaf4y235" localSheetId="10">'[5]wybrane dane finansowe 1'!#REF!</definedName>
    <definedName name="_uauvaf4y235" localSheetId="16">'[5]wybrane dane finansowe 1'!#REF!</definedName>
    <definedName name="_uauvaf4y235" localSheetId="17">'[5]wybrane dane finansowe 1'!#REF!</definedName>
    <definedName name="_uauvaf4y235">'[5]wybrane dane finansowe 1'!#REF!</definedName>
    <definedName name="_ud807u5361j" localSheetId="2">'[5]wybrane dane finansowe 1'!#REF!</definedName>
    <definedName name="_ud807u5361j" localSheetId="5">'[5]wybrane dane finansowe 1'!#REF!</definedName>
    <definedName name="_ud807u5361j" localSheetId="1">'[5]wybrane dane finansowe 1'!#REF!</definedName>
    <definedName name="_ud807u5361j" localSheetId="4">'[5]wybrane dane finansowe 1'!#REF!</definedName>
    <definedName name="_ud807u5361j" localSheetId="10">'[5]wybrane dane finansowe 1'!#REF!</definedName>
    <definedName name="_ud807u5361j" localSheetId="16">'[5]wybrane dane finansowe 1'!#REF!</definedName>
    <definedName name="_ud807u5361j" localSheetId="17">'[5]wybrane dane finansowe 1'!#REF!</definedName>
    <definedName name="_ud807u5361j">'[5]wybrane dane finansowe 1'!#REF!</definedName>
    <definedName name="_udlnpz4y2w" localSheetId="2">'[5]wybrane dane finansowe 1'!#REF!</definedName>
    <definedName name="_udlnpz4y2w" localSheetId="5">'[5]wybrane dane finansowe 1'!#REF!</definedName>
    <definedName name="_udlnpz4y2w" localSheetId="1">'[5]wybrane dane finansowe 1'!#REF!</definedName>
    <definedName name="_udlnpz4y2w" localSheetId="4">'[5]wybrane dane finansowe 1'!#REF!</definedName>
    <definedName name="_udlnpz4y2w" localSheetId="10">'[5]wybrane dane finansowe 1'!#REF!</definedName>
    <definedName name="_udlnpz4y2w" localSheetId="16">'[5]wybrane dane finansowe 1'!#REF!</definedName>
    <definedName name="_udlnpz4y2w" localSheetId="17">'[5]wybrane dane finansowe 1'!#REF!</definedName>
    <definedName name="_udlnpz4y2w">'[5]wybrane dane finansowe 1'!#REF!</definedName>
    <definedName name="_ue9ag850m1k" localSheetId="2">'[5]wybrane dane finansowe 1'!#REF!</definedName>
    <definedName name="_ue9ag850m1k" localSheetId="5">'[5]wybrane dane finansowe 1'!#REF!</definedName>
    <definedName name="_ue9ag850m1k" localSheetId="1">'[5]wybrane dane finansowe 1'!#REF!</definedName>
    <definedName name="_ue9ag850m1k" localSheetId="4">'[5]wybrane dane finansowe 1'!#REF!</definedName>
    <definedName name="_ue9ag850m1k" localSheetId="10">'[5]wybrane dane finansowe 1'!#REF!</definedName>
    <definedName name="_ue9ag850m1k" localSheetId="16">'[5]wybrane dane finansowe 1'!#REF!</definedName>
    <definedName name="_ue9ag850m1k" localSheetId="17">'[5]wybrane dane finansowe 1'!#REF!</definedName>
    <definedName name="_ue9ag850m1k">'[5]wybrane dane finansowe 1'!#REF!</definedName>
    <definedName name="_ugsjyh53q1b" localSheetId="2">'[5]wybrane dane finansowe 1'!#REF!</definedName>
    <definedName name="_ugsjyh53q1b" localSheetId="5">'[5]wybrane dane finansowe 1'!#REF!</definedName>
    <definedName name="_ugsjyh53q1b" localSheetId="1">'[5]wybrane dane finansowe 1'!#REF!</definedName>
    <definedName name="_ugsjyh53q1b" localSheetId="4">'[5]wybrane dane finansowe 1'!#REF!</definedName>
    <definedName name="_ugsjyh53q1b" localSheetId="10">'[5]wybrane dane finansowe 1'!#REF!</definedName>
    <definedName name="_ugsjyh53q1b" localSheetId="16">'[5]wybrane dane finansowe 1'!#REF!</definedName>
    <definedName name="_ugsjyh53q1b" localSheetId="17">'[5]wybrane dane finansowe 1'!#REF!</definedName>
    <definedName name="_ugsjyh53q1b">'[5]wybrane dane finansowe 1'!#REF!</definedName>
    <definedName name="_ujb1c9536h" localSheetId="2">'[5]wybrane dane finansowe 1'!#REF!</definedName>
    <definedName name="_ujb1c9536h" localSheetId="5">'[5]wybrane dane finansowe 1'!#REF!</definedName>
    <definedName name="_ujb1c9536h" localSheetId="1">'[5]wybrane dane finansowe 1'!#REF!</definedName>
    <definedName name="_ujb1c9536h" localSheetId="4">'[5]wybrane dane finansowe 1'!#REF!</definedName>
    <definedName name="_ujb1c9536h" localSheetId="10">'[5]wybrane dane finansowe 1'!#REF!</definedName>
    <definedName name="_ujb1c9536h" localSheetId="16">'[5]wybrane dane finansowe 1'!#REF!</definedName>
    <definedName name="_ujb1c9536h" localSheetId="17">'[5]wybrane dane finansowe 1'!#REF!</definedName>
    <definedName name="_ujb1c9536h">'[5]wybrane dane finansowe 1'!#REF!</definedName>
    <definedName name="_ujlgl050ma" localSheetId="2">'[5]wybrane dane finansowe 1'!#REF!</definedName>
    <definedName name="_ujlgl050ma" localSheetId="5">'[5]wybrane dane finansowe 1'!#REF!</definedName>
    <definedName name="_ujlgl050ma" localSheetId="1">'[5]wybrane dane finansowe 1'!#REF!</definedName>
    <definedName name="_ujlgl050ma" localSheetId="4">'[5]wybrane dane finansowe 1'!#REF!</definedName>
    <definedName name="_ujlgl050ma" localSheetId="10">'[5]wybrane dane finansowe 1'!#REF!</definedName>
    <definedName name="_ujlgl050ma" localSheetId="16">'[5]wybrane dane finansowe 1'!#REF!</definedName>
    <definedName name="_ujlgl050ma" localSheetId="17">'[5]wybrane dane finansowe 1'!#REF!</definedName>
    <definedName name="_ujlgl050ma">'[5]wybrane dane finansowe 1'!#REF!</definedName>
    <definedName name="_ujq1nc4y22y" localSheetId="2">'[5]wybrane dane finansowe 1'!#REF!</definedName>
    <definedName name="_ujq1nc4y22y" localSheetId="5">'[5]wybrane dane finansowe 1'!#REF!</definedName>
    <definedName name="_ujq1nc4y22y" localSheetId="1">'[5]wybrane dane finansowe 1'!#REF!</definedName>
    <definedName name="_ujq1nc4y22y" localSheetId="4">'[5]wybrane dane finansowe 1'!#REF!</definedName>
    <definedName name="_ujq1nc4y22y" localSheetId="10">'[5]wybrane dane finansowe 1'!#REF!</definedName>
    <definedName name="_ujq1nc4y22y" localSheetId="16">'[5]wybrane dane finansowe 1'!#REF!</definedName>
    <definedName name="_ujq1nc4y22y" localSheetId="17">'[5]wybrane dane finansowe 1'!#REF!</definedName>
    <definedName name="_ujq1nc4y22y">'[5]wybrane dane finansowe 1'!#REF!</definedName>
    <definedName name="_ujtqsb50727" localSheetId="2">'[5]wybrane dane finansowe 1'!#REF!</definedName>
    <definedName name="_ujtqsb50727" localSheetId="5">'[5]wybrane dane finansowe 1'!#REF!</definedName>
    <definedName name="_ujtqsb50727" localSheetId="1">'[5]wybrane dane finansowe 1'!#REF!</definedName>
    <definedName name="_ujtqsb50727" localSheetId="4">'[5]wybrane dane finansowe 1'!#REF!</definedName>
    <definedName name="_ujtqsb50727" localSheetId="10">'[5]wybrane dane finansowe 1'!#REF!</definedName>
    <definedName name="_ujtqsb50727" localSheetId="16">'[5]wybrane dane finansowe 1'!#REF!</definedName>
    <definedName name="_ujtqsb50727" localSheetId="17">'[5]wybrane dane finansowe 1'!#REF!</definedName>
    <definedName name="_ujtqsb50727">'[5]wybrane dane finansowe 1'!#REF!</definedName>
    <definedName name="_uk11pr518p" localSheetId="2">'[5]wybrane dane finansowe 1'!#REF!</definedName>
    <definedName name="_uk11pr518p" localSheetId="5">'[5]wybrane dane finansowe 1'!#REF!</definedName>
    <definedName name="_uk11pr518p" localSheetId="1">'[5]wybrane dane finansowe 1'!#REF!</definedName>
    <definedName name="_uk11pr518p" localSheetId="4">'[5]wybrane dane finansowe 1'!#REF!</definedName>
    <definedName name="_uk11pr518p" localSheetId="10">'[5]wybrane dane finansowe 1'!#REF!</definedName>
    <definedName name="_uk11pr518p" localSheetId="16">'[5]wybrane dane finansowe 1'!#REF!</definedName>
    <definedName name="_uk11pr518p" localSheetId="17">'[5]wybrane dane finansowe 1'!#REF!</definedName>
    <definedName name="_uk11pr518p">'[5]wybrane dane finansowe 1'!#REF!</definedName>
    <definedName name="_uminnf4zlq" localSheetId="2">'[5]wybrane dane finansowe 1'!#REF!</definedName>
    <definedName name="_uminnf4zlq" localSheetId="5">'[5]wybrane dane finansowe 1'!#REF!</definedName>
    <definedName name="_uminnf4zlq" localSheetId="1">'[5]wybrane dane finansowe 1'!#REF!</definedName>
    <definedName name="_uminnf4zlq" localSheetId="4">'[5]wybrane dane finansowe 1'!#REF!</definedName>
    <definedName name="_uminnf4zlq" localSheetId="10">'[5]wybrane dane finansowe 1'!#REF!</definedName>
    <definedName name="_uminnf4zlq" localSheetId="16">'[5]wybrane dane finansowe 1'!#REF!</definedName>
    <definedName name="_uminnf4zlq" localSheetId="17">'[5]wybrane dane finansowe 1'!#REF!</definedName>
    <definedName name="_uminnf4zlq">'[5]wybrane dane finansowe 1'!#REF!</definedName>
    <definedName name="_UNI1" localSheetId="2">#REF!</definedName>
    <definedName name="_UNI1" localSheetId="4">#REF!</definedName>
    <definedName name="_UNI1" localSheetId="10">#REF!</definedName>
    <definedName name="_UNI1" localSheetId="16">#REF!</definedName>
    <definedName name="_UNI1">#REF!</definedName>
    <definedName name="_UNI2" localSheetId="2">#REF!</definedName>
    <definedName name="_UNI2" localSheetId="4">#REF!</definedName>
    <definedName name="_UNI2" localSheetId="10">#REF!</definedName>
    <definedName name="_UNI2" localSheetId="16">#REF!</definedName>
    <definedName name="_UNI2">#REF!</definedName>
    <definedName name="_uny4ga536u" localSheetId="2">'[5]wybrane dane finansowe 1'!#REF!</definedName>
    <definedName name="_uny4ga536u" localSheetId="5">'[5]wybrane dane finansowe 1'!#REF!</definedName>
    <definedName name="_uny4ga536u" localSheetId="1">'[5]wybrane dane finansowe 1'!#REF!</definedName>
    <definedName name="_uny4ga536u" localSheetId="4">'[5]wybrane dane finansowe 1'!#REF!</definedName>
    <definedName name="_uny4ga536u" localSheetId="10">'[5]wybrane dane finansowe 1'!#REF!</definedName>
    <definedName name="_uny4ga536u" localSheetId="16">'[5]wybrane dane finansowe 1'!#REF!</definedName>
    <definedName name="_uny4ga536u" localSheetId="17">'[5]wybrane dane finansowe 1'!#REF!</definedName>
    <definedName name="_uny4ga536u">'[5]wybrane dane finansowe 1'!#REF!</definedName>
    <definedName name="_uqnj6753q1m" localSheetId="2">'[5]wybrane dane finansowe 1'!#REF!</definedName>
    <definedName name="_uqnj6753q1m" localSheetId="5">'[5]wybrane dane finansowe 1'!#REF!</definedName>
    <definedName name="_uqnj6753q1m" localSheetId="1">'[5]wybrane dane finansowe 1'!#REF!</definedName>
    <definedName name="_uqnj6753q1m" localSheetId="4">'[5]wybrane dane finansowe 1'!#REF!</definedName>
    <definedName name="_uqnj6753q1m" localSheetId="10">'[5]wybrane dane finansowe 1'!#REF!</definedName>
    <definedName name="_uqnj6753q1m" localSheetId="16">'[5]wybrane dane finansowe 1'!#REF!</definedName>
    <definedName name="_uqnj6753q1m" localSheetId="17">'[5]wybrane dane finansowe 1'!#REF!</definedName>
    <definedName name="_uqnj6753q1m">'[5]wybrane dane finansowe 1'!#REF!</definedName>
    <definedName name="_uutp5g51827" localSheetId="2">'[5]wybrane dane finansowe 1'!#REF!</definedName>
    <definedName name="_uutp5g51827" localSheetId="5">'[5]wybrane dane finansowe 1'!#REF!</definedName>
    <definedName name="_uutp5g51827" localSheetId="1">'[5]wybrane dane finansowe 1'!#REF!</definedName>
    <definedName name="_uutp5g51827" localSheetId="4">'[5]wybrane dane finansowe 1'!#REF!</definedName>
    <definedName name="_uutp5g51827" localSheetId="10">'[5]wybrane dane finansowe 1'!#REF!</definedName>
    <definedName name="_uutp5g51827" localSheetId="16">'[5]wybrane dane finansowe 1'!#REF!</definedName>
    <definedName name="_uutp5g51827" localSheetId="17">'[5]wybrane dane finansowe 1'!#REF!</definedName>
    <definedName name="_uutp5g51827">'[5]wybrane dane finansowe 1'!#REF!</definedName>
    <definedName name="_uvraq15181c" localSheetId="2">'[5]wybrane dane finansowe 1'!#REF!</definedName>
    <definedName name="_uvraq15181c" localSheetId="5">'[5]wybrane dane finansowe 1'!#REF!</definedName>
    <definedName name="_uvraq15181c" localSheetId="1">'[5]wybrane dane finansowe 1'!#REF!</definedName>
    <definedName name="_uvraq15181c" localSheetId="4">'[5]wybrane dane finansowe 1'!#REF!</definedName>
    <definedName name="_uvraq15181c" localSheetId="10">'[5]wybrane dane finansowe 1'!#REF!</definedName>
    <definedName name="_uvraq15181c" localSheetId="16">'[5]wybrane dane finansowe 1'!#REF!</definedName>
    <definedName name="_uvraq15181c" localSheetId="17">'[5]wybrane dane finansowe 1'!#REF!</definedName>
    <definedName name="_uvraq15181c">'[5]wybrane dane finansowe 1'!#REF!</definedName>
    <definedName name="_uxkeon53q2r" localSheetId="2">'[5]wybrane dane finansowe 1'!#REF!</definedName>
    <definedName name="_uxkeon53q2r" localSheetId="5">'[5]wybrane dane finansowe 1'!#REF!</definedName>
    <definedName name="_uxkeon53q2r" localSheetId="1">'[5]wybrane dane finansowe 1'!#REF!</definedName>
    <definedName name="_uxkeon53q2r" localSheetId="4">'[5]wybrane dane finansowe 1'!#REF!</definedName>
    <definedName name="_uxkeon53q2r" localSheetId="10">'[5]wybrane dane finansowe 1'!#REF!</definedName>
    <definedName name="_uxkeon53q2r" localSheetId="16">'[5]wybrane dane finansowe 1'!#REF!</definedName>
    <definedName name="_uxkeon53q2r" localSheetId="17">'[5]wybrane dane finansowe 1'!#REF!</definedName>
    <definedName name="_uxkeon53q2r">'[5]wybrane dane finansowe 1'!#REF!</definedName>
    <definedName name="_v04hqf4zl1q" localSheetId="2">'[5]wybrane dane finansowe 1'!#REF!</definedName>
    <definedName name="_v04hqf4zl1q" localSheetId="5">'[5]wybrane dane finansowe 1'!#REF!</definedName>
    <definedName name="_v04hqf4zl1q" localSheetId="1">'[5]wybrane dane finansowe 1'!#REF!</definedName>
    <definedName name="_v04hqf4zl1q" localSheetId="4">'[5]wybrane dane finansowe 1'!#REF!</definedName>
    <definedName name="_v04hqf4zl1q" localSheetId="10">'[5]wybrane dane finansowe 1'!#REF!</definedName>
    <definedName name="_v04hqf4zl1q" localSheetId="16">'[5]wybrane dane finansowe 1'!#REF!</definedName>
    <definedName name="_v04hqf4zl1q" localSheetId="17">'[5]wybrane dane finansowe 1'!#REF!</definedName>
    <definedName name="_v04hqf4zl1q">'[5]wybrane dane finansowe 1'!#REF!</definedName>
    <definedName name="_v1k63853q1w" localSheetId="2">'[5]wybrane dane finansowe 1'!#REF!</definedName>
    <definedName name="_v1k63853q1w" localSheetId="5">'[5]wybrane dane finansowe 1'!#REF!</definedName>
    <definedName name="_v1k63853q1w" localSheetId="1">'[5]wybrane dane finansowe 1'!#REF!</definedName>
    <definedName name="_v1k63853q1w" localSheetId="4">'[5]wybrane dane finansowe 1'!#REF!</definedName>
    <definedName name="_v1k63853q1w" localSheetId="10">'[5]wybrane dane finansowe 1'!#REF!</definedName>
    <definedName name="_v1k63853q1w" localSheetId="16">'[5]wybrane dane finansowe 1'!#REF!</definedName>
    <definedName name="_v1k63853q1w" localSheetId="17">'[5]wybrane dane finansowe 1'!#REF!</definedName>
    <definedName name="_v1k63853q1w">'[5]wybrane dane finansowe 1'!#REF!</definedName>
    <definedName name="_v2j9jl53qk" localSheetId="2">'[5]wybrane dane finansowe 1'!#REF!</definedName>
    <definedName name="_v2j9jl53qk" localSheetId="5">'[5]wybrane dane finansowe 1'!#REF!</definedName>
    <definedName name="_v2j9jl53qk" localSheetId="1">'[5]wybrane dane finansowe 1'!#REF!</definedName>
    <definedName name="_v2j9jl53qk" localSheetId="4">'[5]wybrane dane finansowe 1'!#REF!</definedName>
    <definedName name="_v2j9jl53qk" localSheetId="10">'[5]wybrane dane finansowe 1'!#REF!</definedName>
    <definedName name="_v2j9jl53qk" localSheetId="16">'[5]wybrane dane finansowe 1'!#REF!</definedName>
    <definedName name="_v2j9jl53qk" localSheetId="17">'[5]wybrane dane finansowe 1'!#REF!</definedName>
    <definedName name="_v2j9jl53qk">'[5]wybrane dane finansowe 1'!#REF!</definedName>
    <definedName name="_v3dvon54j8" localSheetId="2">'[5]wybrane dane finansowe 1'!#REF!</definedName>
    <definedName name="_v3dvon54j8" localSheetId="5">'[5]wybrane dane finansowe 1'!#REF!</definedName>
    <definedName name="_v3dvon54j8" localSheetId="1">'[5]wybrane dane finansowe 1'!#REF!</definedName>
    <definedName name="_v3dvon54j8" localSheetId="4">'[5]wybrane dane finansowe 1'!#REF!</definedName>
    <definedName name="_v3dvon54j8" localSheetId="10">'[5]wybrane dane finansowe 1'!#REF!</definedName>
    <definedName name="_v3dvon54j8" localSheetId="16">'[5]wybrane dane finansowe 1'!#REF!</definedName>
    <definedName name="_v3dvon54j8" localSheetId="17">'[5]wybrane dane finansowe 1'!#REF!</definedName>
    <definedName name="_v3dvon54j8">'[5]wybrane dane finansowe 1'!#REF!</definedName>
    <definedName name="_v4821t53q2u" localSheetId="2">'[5]wybrane dane finansowe 1'!#REF!</definedName>
    <definedName name="_v4821t53q2u" localSheetId="5">'[5]wybrane dane finansowe 1'!#REF!</definedName>
    <definedName name="_v4821t53q2u" localSheetId="1">'[5]wybrane dane finansowe 1'!#REF!</definedName>
    <definedName name="_v4821t53q2u" localSheetId="4">'[5]wybrane dane finansowe 1'!#REF!</definedName>
    <definedName name="_v4821t53q2u" localSheetId="10">'[5]wybrane dane finansowe 1'!#REF!</definedName>
    <definedName name="_v4821t53q2u" localSheetId="16">'[5]wybrane dane finansowe 1'!#REF!</definedName>
    <definedName name="_v4821t53q2u" localSheetId="17">'[5]wybrane dane finansowe 1'!#REF!</definedName>
    <definedName name="_v4821t53q2u">'[5]wybrane dane finansowe 1'!#REF!</definedName>
    <definedName name="_v9to0a4y21c" localSheetId="2">'[5]wybrane dane finansowe 1'!#REF!</definedName>
    <definedName name="_v9to0a4y21c" localSheetId="5">'[5]wybrane dane finansowe 1'!#REF!</definedName>
    <definedName name="_v9to0a4y21c" localSheetId="1">'[5]wybrane dane finansowe 1'!#REF!</definedName>
    <definedName name="_v9to0a4y21c" localSheetId="4">'[5]wybrane dane finansowe 1'!#REF!</definedName>
    <definedName name="_v9to0a4y21c" localSheetId="10">'[5]wybrane dane finansowe 1'!#REF!</definedName>
    <definedName name="_v9to0a4y21c" localSheetId="16">'[5]wybrane dane finansowe 1'!#REF!</definedName>
    <definedName name="_v9to0a4y21c" localSheetId="17">'[5]wybrane dane finansowe 1'!#REF!</definedName>
    <definedName name="_v9to0a4y21c">'[5]wybrane dane finansowe 1'!#REF!</definedName>
    <definedName name="_vaph2g54j23" localSheetId="2">'[5]wybrane dane finansowe 1'!#REF!</definedName>
    <definedName name="_vaph2g54j23" localSheetId="5">'[5]wybrane dane finansowe 1'!#REF!</definedName>
    <definedName name="_vaph2g54j23" localSheetId="1">'[5]wybrane dane finansowe 1'!#REF!</definedName>
    <definedName name="_vaph2g54j23" localSheetId="4">'[5]wybrane dane finansowe 1'!#REF!</definedName>
    <definedName name="_vaph2g54j23" localSheetId="10">'[5]wybrane dane finansowe 1'!#REF!</definedName>
    <definedName name="_vaph2g54j23" localSheetId="16">'[5]wybrane dane finansowe 1'!#REF!</definedName>
    <definedName name="_vaph2g54j23" localSheetId="17">'[5]wybrane dane finansowe 1'!#REF!</definedName>
    <definedName name="_vaph2g54j23">'[5]wybrane dane finansowe 1'!#REF!</definedName>
    <definedName name="_vasdfx50719" localSheetId="2">'[5]wybrane dane finansowe 1'!#REF!</definedName>
    <definedName name="_vasdfx50719" localSheetId="5">'[5]wybrane dane finansowe 1'!#REF!</definedName>
    <definedName name="_vasdfx50719" localSheetId="1">'[5]wybrane dane finansowe 1'!#REF!</definedName>
    <definedName name="_vasdfx50719" localSheetId="4">'[5]wybrane dane finansowe 1'!#REF!</definedName>
    <definedName name="_vasdfx50719" localSheetId="10">'[5]wybrane dane finansowe 1'!#REF!</definedName>
    <definedName name="_vasdfx50719" localSheetId="16">'[5]wybrane dane finansowe 1'!#REF!</definedName>
    <definedName name="_vasdfx50719" localSheetId="17">'[5]wybrane dane finansowe 1'!#REF!</definedName>
    <definedName name="_vasdfx50719">'[5]wybrane dane finansowe 1'!#REF!</definedName>
    <definedName name="_vbyllv54j9" localSheetId="2">'[5]wybrane dane finansowe 1'!#REF!</definedName>
    <definedName name="_vbyllv54j9" localSheetId="5">'[5]wybrane dane finansowe 1'!#REF!</definedName>
    <definedName name="_vbyllv54j9" localSheetId="1">'[5]wybrane dane finansowe 1'!#REF!</definedName>
    <definedName name="_vbyllv54j9" localSheetId="4">'[5]wybrane dane finansowe 1'!#REF!</definedName>
    <definedName name="_vbyllv54j9" localSheetId="10">'[5]wybrane dane finansowe 1'!#REF!</definedName>
    <definedName name="_vbyllv54j9" localSheetId="16">'[5]wybrane dane finansowe 1'!#REF!</definedName>
    <definedName name="_vbyllv54j9" localSheetId="17">'[5]wybrane dane finansowe 1'!#REF!</definedName>
    <definedName name="_vbyllv54j9">'[5]wybrane dane finansowe 1'!#REF!</definedName>
    <definedName name="_vfnm1s5071o" localSheetId="2">'[5]wybrane dane finansowe 1'!#REF!</definedName>
    <definedName name="_vfnm1s5071o" localSheetId="5">'[5]wybrane dane finansowe 1'!#REF!</definedName>
    <definedName name="_vfnm1s5071o" localSheetId="1">'[5]wybrane dane finansowe 1'!#REF!</definedName>
    <definedName name="_vfnm1s5071o" localSheetId="4">'[5]wybrane dane finansowe 1'!#REF!</definedName>
    <definedName name="_vfnm1s5071o" localSheetId="10">'[5]wybrane dane finansowe 1'!#REF!</definedName>
    <definedName name="_vfnm1s5071o" localSheetId="16">'[5]wybrane dane finansowe 1'!#REF!</definedName>
    <definedName name="_vfnm1s5071o" localSheetId="17">'[5]wybrane dane finansowe 1'!#REF!</definedName>
    <definedName name="_vfnm1s5071o">'[5]wybrane dane finansowe 1'!#REF!</definedName>
    <definedName name="_vg0oqp51812" localSheetId="2">'[5]wybrane dane finansowe 1'!#REF!</definedName>
    <definedName name="_vg0oqp51812" localSheetId="5">'[5]wybrane dane finansowe 1'!#REF!</definedName>
    <definedName name="_vg0oqp51812" localSheetId="1">'[5]wybrane dane finansowe 1'!#REF!</definedName>
    <definedName name="_vg0oqp51812" localSheetId="4">'[5]wybrane dane finansowe 1'!#REF!</definedName>
    <definedName name="_vg0oqp51812" localSheetId="10">'[5]wybrane dane finansowe 1'!#REF!</definedName>
    <definedName name="_vg0oqp51812" localSheetId="16">'[5]wybrane dane finansowe 1'!#REF!</definedName>
    <definedName name="_vg0oqp51812" localSheetId="17">'[5]wybrane dane finansowe 1'!#REF!</definedName>
    <definedName name="_vg0oqp51812">'[5]wybrane dane finansowe 1'!#REF!</definedName>
    <definedName name="_vgr6m350723" localSheetId="2">'[5]wybrane dane finansowe 1'!#REF!</definedName>
    <definedName name="_vgr6m350723" localSheetId="5">'[5]wybrane dane finansowe 1'!#REF!</definedName>
    <definedName name="_vgr6m350723" localSheetId="1">'[5]wybrane dane finansowe 1'!#REF!</definedName>
    <definedName name="_vgr6m350723" localSheetId="4">'[5]wybrane dane finansowe 1'!#REF!</definedName>
    <definedName name="_vgr6m350723" localSheetId="10">'[5]wybrane dane finansowe 1'!#REF!</definedName>
    <definedName name="_vgr6m350723" localSheetId="16">'[5]wybrane dane finansowe 1'!#REF!</definedName>
    <definedName name="_vgr6m350723" localSheetId="17">'[5]wybrane dane finansowe 1'!#REF!</definedName>
    <definedName name="_vgr6m350723">'[5]wybrane dane finansowe 1'!#REF!</definedName>
    <definedName name="_vidt1i4y21b" localSheetId="2">'[5]wybrane dane finansowe 1'!#REF!</definedName>
    <definedName name="_vidt1i4y21b" localSheetId="5">'[5]wybrane dane finansowe 1'!#REF!</definedName>
    <definedName name="_vidt1i4y21b" localSheetId="1">'[5]wybrane dane finansowe 1'!#REF!</definedName>
    <definedName name="_vidt1i4y21b" localSheetId="4">'[5]wybrane dane finansowe 1'!#REF!</definedName>
    <definedName name="_vidt1i4y21b" localSheetId="10">'[5]wybrane dane finansowe 1'!#REF!</definedName>
    <definedName name="_vidt1i4y21b" localSheetId="16">'[5]wybrane dane finansowe 1'!#REF!</definedName>
    <definedName name="_vidt1i4y21b" localSheetId="17">'[5]wybrane dane finansowe 1'!#REF!</definedName>
    <definedName name="_vidt1i4y21b">'[5]wybrane dane finansowe 1'!#REF!</definedName>
    <definedName name="_viy5qq54jv" localSheetId="2">'[5]wybrane dane finansowe 1'!#REF!</definedName>
    <definedName name="_viy5qq54jv" localSheetId="5">'[5]wybrane dane finansowe 1'!#REF!</definedName>
    <definedName name="_viy5qq54jv" localSheetId="1">'[5]wybrane dane finansowe 1'!#REF!</definedName>
    <definedName name="_viy5qq54jv" localSheetId="4">'[5]wybrane dane finansowe 1'!#REF!</definedName>
    <definedName name="_viy5qq54jv" localSheetId="10">'[5]wybrane dane finansowe 1'!#REF!</definedName>
    <definedName name="_viy5qq54jv" localSheetId="16">'[5]wybrane dane finansowe 1'!#REF!</definedName>
    <definedName name="_viy5qq54jv" localSheetId="17">'[5]wybrane dane finansowe 1'!#REF!</definedName>
    <definedName name="_viy5qq54jv">'[5]wybrane dane finansowe 1'!#REF!</definedName>
    <definedName name="_vjf0ow5361i" localSheetId="2">'[5]wybrane dane finansowe 1'!#REF!</definedName>
    <definedName name="_vjf0ow5361i" localSheetId="5">'[5]wybrane dane finansowe 1'!#REF!</definedName>
    <definedName name="_vjf0ow5361i" localSheetId="1">'[5]wybrane dane finansowe 1'!#REF!</definedName>
    <definedName name="_vjf0ow5361i" localSheetId="4">'[5]wybrane dane finansowe 1'!#REF!</definedName>
    <definedName name="_vjf0ow5361i" localSheetId="10">'[5]wybrane dane finansowe 1'!#REF!</definedName>
    <definedName name="_vjf0ow5361i" localSheetId="16">'[5]wybrane dane finansowe 1'!#REF!</definedName>
    <definedName name="_vjf0ow5361i" localSheetId="17">'[5]wybrane dane finansowe 1'!#REF!</definedName>
    <definedName name="_vjf0ow5361i">'[5]wybrane dane finansowe 1'!#REF!</definedName>
    <definedName name="_vkt11g4zl18" localSheetId="2">'[5]wybrane dane finansowe 1'!#REF!</definedName>
    <definedName name="_vkt11g4zl18" localSheetId="5">'[5]wybrane dane finansowe 1'!#REF!</definedName>
    <definedName name="_vkt11g4zl18" localSheetId="1">'[5]wybrane dane finansowe 1'!#REF!</definedName>
    <definedName name="_vkt11g4zl18" localSheetId="4">'[5]wybrane dane finansowe 1'!#REF!</definedName>
    <definedName name="_vkt11g4zl18" localSheetId="10">'[5]wybrane dane finansowe 1'!#REF!</definedName>
    <definedName name="_vkt11g4zl18" localSheetId="16">'[5]wybrane dane finansowe 1'!#REF!</definedName>
    <definedName name="_vkt11g4zl18" localSheetId="17">'[5]wybrane dane finansowe 1'!#REF!</definedName>
    <definedName name="_vkt11g4zl18">'[5]wybrane dane finansowe 1'!#REF!</definedName>
    <definedName name="_vlt2x353qj" localSheetId="2">'[5]wybrane dane finansowe 1'!#REF!</definedName>
    <definedName name="_vlt2x353qj" localSheetId="5">'[5]wybrane dane finansowe 1'!#REF!</definedName>
    <definedName name="_vlt2x353qj" localSheetId="1">'[5]wybrane dane finansowe 1'!#REF!</definedName>
    <definedName name="_vlt2x353qj" localSheetId="4">'[5]wybrane dane finansowe 1'!#REF!</definedName>
    <definedName name="_vlt2x353qj" localSheetId="10">'[5]wybrane dane finansowe 1'!#REF!</definedName>
    <definedName name="_vlt2x353qj" localSheetId="16">'[5]wybrane dane finansowe 1'!#REF!</definedName>
    <definedName name="_vlt2x353qj" localSheetId="17">'[5]wybrane dane finansowe 1'!#REF!</definedName>
    <definedName name="_vlt2x353qj">'[5]wybrane dane finansowe 1'!#REF!</definedName>
    <definedName name="_vm2w7k5368" localSheetId="2">'[5]wybrane dane finansowe 1'!#REF!</definedName>
    <definedName name="_vm2w7k5368" localSheetId="5">'[5]wybrane dane finansowe 1'!#REF!</definedName>
    <definedName name="_vm2w7k5368" localSheetId="1">'[5]wybrane dane finansowe 1'!#REF!</definedName>
    <definedName name="_vm2w7k5368" localSheetId="4">'[5]wybrane dane finansowe 1'!#REF!</definedName>
    <definedName name="_vm2w7k5368" localSheetId="10">'[5]wybrane dane finansowe 1'!#REF!</definedName>
    <definedName name="_vm2w7k5368" localSheetId="16">'[5]wybrane dane finansowe 1'!#REF!</definedName>
    <definedName name="_vm2w7k5368" localSheetId="17">'[5]wybrane dane finansowe 1'!#REF!</definedName>
    <definedName name="_vm2w7k5368">'[5]wybrane dane finansowe 1'!#REF!</definedName>
    <definedName name="_vpq3nz4y2q" localSheetId="2">'[5]wybrane dane finansowe 1'!#REF!</definedName>
    <definedName name="_vpq3nz4y2q" localSheetId="5">'[5]wybrane dane finansowe 1'!#REF!</definedName>
    <definedName name="_vpq3nz4y2q" localSheetId="1">'[5]wybrane dane finansowe 1'!#REF!</definedName>
    <definedName name="_vpq3nz4y2q" localSheetId="4">'[5]wybrane dane finansowe 1'!#REF!</definedName>
    <definedName name="_vpq3nz4y2q" localSheetId="10">'[5]wybrane dane finansowe 1'!#REF!</definedName>
    <definedName name="_vpq3nz4y2q" localSheetId="16">'[5]wybrane dane finansowe 1'!#REF!</definedName>
    <definedName name="_vpq3nz4y2q" localSheetId="17">'[5]wybrane dane finansowe 1'!#REF!</definedName>
    <definedName name="_vpq3nz4y2q">'[5]wybrane dane finansowe 1'!#REF!</definedName>
    <definedName name="_vrpugm4ysf" localSheetId="2">'[5]wybrane dane finansowe 1'!#REF!</definedName>
    <definedName name="_vrpugm4ysf" localSheetId="5">'[5]wybrane dane finansowe 1'!#REF!</definedName>
    <definedName name="_vrpugm4ysf" localSheetId="1">'[5]wybrane dane finansowe 1'!#REF!</definedName>
    <definedName name="_vrpugm4ysf" localSheetId="4">'[5]wybrane dane finansowe 1'!#REF!</definedName>
    <definedName name="_vrpugm4ysf" localSheetId="10">'[5]wybrane dane finansowe 1'!#REF!</definedName>
    <definedName name="_vrpugm4ysf" localSheetId="16">'[5]wybrane dane finansowe 1'!#REF!</definedName>
    <definedName name="_vrpugm4ysf" localSheetId="17">'[5]wybrane dane finansowe 1'!#REF!</definedName>
    <definedName name="_vrpugm4ysf">'[5]wybrane dane finansowe 1'!#REF!</definedName>
    <definedName name="_vsl5wy54j10" localSheetId="2">'[5]wybrane dane finansowe 1'!#REF!</definedName>
    <definedName name="_vsl5wy54j10" localSheetId="5">'[5]wybrane dane finansowe 1'!#REF!</definedName>
    <definedName name="_vsl5wy54j10" localSheetId="1">'[5]wybrane dane finansowe 1'!#REF!</definedName>
    <definedName name="_vsl5wy54j10" localSheetId="4">'[5]wybrane dane finansowe 1'!#REF!</definedName>
    <definedName name="_vsl5wy54j10" localSheetId="10">'[5]wybrane dane finansowe 1'!#REF!</definedName>
    <definedName name="_vsl5wy54j10" localSheetId="16">'[5]wybrane dane finansowe 1'!#REF!</definedName>
    <definedName name="_vsl5wy54j10" localSheetId="17">'[5]wybrane dane finansowe 1'!#REF!</definedName>
    <definedName name="_vsl5wy54j10">'[5]wybrane dane finansowe 1'!#REF!</definedName>
    <definedName name="_vucqpx4zl1g" localSheetId="2">'[5]wybrane dane finansowe 1'!#REF!</definedName>
    <definedName name="_vucqpx4zl1g" localSheetId="5">'[5]wybrane dane finansowe 1'!#REF!</definedName>
    <definedName name="_vucqpx4zl1g" localSheetId="1">'[5]wybrane dane finansowe 1'!#REF!</definedName>
    <definedName name="_vucqpx4zl1g" localSheetId="4">'[5]wybrane dane finansowe 1'!#REF!</definedName>
    <definedName name="_vucqpx4zl1g" localSheetId="10">'[5]wybrane dane finansowe 1'!#REF!</definedName>
    <definedName name="_vucqpx4zl1g" localSheetId="16">'[5]wybrane dane finansowe 1'!#REF!</definedName>
    <definedName name="_vucqpx4zl1g" localSheetId="17">'[5]wybrane dane finansowe 1'!#REF!</definedName>
    <definedName name="_vucqpx4zl1g">'[5]wybrane dane finansowe 1'!#REF!</definedName>
    <definedName name="_vuen8r50mi" localSheetId="2">'[5]wybrane dane finansowe 1'!#REF!</definedName>
    <definedName name="_vuen8r50mi" localSheetId="5">'[5]wybrane dane finansowe 1'!#REF!</definedName>
    <definedName name="_vuen8r50mi" localSheetId="1">'[5]wybrane dane finansowe 1'!#REF!</definedName>
    <definedName name="_vuen8r50mi" localSheetId="4">'[5]wybrane dane finansowe 1'!#REF!</definedName>
    <definedName name="_vuen8r50mi" localSheetId="10">'[5]wybrane dane finansowe 1'!#REF!</definedName>
    <definedName name="_vuen8r50mi" localSheetId="16">'[5]wybrane dane finansowe 1'!#REF!</definedName>
    <definedName name="_vuen8r50mi" localSheetId="17">'[5]wybrane dane finansowe 1'!#REF!</definedName>
    <definedName name="_vuen8r50mi">'[5]wybrane dane finansowe 1'!#REF!</definedName>
    <definedName name="_vv9hu54y22p" localSheetId="2">'[5]wybrane dane finansowe 1'!#REF!</definedName>
    <definedName name="_vv9hu54y22p" localSheetId="5">'[5]wybrane dane finansowe 1'!#REF!</definedName>
    <definedName name="_vv9hu54y22p" localSheetId="1">'[5]wybrane dane finansowe 1'!#REF!</definedName>
    <definedName name="_vv9hu54y22p" localSheetId="4">'[5]wybrane dane finansowe 1'!#REF!</definedName>
    <definedName name="_vv9hu54y22p" localSheetId="10">'[5]wybrane dane finansowe 1'!#REF!</definedName>
    <definedName name="_vv9hu54y22p" localSheetId="16">'[5]wybrane dane finansowe 1'!#REF!</definedName>
    <definedName name="_vv9hu54y22p" localSheetId="17">'[5]wybrane dane finansowe 1'!#REF!</definedName>
    <definedName name="_vv9hu54y22p">'[5]wybrane dane finansowe 1'!#REF!</definedName>
    <definedName name="_vvhmf954js" localSheetId="2">'[5]wybrane dane finansowe 1'!#REF!</definedName>
    <definedName name="_vvhmf954js" localSheetId="5">'[5]wybrane dane finansowe 1'!#REF!</definedName>
    <definedName name="_vvhmf954js" localSheetId="1">'[5]wybrane dane finansowe 1'!#REF!</definedName>
    <definedName name="_vvhmf954js" localSheetId="4">'[5]wybrane dane finansowe 1'!#REF!</definedName>
    <definedName name="_vvhmf954js" localSheetId="10">'[5]wybrane dane finansowe 1'!#REF!</definedName>
    <definedName name="_vvhmf954js" localSheetId="16">'[5]wybrane dane finansowe 1'!#REF!</definedName>
    <definedName name="_vvhmf954js" localSheetId="17">'[5]wybrane dane finansowe 1'!#REF!</definedName>
    <definedName name="_vvhmf954js">'[5]wybrane dane finansowe 1'!#REF!</definedName>
    <definedName name="_vvq8re54j1m" localSheetId="2">'[5]wybrane dane finansowe 1'!#REF!</definedName>
    <definedName name="_vvq8re54j1m" localSheetId="5">'[5]wybrane dane finansowe 1'!#REF!</definedName>
    <definedName name="_vvq8re54j1m" localSheetId="1">'[5]wybrane dane finansowe 1'!#REF!</definedName>
    <definedName name="_vvq8re54j1m" localSheetId="4">'[5]wybrane dane finansowe 1'!#REF!</definedName>
    <definedName name="_vvq8re54j1m" localSheetId="10">'[5]wybrane dane finansowe 1'!#REF!</definedName>
    <definedName name="_vvq8re54j1m" localSheetId="16">'[5]wybrane dane finansowe 1'!#REF!</definedName>
    <definedName name="_vvq8re54j1m" localSheetId="17">'[5]wybrane dane finansowe 1'!#REF!</definedName>
    <definedName name="_vvq8re54j1m">'[5]wybrane dane finansowe 1'!#REF!</definedName>
    <definedName name="_vxmsih4zlp" localSheetId="2">'[5]wybrane dane finansowe 1'!#REF!</definedName>
    <definedName name="_vxmsih4zlp" localSheetId="5">'[5]wybrane dane finansowe 1'!#REF!</definedName>
    <definedName name="_vxmsih4zlp" localSheetId="1">'[5]wybrane dane finansowe 1'!#REF!</definedName>
    <definedName name="_vxmsih4zlp" localSheetId="4">'[5]wybrane dane finansowe 1'!#REF!</definedName>
    <definedName name="_vxmsih4zlp" localSheetId="10">'[5]wybrane dane finansowe 1'!#REF!</definedName>
    <definedName name="_vxmsih4zlp" localSheetId="16">'[5]wybrane dane finansowe 1'!#REF!</definedName>
    <definedName name="_vxmsih4zlp" localSheetId="17">'[5]wybrane dane finansowe 1'!#REF!</definedName>
    <definedName name="_vxmsih4zlp">'[5]wybrane dane finansowe 1'!#REF!</definedName>
    <definedName name="_vyj78x4y2m" localSheetId="2">'[5]wybrane dane finansowe 1'!#REF!</definedName>
    <definedName name="_vyj78x4y2m" localSheetId="5">'[5]wybrane dane finansowe 1'!#REF!</definedName>
    <definedName name="_vyj78x4y2m" localSheetId="1">'[5]wybrane dane finansowe 1'!#REF!</definedName>
    <definedName name="_vyj78x4y2m" localSheetId="4">'[5]wybrane dane finansowe 1'!#REF!</definedName>
    <definedName name="_vyj78x4y2m" localSheetId="10">'[5]wybrane dane finansowe 1'!#REF!</definedName>
    <definedName name="_vyj78x4y2m" localSheetId="16">'[5]wybrane dane finansowe 1'!#REF!</definedName>
    <definedName name="_vyj78x4y2m" localSheetId="17">'[5]wybrane dane finansowe 1'!#REF!</definedName>
    <definedName name="_vyj78x4y2m">'[5]wybrane dane finansowe 1'!#REF!</definedName>
    <definedName name="_vyjg2254jp" localSheetId="2">'[5]wybrane dane finansowe 1'!#REF!</definedName>
    <definedName name="_vyjg2254jp" localSheetId="5">'[5]wybrane dane finansowe 1'!#REF!</definedName>
    <definedName name="_vyjg2254jp" localSheetId="1">'[5]wybrane dane finansowe 1'!#REF!</definedName>
    <definedName name="_vyjg2254jp" localSheetId="4">'[5]wybrane dane finansowe 1'!#REF!</definedName>
    <definedName name="_vyjg2254jp" localSheetId="10">'[5]wybrane dane finansowe 1'!#REF!</definedName>
    <definedName name="_vyjg2254jp" localSheetId="16">'[5]wybrane dane finansowe 1'!#REF!</definedName>
    <definedName name="_vyjg2254jp" localSheetId="17">'[5]wybrane dane finansowe 1'!#REF!</definedName>
    <definedName name="_vyjg2254jp">'[5]wybrane dane finansowe 1'!#REF!</definedName>
    <definedName name="_vzwhvo54j1b" localSheetId="2">'[5]wybrane dane finansowe 1'!#REF!</definedName>
    <definedName name="_vzwhvo54j1b" localSheetId="5">'[5]wybrane dane finansowe 1'!#REF!</definedName>
    <definedName name="_vzwhvo54j1b" localSheetId="1">'[5]wybrane dane finansowe 1'!#REF!</definedName>
    <definedName name="_vzwhvo54j1b" localSheetId="4">'[5]wybrane dane finansowe 1'!#REF!</definedName>
    <definedName name="_vzwhvo54j1b" localSheetId="10">'[5]wybrane dane finansowe 1'!#REF!</definedName>
    <definedName name="_vzwhvo54j1b" localSheetId="16">'[5]wybrane dane finansowe 1'!#REF!</definedName>
    <definedName name="_vzwhvo54j1b" localSheetId="17">'[5]wybrane dane finansowe 1'!#REF!</definedName>
    <definedName name="_vzwhvo54j1b">'[5]wybrane dane finansowe 1'!#REF!</definedName>
    <definedName name="_w2rx5p4zle" localSheetId="2">'[5]wybrane dane finansowe 1'!#REF!</definedName>
    <definedName name="_w2rx5p4zle" localSheetId="5">'[5]wybrane dane finansowe 1'!#REF!</definedName>
    <definedName name="_w2rx5p4zle" localSheetId="1">'[5]wybrane dane finansowe 1'!#REF!</definedName>
    <definedName name="_w2rx5p4zle" localSheetId="4">'[5]wybrane dane finansowe 1'!#REF!</definedName>
    <definedName name="_w2rx5p4zle" localSheetId="10">'[5]wybrane dane finansowe 1'!#REF!</definedName>
    <definedName name="_w2rx5p4zle" localSheetId="16">'[5]wybrane dane finansowe 1'!#REF!</definedName>
    <definedName name="_w2rx5p4zle" localSheetId="17">'[5]wybrane dane finansowe 1'!#REF!</definedName>
    <definedName name="_w2rx5p4zle">'[5]wybrane dane finansowe 1'!#REF!</definedName>
    <definedName name="_w3bm8e4y2g" localSheetId="2">'[5]wybrane dane finansowe 1'!#REF!</definedName>
    <definedName name="_w3bm8e4y2g" localSheetId="5">'[5]wybrane dane finansowe 1'!#REF!</definedName>
    <definedName name="_w3bm8e4y2g" localSheetId="1">'[5]wybrane dane finansowe 1'!#REF!</definedName>
    <definedName name="_w3bm8e4y2g" localSheetId="4">'[5]wybrane dane finansowe 1'!#REF!</definedName>
    <definedName name="_w3bm8e4y2g" localSheetId="10">'[5]wybrane dane finansowe 1'!#REF!</definedName>
    <definedName name="_w3bm8e4y2g" localSheetId="16">'[5]wybrane dane finansowe 1'!#REF!</definedName>
    <definedName name="_w3bm8e4y2g" localSheetId="17">'[5]wybrane dane finansowe 1'!#REF!</definedName>
    <definedName name="_w3bm8e4y2g">'[5]wybrane dane finansowe 1'!#REF!</definedName>
    <definedName name="_w66lo451813" localSheetId="2">'[5]wybrane dane finansowe 1'!#REF!</definedName>
    <definedName name="_w66lo451813" localSheetId="5">'[5]wybrane dane finansowe 1'!#REF!</definedName>
    <definedName name="_w66lo451813" localSheetId="1">'[5]wybrane dane finansowe 1'!#REF!</definedName>
    <definedName name="_w66lo451813" localSheetId="4">'[5]wybrane dane finansowe 1'!#REF!</definedName>
    <definedName name="_w66lo451813" localSheetId="10">'[5]wybrane dane finansowe 1'!#REF!</definedName>
    <definedName name="_w66lo451813" localSheetId="16">'[5]wybrane dane finansowe 1'!#REF!</definedName>
    <definedName name="_w66lo451813" localSheetId="17">'[5]wybrane dane finansowe 1'!#REF!</definedName>
    <definedName name="_w66lo451813">'[5]wybrane dane finansowe 1'!#REF!</definedName>
    <definedName name="_w6toc54zl1m" localSheetId="2">'[5]wybrane dane finansowe 1'!#REF!</definedName>
    <definedName name="_w6toc54zl1m" localSheetId="5">'[5]wybrane dane finansowe 1'!#REF!</definedName>
    <definedName name="_w6toc54zl1m" localSheetId="1">'[5]wybrane dane finansowe 1'!#REF!</definedName>
    <definedName name="_w6toc54zl1m" localSheetId="4">'[5]wybrane dane finansowe 1'!#REF!</definedName>
    <definedName name="_w6toc54zl1m" localSheetId="10">'[5]wybrane dane finansowe 1'!#REF!</definedName>
    <definedName name="_w6toc54zl1m" localSheetId="16">'[5]wybrane dane finansowe 1'!#REF!</definedName>
    <definedName name="_w6toc54zl1m" localSheetId="17">'[5]wybrane dane finansowe 1'!#REF!</definedName>
    <definedName name="_w6toc54zl1m">'[5]wybrane dane finansowe 1'!#REF!</definedName>
    <definedName name="_w7s2k54zl15" localSheetId="2">'[5]wybrane dane finansowe 1'!#REF!</definedName>
    <definedName name="_w7s2k54zl15" localSheetId="5">'[5]wybrane dane finansowe 1'!#REF!</definedName>
    <definedName name="_w7s2k54zl15" localSheetId="1">'[5]wybrane dane finansowe 1'!#REF!</definedName>
    <definedName name="_w7s2k54zl15" localSheetId="4">'[5]wybrane dane finansowe 1'!#REF!</definedName>
    <definedName name="_w7s2k54zl15" localSheetId="10">'[5]wybrane dane finansowe 1'!#REF!</definedName>
    <definedName name="_w7s2k54zl15" localSheetId="16">'[5]wybrane dane finansowe 1'!#REF!</definedName>
    <definedName name="_w7s2k54zl15" localSheetId="17">'[5]wybrane dane finansowe 1'!#REF!</definedName>
    <definedName name="_w7s2k54zl15">'[5]wybrane dane finansowe 1'!#REF!</definedName>
    <definedName name="_wa58k551ph" localSheetId="2">'[5]wybrane dane finansowe 1'!#REF!</definedName>
    <definedName name="_wa58k551ph" localSheetId="5">'[5]wybrane dane finansowe 1'!#REF!</definedName>
    <definedName name="_wa58k551ph" localSheetId="1">'[5]wybrane dane finansowe 1'!#REF!</definedName>
    <definedName name="_wa58k551ph" localSheetId="4">'[5]wybrane dane finansowe 1'!#REF!</definedName>
    <definedName name="_wa58k551ph" localSheetId="10">'[5]wybrane dane finansowe 1'!#REF!</definedName>
    <definedName name="_wa58k551ph" localSheetId="16">'[5]wybrane dane finansowe 1'!#REF!</definedName>
    <definedName name="_wa58k551ph" localSheetId="17">'[5]wybrane dane finansowe 1'!#REF!</definedName>
    <definedName name="_wa58k551ph">'[5]wybrane dane finansowe 1'!#REF!</definedName>
    <definedName name="_wazjfl4x9z" localSheetId="2">#REF!</definedName>
    <definedName name="_wazjfl4x9z" localSheetId="4">#REF!</definedName>
    <definedName name="_wazjfl4x9z" localSheetId="10">#REF!</definedName>
    <definedName name="_wazjfl4x9z" localSheetId="16">#REF!</definedName>
    <definedName name="_wazjfl4x9z">#REF!</definedName>
    <definedName name="_wb68iw53qo" localSheetId="2">'[5]wybrane dane finansowe 1'!#REF!</definedName>
    <definedName name="_wb68iw53qo" localSheetId="5">'[5]wybrane dane finansowe 1'!#REF!</definedName>
    <definedName name="_wb68iw53qo" localSheetId="1">'[5]wybrane dane finansowe 1'!#REF!</definedName>
    <definedName name="_wb68iw53qo" localSheetId="4">'[5]wybrane dane finansowe 1'!#REF!</definedName>
    <definedName name="_wb68iw53qo" localSheetId="10">'[5]wybrane dane finansowe 1'!#REF!</definedName>
    <definedName name="_wb68iw53qo" localSheetId="16">'[5]wybrane dane finansowe 1'!#REF!</definedName>
    <definedName name="_wb68iw53qo" localSheetId="17">'[5]wybrane dane finansowe 1'!#REF!</definedName>
    <definedName name="_wb68iw53qo">'[5]wybrane dane finansowe 1'!#REF!</definedName>
    <definedName name="_wbk1" localSheetId="2">#N/A</definedName>
    <definedName name="_wbk1" localSheetId="1">#N/A</definedName>
    <definedName name="_wbk1" localSheetId="4">#N/A</definedName>
    <definedName name="_wbk1" localSheetId="10">#N/A</definedName>
    <definedName name="_wbk1" localSheetId="16">#N/A</definedName>
    <definedName name="_wbk1" localSheetId="17">[2]!_wbk1</definedName>
    <definedName name="_wbk1">'P&amp;L'!_wbk1</definedName>
    <definedName name="_wblgou4zlh" localSheetId="2">'[5]wybrane dane finansowe 1'!#REF!</definedName>
    <definedName name="_wblgou4zlh" localSheetId="5">'[5]wybrane dane finansowe 1'!#REF!</definedName>
    <definedName name="_wblgou4zlh" localSheetId="1">'[5]wybrane dane finansowe 1'!#REF!</definedName>
    <definedName name="_wblgou4zlh" localSheetId="4">'[5]wybrane dane finansowe 1'!#REF!</definedName>
    <definedName name="_wblgou4zlh" localSheetId="10">'[5]wybrane dane finansowe 1'!#REF!</definedName>
    <definedName name="_wblgou4zlh" localSheetId="16">'[5]wybrane dane finansowe 1'!#REF!</definedName>
    <definedName name="_wblgou4zlh" localSheetId="17">'[5]wybrane dane finansowe 1'!#REF!</definedName>
    <definedName name="_wblgou4zlh">'[5]wybrane dane finansowe 1'!#REF!</definedName>
    <definedName name="_wcmwew53q2f" localSheetId="2">'[5]wybrane dane finansowe 1'!#REF!</definedName>
    <definedName name="_wcmwew53q2f" localSheetId="5">'[5]wybrane dane finansowe 1'!#REF!</definedName>
    <definedName name="_wcmwew53q2f" localSheetId="1">'[5]wybrane dane finansowe 1'!#REF!</definedName>
    <definedName name="_wcmwew53q2f" localSheetId="4">'[5]wybrane dane finansowe 1'!#REF!</definedName>
    <definedName name="_wcmwew53q2f" localSheetId="10">'[5]wybrane dane finansowe 1'!#REF!</definedName>
    <definedName name="_wcmwew53q2f" localSheetId="16">'[5]wybrane dane finansowe 1'!#REF!</definedName>
    <definedName name="_wcmwew53q2f" localSheetId="17">'[5]wybrane dane finansowe 1'!#REF!</definedName>
    <definedName name="_wcmwew53q2f">'[5]wybrane dane finansowe 1'!#REF!</definedName>
    <definedName name="_wehtqn4y2o" localSheetId="2">'[5]wybrane dane finansowe 1'!#REF!</definedName>
    <definedName name="_wehtqn4y2o" localSheetId="5">'[5]wybrane dane finansowe 1'!#REF!</definedName>
    <definedName name="_wehtqn4y2o" localSheetId="1">'[5]wybrane dane finansowe 1'!#REF!</definedName>
    <definedName name="_wehtqn4y2o" localSheetId="4">'[5]wybrane dane finansowe 1'!#REF!</definedName>
    <definedName name="_wehtqn4y2o" localSheetId="10">'[5]wybrane dane finansowe 1'!#REF!</definedName>
    <definedName name="_wehtqn4y2o" localSheetId="16">'[5]wybrane dane finansowe 1'!#REF!</definedName>
    <definedName name="_wehtqn4y2o" localSheetId="17">'[5]wybrane dane finansowe 1'!#REF!</definedName>
    <definedName name="_wehtqn4y2o">'[5]wybrane dane finansowe 1'!#REF!</definedName>
    <definedName name="_whax7853q1x" localSheetId="2">'[5]wybrane dane finansowe 1'!#REF!</definedName>
    <definedName name="_whax7853q1x" localSheetId="5">'[5]wybrane dane finansowe 1'!#REF!</definedName>
    <definedName name="_whax7853q1x" localSheetId="1">'[5]wybrane dane finansowe 1'!#REF!</definedName>
    <definedName name="_whax7853q1x" localSheetId="4">'[5]wybrane dane finansowe 1'!#REF!</definedName>
    <definedName name="_whax7853q1x" localSheetId="10">'[5]wybrane dane finansowe 1'!#REF!</definedName>
    <definedName name="_whax7853q1x" localSheetId="16">'[5]wybrane dane finansowe 1'!#REF!</definedName>
    <definedName name="_whax7853q1x" localSheetId="17">'[5]wybrane dane finansowe 1'!#REF!</definedName>
    <definedName name="_whax7853q1x">'[5]wybrane dane finansowe 1'!#REF!</definedName>
    <definedName name="_whshyf5361c" localSheetId="2">'[5]wybrane dane finansowe 1'!#REF!</definedName>
    <definedName name="_whshyf5361c" localSheetId="5">'[5]wybrane dane finansowe 1'!#REF!</definedName>
    <definedName name="_whshyf5361c" localSheetId="1">'[5]wybrane dane finansowe 1'!#REF!</definedName>
    <definedName name="_whshyf5361c" localSheetId="4">'[5]wybrane dane finansowe 1'!#REF!</definedName>
    <definedName name="_whshyf5361c" localSheetId="10">'[5]wybrane dane finansowe 1'!#REF!</definedName>
    <definedName name="_whshyf5361c" localSheetId="16">'[5]wybrane dane finansowe 1'!#REF!</definedName>
    <definedName name="_whshyf5361c" localSheetId="17">'[5]wybrane dane finansowe 1'!#REF!</definedName>
    <definedName name="_whshyf5361c">'[5]wybrane dane finansowe 1'!#REF!</definedName>
    <definedName name="_wiyo1_5gu1beepk7m" localSheetId="2">'[5]wybrane dane finansowe 1'!#REF!</definedName>
    <definedName name="_wiyo1_5gu1beepk7m" localSheetId="5">'[5]wybrane dane finansowe 1'!#REF!</definedName>
    <definedName name="_wiyo1_5gu1beepk7m" localSheetId="1">'[5]wybrane dane finansowe 1'!#REF!</definedName>
    <definedName name="_wiyo1_5gu1beepk7m" localSheetId="4">'[5]wybrane dane finansowe 1'!#REF!</definedName>
    <definedName name="_wiyo1_5gu1beepk7m" localSheetId="10">'[5]wybrane dane finansowe 1'!#REF!</definedName>
    <definedName name="_wiyo1_5gu1beepk7m" localSheetId="16">'[5]wybrane dane finansowe 1'!#REF!</definedName>
    <definedName name="_wiyo1_5gu1beepk7m" localSheetId="17">'[5]wybrane dane finansowe 1'!#REF!</definedName>
    <definedName name="_wiyo1_5gu1beepk7m">'[5]wybrane dane finansowe 1'!#REF!</definedName>
    <definedName name="_wj37o4507e" localSheetId="2">'[5]wybrane dane finansowe 1'!#REF!</definedName>
    <definedName name="_wj37o4507e" localSheetId="5">'[5]wybrane dane finansowe 1'!#REF!</definedName>
    <definedName name="_wj37o4507e" localSheetId="1">'[5]wybrane dane finansowe 1'!#REF!</definedName>
    <definedName name="_wj37o4507e" localSheetId="4">'[5]wybrane dane finansowe 1'!#REF!</definedName>
    <definedName name="_wj37o4507e" localSheetId="10">'[5]wybrane dane finansowe 1'!#REF!</definedName>
    <definedName name="_wj37o4507e" localSheetId="16">'[5]wybrane dane finansowe 1'!#REF!</definedName>
    <definedName name="_wj37o4507e" localSheetId="17">'[5]wybrane dane finansowe 1'!#REF!</definedName>
    <definedName name="_wj37o4507e">'[5]wybrane dane finansowe 1'!#REF!</definedName>
    <definedName name="_wjncr45189" localSheetId="2">'[5]wybrane dane finansowe 1'!#REF!</definedName>
    <definedName name="_wjncr45189" localSheetId="5">'[5]wybrane dane finansowe 1'!#REF!</definedName>
    <definedName name="_wjncr45189" localSheetId="1">'[5]wybrane dane finansowe 1'!#REF!</definedName>
    <definedName name="_wjncr45189" localSheetId="4">'[5]wybrane dane finansowe 1'!#REF!</definedName>
    <definedName name="_wjncr45189" localSheetId="10">'[5]wybrane dane finansowe 1'!#REF!</definedName>
    <definedName name="_wjncr45189" localSheetId="16">'[5]wybrane dane finansowe 1'!#REF!</definedName>
    <definedName name="_wjncr45189" localSheetId="17">'[5]wybrane dane finansowe 1'!#REF!</definedName>
    <definedName name="_wjncr45189">'[5]wybrane dane finansowe 1'!#REF!</definedName>
    <definedName name="_wk1aq8536c" localSheetId="2">'[5]wybrane dane finansowe 1'!#REF!</definedName>
    <definedName name="_wk1aq8536c" localSheetId="5">'[5]wybrane dane finansowe 1'!#REF!</definedName>
    <definedName name="_wk1aq8536c" localSheetId="1">'[5]wybrane dane finansowe 1'!#REF!</definedName>
    <definedName name="_wk1aq8536c" localSheetId="4">'[5]wybrane dane finansowe 1'!#REF!</definedName>
    <definedName name="_wk1aq8536c" localSheetId="10">'[5]wybrane dane finansowe 1'!#REF!</definedName>
    <definedName name="_wk1aq8536c" localSheetId="16">'[5]wybrane dane finansowe 1'!#REF!</definedName>
    <definedName name="_wk1aq8536c" localSheetId="17">'[5]wybrane dane finansowe 1'!#REF!</definedName>
    <definedName name="_wk1aq8536c">'[5]wybrane dane finansowe 1'!#REF!</definedName>
    <definedName name="_wm1ynv50m2p" localSheetId="2">'[5]wybrane dane finansowe 1'!#REF!</definedName>
    <definedName name="_wm1ynv50m2p" localSheetId="5">'[5]wybrane dane finansowe 1'!#REF!</definedName>
    <definedName name="_wm1ynv50m2p" localSheetId="1">'[5]wybrane dane finansowe 1'!#REF!</definedName>
    <definedName name="_wm1ynv50m2p" localSheetId="4">'[5]wybrane dane finansowe 1'!#REF!</definedName>
    <definedName name="_wm1ynv50m2p" localSheetId="10">'[5]wybrane dane finansowe 1'!#REF!</definedName>
    <definedName name="_wm1ynv50m2p" localSheetId="16">'[5]wybrane dane finansowe 1'!#REF!</definedName>
    <definedName name="_wm1ynv50m2p" localSheetId="17">'[5]wybrane dane finansowe 1'!#REF!</definedName>
    <definedName name="_wm1ynv50m2p">'[5]wybrane dane finansowe 1'!#REF!</definedName>
    <definedName name="_wo0lva4zl1b" localSheetId="2">'[5]wybrane dane finansowe 1'!#REF!</definedName>
    <definedName name="_wo0lva4zl1b" localSheetId="5">'[5]wybrane dane finansowe 1'!#REF!</definedName>
    <definedName name="_wo0lva4zl1b" localSheetId="1">'[5]wybrane dane finansowe 1'!#REF!</definedName>
    <definedName name="_wo0lva4zl1b" localSheetId="4">'[5]wybrane dane finansowe 1'!#REF!</definedName>
    <definedName name="_wo0lva4zl1b" localSheetId="10">'[5]wybrane dane finansowe 1'!#REF!</definedName>
    <definedName name="_wo0lva4zl1b" localSheetId="16">'[5]wybrane dane finansowe 1'!#REF!</definedName>
    <definedName name="_wo0lva4zl1b" localSheetId="17">'[5]wybrane dane finansowe 1'!#REF!</definedName>
    <definedName name="_wo0lva4zl1b">'[5]wybrane dane finansowe 1'!#REF!</definedName>
    <definedName name="_wo0qlv50m1w" localSheetId="2">'[5]wybrane dane finansowe 1'!#REF!</definedName>
    <definedName name="_wo0qlv50m1w" localSheetId="5">'[5]wybrane dane finansowe 1'!#REF!</definedName>
    <definedName name="_wo0qlv50m1w" localSheetId="1">'[5]wybrane dane finansowe 1'!#REF!</definedName>
    <definedName name="_wo0qlv50m1w" localSheetId="4">'[5]wybrane dane finansowe 1'!#REF!</definedName>
    <definedName name="_wo0qlv50m1w" localSheetId="10">'[5]wybrane dane finansowe 1'!#REF!</definedName>
    <definedName name="_wo0qlv50m1w" localSheetId="16">'[5]wybrane dane finansowe 1'!#REF!</definedName>
    <definedName name="_wo0qlv50m1w" localSheetId="17">'[5]wybrane dane finansowe 1'!#REF!</definedName>
    <definedName name="_wo0qlv50m1w">'[5]wybrane dane finansowe 1'!#REF!</definedName>
    <definedName name="_wtugt453q21" localSheetId="2">'[5]wybrane dane finansowe 1'!#REF!</definedName>
    <definedName name="_wtugt453q21" localSheetId="5">'[5]wybrane dane finansowe 1'!#REF!</definedName>
    <definedName name="_wtugt453q21" localSheetId="1">'[5]wybrane dane finansowe 1'!#REF!</definedName>
    <definedName name="_wtugt453q21" localSheetId="4">'[5]wybrane dane finansowe 1'!#REF!</definedName>
    <definedName name="_wtugt453q21" localSheetId="10">'[5]wybrane dane finansowe 1'!#REF!</definedName>
    <definedName name="_wtugt453q21" localSheetId="16">'[5]wybrane dane finansowe 1'!#REF!</definedName>
    <definedName name="_wtugt453q21" localSheetId="17">'[5]wybrane dane finansowe 1'!#REF!</definedName>
    <definedName name="_wtugt453q21">'[5]wybrane dane finansowe 1'!#REF!</definedName>
    <definedName name="_wue53n4zlf" localSheetId="2">'[5]wybrane dane finansowe 1'!#REF!</definedName>
    <definedName name="_wue53n4zlf" localSheetId="5">'[5]wybrane dane finansowe 1'!#REF!</definedName>
    <definedName name="_wue53n4zlf" localSheetId="1">'[5]wybrane dane finansowe 1'!#REF!</definedName>
    <definedName name="_wue53n4zlf" localSheetId="4">'[5]wybrane dane finansowe 1'!#REF!</definedName>
    <definedName name="_wue53n4zlf" localSheetId="10">'[5]wybrane dane finansowe 1'!#REF!</definedName>
    <definedName name="_wue53n4zlf" localSheetId="16">'[5]wybrane dane finansowe 1'!#REF!</definedName>
    <definedName name="_wue53n4zlf" localSheetId="17">'[5]wybrane dane finansowe 1'!#REF!</definedName>
    <definedName name="_wue53n4zlf">'[5]wybrane dane finansowe 1'!#REF!</definedName>
    <definedName name="_wxf4yy4x9k" localSheetId="2">#REF!</definedName>
    <definedName name="_wxf4yy4x9k" localSheetId="4">#REF!</definedName>
    <definedName name="_wxf4yy4x9k" localSheetId="10">#REF!</definedName>
    <definedName name="_wxf4yy4x9k" localSheetId="16">#REF!</definedName>
    <definedName name="_wxf4yy4x9k">#REF!</definedName>
    <definedName name="_wxi57a4y21p" localSheetId="2">'[5]wybrane dane finansowe 1'!#REF!</definedName>
    <definedName name="_wxi57a4y21p" localSheetId="5">'[5]wybrane dane finansowe 1'!#REF!</definedName>
    <definedName name="_wxi57a4y21p" localSheetId="1">'[5]wybrane dane finansowe 1'!#REF!</definedName>
    <definedName name="_wxi57a4y21p" localSheetId="4">'[5]wybrane dane finansowe 1'!#REF!</definedName>
    <definedName name="_wxi57a4y21p" localSheetId="10">'[5]wybrane dane finansowe 1'!#REF!</definedName>
    <definedName name="_wxi57a4y21p" localSheetId="16">'[5]wybrane dane finansowe 1'!#REF!</definedName>
    <definedName name="_wxi57a4y21p" localSheetId="17">'[5]wybrane dane finansowe 1'!#REF!</definedName>
    <definedName name="_wxi57a4y21p">'[5]wybrane dane finansowe 1'!#REF!</definedName>
    <definedName name="_wy1y4353q2w" localSheetId="2">'[5]wybrane dane finansowe 1'!#REF!</definedName>
    <definedName name="_wy1y4353q2w" localSheetId="5">'[5]wybrane dane finansowe 1'!#REF!</definedName>
    <definedName name="_wy1y4353q2w" localSheetId="1">'[5]wybrane dane finansowe 1'!#REF!</definedName>
    <definedName name="_wy1y4353q2w" localSheetId="4">'[5]wybrane dane finansowe 1'!#REF!</definedName>
    <definedName name="_wy1y4353q2w" localSheetId="10">'[5]wybrane dane finansowe 1'!#REF!</definedName>
    <definedName name="_wy1y4353q2w" localSheetId="16">'[5]wybrane dane finansowe 1'!#REF!</definedName>
    <definedName name="_wy1y4353q2w" localSheetId="17">'[5]wybrane dane finansowe 1'!#REF!</definedName>
    <definedName name="_wy1y4353q2w">'[5]wybrane dane finansowe 1'!#REF!</definedName>
    <definedName name="_x358wq536v" localSheetId="2">'[5]wybrane dane finansowe 1'!#REF!</definedName>
    <definedName name="_x358wq536v" localSheetId="5">'[5]wybrane dane finansowe 1'!#REF!</definedName>
    <definedName name="_x358wq536v" localSheetId="1">'[5]wybrane dane finansowe 1'!#REF!</definedName>
    <definedName name="_x358wq536v" localSheetId="4">'[5]wybrane dane finansowe 1'!#REF!</definedName>
    <definedName name="_x358wq536v" localSheetId="10">'[5]wybrane dane finansowe 1'!#REF!</definedName>
    <definedName name="_x358wq536v" localSheetId="16">'[5]wybrane dane finansowe 1'!#REF!</definedName>
    <definedName name="_x358wq536v" localSheetId="17">'[5]wybrane dane finansowe 1'!#REF!</definedName>
    <definedName name="_x358wq536v">'[5]wybrane dane finansowe 1'!#REF!</definedName>
    <definedName name="_x5jje04y227" localSheetId="2">'[5]wybrane dane finansowe 1'!#REF!</definedName>
    <definedName name="_x5jje04y227" localSheetId="5">'[5]wybrane dane finansowe 1'!#REF!</definedName>
    <definedName name="_x5jje04y227" localSheetId="1">'[5]wybrane dane finansowe 1'!#REF!</definedName>
    <definedName name="_x5jje04y227" localSheetId="4">'[5]wybrane dane finansowe 1'!#REF!</definedName>
    <definedName name="_x5jje04y227" localSheetId="10">'[5]wybrane dane finansowe 1'!#REF!</definedName>
    <definedName name="_x5jje04y227" localSheetId="16">'[5]wybrane dane finansowe 1'!#REF!</definedName>
    <definedName name="_x5jje04y227" localSheetId="17">'[5]wybrane dane finansowe 1'!#REF!</definedName>
    <definedName name="_x5jje04y227">'[5]wybrane dane finansowe 1'!#REF!</definedName>
    <definedName name="_x7c9j64zlz" localSheetId="2">'[5]wybrane dane finansowe 1'!#REF!</definedName>
    <definedName name="_x7c9j64zlz" localSheetId="5">'[5]wybrane dane finansowe 1'!#REF!</definedName>
    <definedName name="_x7c9j64zlz" localSheetId="1">'[5]wybrane dane finansowe 1'!#REF!</definedName>
    <definedName name="_x7c9j64zlz" localSheetId="4">'[5]wybrane dane finansowe 1'!#REF!</definedName>
    <definedName name="_x7c9j64zlz" localSheetId="10">'[5]wybrane dane finansowe 1'!#REF!</definedName>
    <definedName name="_x7c9j64zlz" localSheetId="16">'[5]wybrane dane finansowe 1'!#REF!</definedName>
    <definedName name="_x7c9j64zlz" localSheetId="17">'[5]wybrane dane finansowe 1'!#REF!</definedName>
    <definedName name="_x7c9j64zlz">'[5]wybrane dane finansowe 1'!#REF!</definedName>
    <definedName name="_x94mzu507g" localSheetId="2">'[5]wybrane dane finansowe 1'!#REF!</definedName>
    <definedName name="_x94mzu507g" localSheetId="5">'[5]wybrane dane finansowe 1'!#REF!</definedName>
    <definedName name="_x94mzu507g" localSheetId="1">'[5]wybrane dane finansowe 1'!#REF!</definedName>
    <definedName name="_x94mzu507g" localSheetId="4">'[5]wybrane dane finansowe 1'!#REF!</definedName>
    <definedName name="_x94mzu507g" localSheetId="10">'[5]wybrane dane finansowe 1'!#REF!</definedName>
    <definedName name="_x94mzu507g" localSheetId="16">'[5]wybrane dane finansowe 1'!#REF!</definedName>
    <definedName name="_x94mzu507g" localSheetId="17">'[5]wybrane dane finansowe 1'!#REF!</definedName>
    <definedName name="_x94mzu507g">'[5]wybrane dane finansowe 1'!#REF!</definedName>
    <definedName name="_xekgfw51pg" localSheetId="2">'[5]wybrane dane finansowe 1'!#REF!</definedName>
    <definedName name="_xekgfw51pg" localSheetId="5">'[5]wybrane dane finansowe 1'!#REF!</definedName>
    <definedName name="_xekgfw51pg" localSheetId="1">'[5]wybrane dane finansowe 1'!#REF!</definedName>
    <definedName name="_xekgfw51pg" localSheetId="4">'[5]wybrane dane finansowe 1'!#REF!</definedName>
    <definedName name="_xekgfw51pg" localSheetId="10">'[5]wybrane dane finansowe 1'!#REF!</definedName>
    <definedName name="_xekgfw51pg" localSheetId="16">'[5]wybrane dane finansowe 1'!#REF!</definedName>
    <definedName name="_xekgfw51pg" localSheetId="17">'[5]wybrane dane finansowe 1'!#REF!</definedName>
    <definedName name="_xekgfw51pg">'[5]wybrane dane finansowe 1'!#REF!</definedName>
    <definedName name="_xg66cg4y230" localSheetId="2">'[5]wybrane dane finansowe 1'!#REF!</definedName>
    <definedName name="_xg66cg4y230" localSheetId="5">'[5]wybrane dane finansowe 1'!#REF!</definedName>
    <definedName name="_xg66cg4y230" localSheetId="1">'[5]wybrane dane finansowe 1'!#REF!</definedName>
    <definedName name="_xg66cg4y230" localSheetId="4">'[5]wybrane dane finansowe 1'!#REF!</definedName>
    <definedName name="_xg66cg4y230" localSheetId="10">'[5]wybrane dane finansowe 1'!#REF!</definedName>
    <definedName name="_xg66cg4y230" localSheetId="16">'[5]wybrane dane finansowe 1'!#REF!</definedName>
    <definedName name="_xg66cg4y230" localSheetId="17">'[5]wybrane dane finansowe 1'!#REF!</definedName>
    <definedName name="_xg66cg4y230">'[5]wybrane dane finansowe 1'!#REF!</definedName>
    <definedName name="_xgwiyf53q2h" localSheetId="2">'[5]wybrane dane finansowe 1'!#REF!</definedName>
    <definedName name="_xgwiyf53q2h" localSheetId="5">'[5]wybrane dane finansowe 1'!#REF!</definedName>
    <definedName name="_xgwiyf53q2h" localSheetId="1">'[5]wybrane dane finansowe 1'!#REF!</definedName>
    <definedName name="_xgwiyf53q2h" localSheetId="4">'[5]wybrane dane finansowe 1'!#REF!</definedName>
    <definedName name="_xgwiyf53q2h" localSheetId="10">'[5]wybrane dane finansowe 1'!#REF!</definedName>
    <definedName name="_xgwiyf53q2h" localSheetId="16">'[5]wybrane dane finansowe 1'!#REF!</definedName>
    <definedName name="_xgwiyf53q2h" localSheetId="17">'[5]wybrane dane finansowe 1'!#REF!</definedName>
    <definedName name="_xgwiyf53q2h">'[5]wybrane dane finansowe 1'!#REF!</definedName>
    <definedName name="_ximb7a4zl1r" localSheetId="2">'[5]wybrane dane finansowe 1'!#REF!</definedName>
    <definedName name="_ximb7a4zl1r" localSheetId="5">'[5]wybrane dane finansowe 1'!#REF!</definedName>
    <definedName name="_ximb7a4zl1r" localSheetId="1">'[5]wybrane dane finansowe 1'!#REF!</definedName>
    <definedName name="_ximb7a4zl1r" localSheetId="4">'[5]wybrane dane finansowe 1'!#REF!</definedName>
    <definedName name="_ximb7a4zl1r" localSheetId="10">'[5]wybrane dane finansowe 1'!#REF!</definedName>
    <definedName name="_ximb7a4zl1r" localSheetId="16">'[5]wybrane dane finansowe 1'!#REF!</definedName>
    <definedName name="_ximb7a4zl1r" localSheetId="17">'[5]wybrane dane finansowe 1'!#REF!</definedName>
    <definedName name="_ximb7a4zl1r">'[5]wybrane dane finansowe 1'!#REF!</definedName>
    <definedName name="_xkdq9354j17" localSheetId="2">'[5]wybrane dane finansowe 1'!#REF!</definedName>
    <definedName name="_xkdq9354j17" localSheetId="5">'[5]wybrane dane finansowe 1'!#REF!</definedName>
    <definedName name="_xkdq9354j17" localSheetId="1">'[5]wybrane dane finansowe 1'!#REF!</definedName>
    <definedName name="_xkdq9354j17" localSheetId="4">'[5]wybrane dane finansowe 1'!#REF!</definedName>
    <definedName name="_xkdq9354j17" localSheetId="10">'[5]wybrane dane finansowe 1'!#REF!</definedName>
    <definedName name="_xkdq9354j17" localSheetId="16">'[5]wybrane dane finansowe 1'!#REF!</definedName>
    <definedName name="_xkdq9354j17" localSheetId="17">'[5]wybrane dane finansowe 1'!#REF!</definedName>
    <definedName name="_xkdq9354j17">'[5]wybrane dane finansowe 1'!#REF!</definedName>
    <definedName name="_xkuhqi5182g" localSheetId="2">'[5]wybrane dane finansowe 1'!#REF!</definedName>
    <definedName name="_xkuhqi5182g" localSheetId="5">'[5]wybrane dane finansowe 1'!#REF!</definedName>
    <definedName name="_xkuhqi5182g" localSheetId="1">'[5]wybrane dane finansowe 1'!#REF!</definedName>
    <definedName name="_xkuhqi5182g" localSheetId="4">'[5]wybrane dane finansowe 1'!#REF!</definedName>
    <definedName name="_xkuhqi5182g" localSheetId="10">'[5]wybrane dane finansowe 1'!#REF!</definedName>
    <definedName name="_xkuhqi5182g" localSheetId="16">'[5]wybrane dane finansowe 1'!#REF!</definedName>
    <definedName name="_xkuhqi5182g" localSheetId="17">'[5]wybrane dane finansowe 1'!#REF!</definedName>
    <definedName name="_xkuhqi5182g">'[5]wybrane dane finansowe 1'!#REF!</definedName>
    <definedName name="_xndxwd53q2k" localSheetId="2">'[5]wybrane dane finansowe 1'!#REF!</definedName>
    <definedName name="_xndxwd53q2k" localSheetId="5">'[5]wybrane dane finansowe 1'!#REF!</definedName>
    <definedName name="_xndxwd53q2k" localSheetId="1">'[5]wybrane dane finansowe 1'!#REF!</definedName>
    <definedName name="_xndxwd53q2k" localSheetId="4">'[5]wybrane dane finansowe 1'!#REF!</definedName>
    <definedName name="_xndxwd53q2k" localSheetId="10">'[5]wybrane dane finansowe 1'!#REF!</definedName>
    <definedName name="_xndxwd53q2k" localSheetId="16">'[5]wybrane dane finansowe 1'!#REF!</definedName>
    <definedName name="_xndxwd53q2k" localSheetId="17">'[5]wybrane dane finansowe 1'!#REF!</definedName>
    <definedName name="_xndxwd53q2k">'[5]wybrane dane finansowe 1'!#REF!</definedName>
    <definedName name="_xqfgrb4y22q" localSheetId="2">'[5]wybrane dane finansowe 1'!#REF!</definedName>
    <definedName name="_xqfgrb4y22q" localSheetId="5">'[5]wybrane dane finansowe 1'!#REF!</definedName>
    <definedName name="_xqfgrb4y22q" localSheetId="1">'[5]wybrane dane finansowe 1'!#REF!</definedName>
    <definedName name="_xqfgrb4y22q" localSheetId="4">'[5]wybrane dane finansowe 1'!#REF!</definedName>
    <definedName name="_xqfgrb4y22q" localSheetId="10">'[5]wybrane dane finansowe 1'!#REF!</definedName>
    <definedName name="_xqfgrb4y22q" localSheetId="16">'[5]wybrane dane finansowe 1'!#REF!</definedName>
    <definedName name="_xqfgrb4y22q" localSheetId="17">'[5]wybrane dane finansowe 1'!#REF!</definedName>
    <definedName name="_xqfgrb4y22q">'[5]wybrane dane finansowe 1'!#REF!</definedName>
    <definedName name="_xszrhk507j" localSheetId="2">'[5]wybrane dane finansowe 1'!#REF!</definedName>
    <definedName name="_xszrhk507j" localSheetId="5">'[5]wybrane dane finansowe 1'!#REF!</definedName>
    <definedName name="_xszrhk507j" localSheetId="1">'[5]wybrane dane finansowe 1'!#REF!</definedName>
    <definedName name="_xszrhk507j" localSheetId="4">'[5]wybrane dane finansowe 1'!#REF!</definedName>
    <definedName name="_xszrhk507j" localSheetId="10">'[5]wybrane dane finansowe 1'!#REF!</definedName>
    <definedName name="_xszrhk507j" localSheetId="16">'[5]wybrane dane finansowe 1'!#REF!</definedName>
    <definedName name="_xszrhk507j" localSheetId="17">'[5]wybrane dane finansowe 1'!#REF!</definedName>
    <definedName name="_xszrhk507j">'[5]wybrane dane finansowe 1'!#REF!</definedName>
    <definedName name="_xyfxwr50m2l" localSheetId="2">'[5]wybrane dane finansowe 1'!#REF!</definedName>
    <definedName name="_xyfxwr50m2l" localSheetId="5">'[5]wybrane dane finansowe 1'!#REF!</definedName>
    <definedName name="_xyfxwr50m2l" localSheetId="1">'[5]wybrane dane finansowe 1'!#REF!</definedName>
    <definedName name="_xyfxwr50m2l" localSheetId="4">'[5]wybrane dane finansowe 1'!#REF!</definedName>
    <definedName name="_xyfxwr50m2l" localSheetId="10">'[5]wybrane dane finansowe 1'!#REF!</definedName>
    <definedName name="_xyfxwr50m2l" localSheetId="16">'[5]wybrane dane finansowe 1'!#REF!</definedName>
    <definedName name="_xyfxwr50m2l" localSheetId="17">'[5]wybrane dane finansowe 1'!#REF!</definedName>
    <definedName name="_xyfxwr50m2l">'[5]wybrane dane finansowe 1'!#REF!</definedName>
    <definedName name="_xzkpfs50me" localSheetId="2">'[5]wybrane dane finansowe 1'!#REF!</definedName>
    <definedName name="_xzkpfs50me" localSheetId="5">'[5]wybrane dane finansowe 1'!#REF!</definedName>
    <definedName name="_xzkpfs50me" localSheetId="1">'[5]wybrane dane finansowe 1'!#REF!</definedName>
    <definedName name="_xzkpfs50me" localSheetId="4">'[5]wybrane dane finansowe 1'!#REF!</definedName>
    <definedName name="_xzkpfs50me" localSheetId="10">'[5]wybrane dane finansowe 1'!#REF!</definedName>
    <definedName name="_xzkpfs50me" localSheetId="16">'[5]wybrane dane finansowe 1'!#REF!</definedName>
    <definedName name="_xzkpfs50me" localSheetId="17">'[5]wybrane dane finansowe 1'!#REF!</definedName>
    <definedName name="_xzkpfs50me">'[5]wybrane dane finansowe 1'!#REF!</definedName>
    <definedName name="_xzsytz54j1c" localSheetId="2">'[5]wybrane dane finansowe 1'!#REF!</definedName>
    <definedName name="_xzsytz54j1c" localSheetId="5">'[5]wybrane dane finansowe 1'!#REF!</definedName>
    <definedName name="_xzsytz54j1c" localSheetId="1">'[5]wybrane dane finansowe 1'!#REF!</definedName>
    <definedName name="_xzsytz54j1c" localSheetId="4">'[5]wybrane dane finansowe 1'!#REF!</definedName>
    <definedName name="_xzsytz54j1c" localSheetId="10">'[5]wybrane dane finansowe 1'!#REF!</definedName>
    <definedName name="_xzsytz54j1c" localSheetId="16">'[5]wybrane dane finansowe 1'!#REF!</definedName>
    <definedName name="_xzsytz54j1c" localSheetId="17">'[5]wybrane dane finansowe 1'!#REF!</definedName>
    <definedName name="_xzsytz54j1c">'[5]wybrane dane finansowe 1'!#REF!</definedName>
    <definedName name="_y12bx550m2f" localSheetId="2">'[5]wybrane dane finansowe 1'!#REF!</definedName>
    <definedName name="_y12bx550m2f" localSheetId="5">'[5]wybrane dane finansowe 1'!#REF!</definedName>
    <definedName name="_y12bx550m2f" localSheetId="1">'[5]wybrane dane finansowe 1'!#REF!</definedName>
    <definedName name="_y12bx550m2f" localSheetId="4">'[5]wybrane dane finansowe 1'!#REF!</definedName>
    <definedName name="_y12bx550m2f" localSheetId="10">'[5]wybrane dane finansowe 1'!#REF!</definedName>
    <definedName name="_y12bx550m2f" localSheetId="16">'[5]wybrane dane finansowe 1'!#REF!</definedName>
    <definedName name="_y12bx550m2f" localSheetId="17">'[5]wybrane dane finansowe 1'!#REF!</definedName>
    <definedName name="_y12bx550m2f">'[5]wybrane dane finansowe 1'!#REF!</definedName>
    <definedName name="_y3nhc151826" localSheetId="2">'[5]wybrane dane finansowe 1'!#REF!</definedName>
    <definedName name="_y3nhc151826" localSheetId="5">'[5]wybrane dane finansowe 1'!#REF!</definedName>
    <definedName name="_y3nhc151826" localSheetId="1">'[5]wybrane dane finansowe 1'!#REF!</definedName>
    <definedName name="_y3nhc151826" localSheetId="4">'[5]wybrane dane finansowe 1'!#REF!</definedName>
    <definedName name="_y3nhc151826" localSheetId="10">'[5]wybrane dane finansowe 1'!#REF!</definedName>
    <definedName name="_y3nhc151826" localSheetId="16">'[5]wybrane dane finansowe 1'!#REF!</definedName>
    <definedName name="_y3nhc151826" localSheetId="17">'[5]wybrane dane finansowe 1'!#REF!</definedName>
    <definedName name="_y3nhc151826">'[5]wybrane dane finansowe 1'!#REF!</definedName>
    <definedName name="_y60wct507z" localSheetId="2">'[5]wybrane dane finansowe 1'!#REF!</definedName>
    <definedName name="_y60wct507z" localSheetId="5">'[5]wybrane dane finansowe 1'!#REF!</definedName>
    <definedName name="_y60wct507z" localSheetId="1">'[5]wybrane dane finansowe 1'!#REF!</definedName>
    <definedName name="_y60wct507z" localSheetId="4">'[5]wybrane dane finansowe 1'!#REF!</definedName>
    <definedName name="_y60wct507z" localSheetId="10">'[5]wybrane dane finansowe 1'!#REF!</definedName>
    <definedName name="_y60wct507z" localSheetId="16">'[5]wybrane dane finansowe 1'!#REF!</definedName>
    <definedName name="_y60wct507z" localSheetId="17">'[5]wybrane dane finansowe 1'!#REF!</definedName>
    <definedName name="_y60wct507z">'[5]wybrane dane finansowe 1'!#REF!</definedName>
    <definedName name="_y91e0353q1y" localSheetId="2">'[5]wybrane dane finansowe 1'!#REF!</definedName>
    <definedName name="_y91e0353q1y" localSheetId="5">'[5]wybrane dane finansowe 1'!#REF!</definedName>
    <definedName name="_y91e0353q1y" localSheetId="1">'[5]wybrane dane finansowe 1'!#REF!</definedName>
    <definedName name="_y91e0353q1y" localSheetId="4">'[5]wybrane dane finansowe 1'!#REF!</definedName>
    <definedName name="_y91e0353q1y" localSheetId="10">'[5]wybrane dane finansowe 1'!#REF!</definedName>
    <definedName name="_y91e0353q1y" localSheetId="16">'[5]wybrane dane finansowe 1'!#REF!</definedName>
    <definedName name="_y91e0353q1y" localSheetId="17">'[5]wybrane dane finansowe 1'!#REF!</definedName>
    <definedName name="_y91e0353q1y">'[5]wybrane dane finansowe 1'!#REF!</definedName>
    <definedName name="_y9guvu54ju" localSheetId="2">'[5]wybrane dane finansowe 1'!#REF!</definedName>
    <definedName name="_y9guvu54ju" localSheetId="5">'[5]wybrane dane finansowe 1'!#REF!</definedName>
    <definedName name="_y9guvu54ju" localSheetId="1">'[5]wybrane dane finansowe 1'!#REF!</definedName>
    <definedName name="_y9guvu54ju" localSheetId="4">'[5]wybrane dane finansowe 1'!#REF!</definedName>
    <definedName name="_y9guvu54ju" localSheetId="10">'[5]wybrane dane finansowe 1'!#REF!</definedName>
    <definedName name="_y9guvu54ju" localSheetId="16">'[5]wybrane dane finansowe 1'!#REF!</definedName>
    <definedName name="_y9guvu54ju" localSheetId="17">'[5]wybrane dane finansowe 1'!#REF!</definedName>
    <definedName name="_y9guvu54ju">'[5]wybrane dane finansowe 1'!#REF!</definedName>
    <definedName name="_y9wkj950m2a" localSheetId="2">'[5]wybrane dane finansowe 1'!#REF!</definedName>
    <definedName name="_y9wkj950m2a" localSheetId="5">'[5]wybrane dane finansowe 1'!#REF!</definedName>
    <definedName name="_y9wkj950m2a" localSheetId="1">'[5]wybrane dane finansowe 1'!#REF!</definedName>
    <definedName name="_y9wkj950m2a" localSheetId="4">'[5]wybrane dane finansowe 1'!#REF!</definedName>
    <definedName name="_y9wkj950m2a" localSheetId="10">'[5]wybrane dane finansowe 1'!#REF!</definedName>
    <definedName name="_y9wkj950m2a" localSheetId="16">'[5]wybrane dane finansowe 1'!#REF!</definedName>
    <definedName name="_y9wkj950m2a" localSheetId="17">'[5]wybrane dane finansowe 1'!#REF!</definedName>
    <definedName name="_y9wkj950m2a">'[5]wybrane dane finansowe 1'!#REF!</definedName>
    <definedName name="_ybwe2b4x9x" localSheetId="2">#REF!</definedName>
    <definedName name="_ybwe2b4x9x" localSheetId="4">#REF!</definedName>
    <definedName name="_ybwe2b4x9x" localSheetId="10">#REF!</definedName>
    <definedName name="_ybwe2b4x9x" localSheetId="16">#REF!</definedName>
    <definedName name="_ybwe2b4x9x">#REF!</definedName>
    <definedName name="_ygxxpd53q24" localSheetId="2">'[5]wybrane dane finansowe 1'!#REF!</definedName>
    <definedName name="_ygxxpd53q24" localSheetId="5">'[5]wybrane dane finansowe 1'!#REF!</definedName>
    <definedName name="_ygxxpd53q24" localSheetId="1">'[5]wybrane dane finansowe 1'!#REF!</definedName>
    <definedName name="_ygxxpd53q24" localSheetId="4">'[5]wybrane dane finansowe 1'!#REF!</definedName>
    <definedName name="_ygxxpd53q24" localSheetId="10">'[5]wybrane dane finansowe 1'!#REF!</definedName>
    <definedName name="_ygxxpd53q24" localSheetId="16">'[5]wybrane dane finansowe 1'!#REF!</definedName>
    <definedName name="_ygxxpd53q24" localSheetId="17">'[5]wybrane dane finansowe 1'!#REF!</definedName>
    <definedName name="_ygxxpd53q24">'[5]wybrane dane finansowe 1'!#REF!</definedName>
    <definedName name="_ygzciu50mr" localSheetId="2">'[5]wybrane dane finansowe 1'!#REF!</definedName>
    <definedName name="_ygzciu50mr" localSheetId="5">'[5]wybrane dane finansowe 1'!#REF!</definedName>
    <definedName name="_ygzciu50mr" localSheetId="1">'[5]wybrane dane finansowe 1'!#REF!</definedName>
    <definedName name="_ygzciu50mr" localSheetId="4">'[5]wybrane dane finansowe 1'!#REF!</definedName>
    <definedName name="_ygzciu50mr" localSheetId="10">'[5]wybrane dane finansowe 1'!#REF!</definedName>
    <definedName name="_ygzciu50mr" localSheetId="16">'[5]wybrane dane finansowe 1'!#REF!</definedName>
    <definedName name="_ygzciu50mr" localSheetId="17">'[5]wybrane dane finansowe 1'!#REF!</definedName>
    <definedName name="_ygzciu50mr">'[5]wybrane dane finansowe 1'!#REF!</definedName>
    <definedName name="_yhlxey507o" localSheetId="2">'[5]wybrane dane finansowe 1'!#REF!</definedName>
    <definedName name="_yhlxey507o" localSheetId="5">'[5]wybrane dane finansowe 1'!#REF!</definedName>
    <definedName name="_yhlxey507o" localSheetId="1">'[5]wybrane dane finansowe 1'!#REF!</definedName>
    <definedName name="_yhlxey507o" localSheetId="4">'[5]wybrane dane finansowe 1'!#REF!</definedName>
    <definedName name="_yhlxey507o" localSheetId="10">'[5]wybrane dane finansowe 1'!#REF!</definedName>
    <definedName name="_yhlxey507o" localSheetId="16">'[5]wybrane dane finansowe 1'!#REF!</definedName>
    <definedName name="_yhlxey507o" localSheetId="17">'[5]wybrane dane finansowe 1'!#REF!</definedName>
    <definedName name="_yhlxey507o">'[5]wybrane dane finansowe 1'!#REF!</definedName>
    <definedName name="_yi9fmu518y" localSheetId="2">'[5]wybrane dane finansowe 1'!#REF!</definedName>
    <definedName name="_yi9fmu518y" localSheetId="5">'[5]wybrane dane finansowe 1'!#REF!</definedName>
    <definedName name="_yi9fmu518y" localSheetId="1">'[5]wybrane dane finansowe 1'!#REF!</definedName>
    <definedName name="_yi9fmu518y" localSheetId="4">'[5]wybrane dane finansowe 1'!#REF!</definedName>
    <definedName name="_yi9fmu518y" localSheetId="10">'[5]wybrane dane finansowe 1'!#REF!</definedName>
    <definedName name="_yi9fmu518y" localSheetId="16">'[5]wybrane dane finansowe 1'!#REF!</definedName>
    <definedName name="_yi9fmu518y" localSheetId="17">'[5]wybrane dane finansowe 1'!#REF!</definedName>
    <definedName name="_yi9fmu518y">'[5]wybrane dane finansowe 1'!#REF!</definedName>
    <definedName name="_yiutlz5361h" localSheetId="2">'[5]wybrane dane finansowe 1'!#REF!</definedName>
    <definedName name="_yiutlz5361h" localSheetId="5">'[5]wybrane dane finansowe 1'!#REF!</definedName>
    <definedName name="_yiutlz5361h" localSheetId="1">'[5]wybrane dane finansowe 1'!#REF!</definedName>
    <definedName name="_yiutlz5361h" localSheetId="4">'[5]wybrane dane finansowe 1'!#REF!</definedName>
    <definedName name="_yiutlz5361h" localSheetId="10">'[5]wybrane dane finansowe 1'!#REF!</definedName>
    <definedName name="_yiutlz5361h" localSheetId="16">'[5]wybrane dane finansowe 1'!#REF!</definedName>
    <definedName name="_yiutlz5361h" localSheetId="17">'[5]wybrane dane finansowe 1'!#REF!</definedName>
    <definedName name="_yiutlz5361h">'[5]wybrane dane finansowe 1'!#REF!</definedName>
    <definedName name="_yl2nzw4y2t" localSheetId="2">'[5]wybrane dane finansowe 1'!#REF!</definedName>
    <definedName name="_yl2nzw4y2t" localSheetId="5">'[5]wybrane dane finansowe 1'!#REF!</definedName>
    <definedName name="_yl2nzw4y2t" localSheetId="1">'[5]wybrane dane finansowe 1'!#REF!</definedName>
    <definedName name="_yl2nzw4y2t" localSheetId="4">'[5]wybrane dane finansowe 1'!#REF!</definedName>
    <definedName name="_yl2nzw4y2t" localSheetId="10">'[5]wybrane dane finansowe 1'!#REF!</definedName>
    <definedName name="_yl2nzw4y2t" localSheetId="16">'[5]wybrane dane finansowe 1'!#REF!</definedName>
    <definedName name="_yl2nzw4y2t" localSheetId="17">'[5]wybrane dane finansowe 1'!#REF!</definedName>
    <definedName name="_yl2nzw4y2t">'[5]wybrane dane finansowe 1'!#REF!</definedName>
    <definedName name="_yldvrl53q2c" localSheetId="2">'[5]wybrane dane finansowe 1'!#REF!</definedName>
    <definedName name="_yldvrl53q2c" localSheetId="5">'[5]wybrane dane finansowe 1'!#REF!</definedName>
    <definedName name="_yldvrl53q2c" localSheetId="1">'[5]wybrane dane finansowe 1'!#REF!</definedName>
    <definedName name="_yldvrl53q2c" localSheetId="4">'[5]wybrane dane finansowe 1'!#REF!</definedName>
    <definedName name="_yldvrl53q2c" localSheetId="10">'[5]wybrane dane finansowe 1'!#REF!</definedName>
    <definedName name="_yldvrl53q2c" localSheetId="16">'[5]wybrane dane finansowe 1'!#REF!</definedName>
    <definedName name="_yldvrl53q2c" localSheetId="17">'[5]wybrane dane finansowe 1'!#REF!</definedName>
    <definedName name="_yldvrl53q2c">'[5]wybrane dane finansowe 1'!#REF!</definedName>
    <definedName name="_ylgebs50m18" localSheetId="2">'[5]wybrane dane finansowe 1'!#REF!</definedName>
    <definedName name="_ylgebs50m18" localSheetId="5">'[5]wybrane dane finansowe 1'!#REF!</definedName>
    <definedName name="_ylgebs50m18" localSheetId="1">'[5]wybrane dane finansowe 1'!#REF!</definedName>
    <definedName name="_ylgebs50m18" localSheetId="4">'[5]wybrane dane finansowe 1'!#REF!</definedName>
    <definedName name="_ylgebs50m18" localSheetId="10">'[5]wybrane dane finansowe 1'!#REF!</definedName>
    <definedName name="_ylgebs50m18" localSheetId="16">'[5]wybrane dane finansowe 1'!#REF!</definedName>
    <definedName name="_ylgebs50m18" localSheetId="17">'[5]wybrane dane finansowe 1'!#REF!</definedName>
    <definedName name="_ylgebs50m18">'[5]wybrane dane finansowe 1'!#REF!</definedName>
    <definedName name="_yqcnbk4y2l" localSheetId="2">'[5]wybrane dane finansowe 1'!#REF!</definedName>
    <definedName name="_yqcnbk4y2l" localSheetId="5">'[5]wybrane dane finansowe 1'!#REF!</definedName>
    <definedName name="_yqcnbk4y2l" localSheetId="1">'[5]wybrane dane finansowe 1'!#REF!</definedName>
    <definedName name="_yqcnbk4y2l" localSheetId="4">'[5]wybrane dane finansowe 1'!#REF!</definedName>
    <definedName name="_yqcnbk4y2l" localSheetId="10">'[5]wybrane dane finansowe 1'!#REF!</definedName>
    <definedName name="_yqcnbk4y2l" localSheetId="16">'[5]wybrane dane finansowe 1'!#REF!</definedName>
    <definedName name="_yqcnbk4y2l" localSheetId="17">'[5]wybrane dane finansowe 1'!#REF!</definedName>
    <definedName name="_yqcnbk4y2l">'[5]wybrane dane finansowe 1'!#REF!</definedName>
    <definedName name="_yqxjiu518h" localSheetId="2">'[5]wybrane dane finansowe 1'!#REF!</definedName>
    <definedName name="_yqxjiu518h" localSheetId="5">'[5]wybrane dane finansowe 1'!#REF!</definedName>
    <definedName name="_yqxjiu518h" localSheetId="1">'[5]wybrane dane finansowe 1'!#REF!</definedName>
    <definedName name="_yqxjiu518h" localSheetId="4">'[5]wybrane dane finansowe 1'!#REF!</definedName>
    <definedName name="_yqxjiu518h" localSheetId="10">'[5]wybrane dane finansowe 1'!#REF!</definedName>
    <definedName name="_yqxjiu518h" localSheetId="16">'[5]wybrane dane finansowe 1'!#REF!</definedName>
    <definedName name="_yqxjiu518h" localSheetId="17">'[5]wybrane dane finansowe 1'!#REF!</definedName>
    <definedName name="_yqxjiu518h">'[5]wybrane dane finansowe 1'!#REF!</definedName>
    <definedName name="_ysi9rs4zlc" localSheetId="2">'[5]wybrane dane finansowe 1'!#REF!</definedName>
    <definedName name="_ysi9rs4zlc" localSheetId="5">'[5]wybrane dane finansowe 1'!#REF!</definedName>
    <definedName name="_ysi9rs4zlc" localSheetId="1">'[5]wybrane dane finansowe 1'!#REF!</definedName>
    <definedName name="_ysi9rs4zlc" localSheetId="4">'[5]wybrane dane finansowe 1'!#REF!</definedName>
    <definedName name="_ysi9rs4zlc" localSheetId="10">'[5]wybrane dane finansowe 1'!#REF!</definedName>
    <definedName name="_ysi9rs4zlc" localSheetId="16">'[5]wybrane dane finansowe 1'!#REF!</definedName>
    <definedName name="_ysi9rs4zlc" localSheetId="17">'[5]wybrane dane finansowe 1'!#REF!</definedName>
    <definedName name="_ysi9rs4zlc">'[5]wybrane dane finansowe 1'!#REF!</definedName>
    <definedName name="_ytomox5181d" localSheetId="2">'[5]wybrane dane finansowe 1'!#REF!</definedName>
    <definedName name="_ytomox5181d" localSheetId="5">'[5]wybrane dane finansowe 1'!#REF!</definedName>
    <definedName name="_ytomox5181d" localSheetId="1">'[5]wybrane dane finansowe 1'!#REF!</definedName>
    <definedName name="_ytomox5181d" localSheetId="4">'[5]wybrane dane finansowe 1'!#REF!</definedName>
    <definedName name="_ytomox5181d" localSheetId="10">'[5]wybrane dane finansowe 1'!#REF!</definedName>
    <definedName name="_ytomox5181d" localSheetId="16">'[5]wybrane dane finansowe 1'!#REF!</definedName>
    <definedName name="_ytomox5181d" localSheetId="17">'[5]wybrane dane finansowe 1'!#REF!</definedName>
    <definedName name="_ytomox5181d">'[5]wybrane dane finansowe 1'!#REF!</definedName>
    <definedName name="_yux8344y22o" localSheetId="2">'[5]wybrane dane finansowe 1'!#REF!</definedName>
    <definedName name="_yux8344y22o" localSheetId="5">'[5]wybrane dane finansowe 1'!#REF!</definedName>
    <definedName name="_yux8344y22o" localSheetId="1">'[5]wybrane dane finansowe 1'!#REF!</definedName>
    <definedName name="_yux8344y22o" localSheetId="4">'[5]wybrane dane finansowe 1'!#REF!</definedName>
    <definedName name="_yux8344y22o" localSheetId="10">'[5]wybrane dane finansowe 1'!#REF!</definedName>
    <definedName name="_yux8344y22o" localSheetId="16">'[5]wybrane dane finansowe 1'!#REF!</definedName>
    <definedName name="_yux8344y22o" localSheetId="17">'[5]wybrane dane finansowe 1'!#REF!</definedName>
    <definedName name="_yux8344y22o">'[5]wybrane dane finansowe 1'!#REF!</definedName>
    <definedName name="_yvwd955181z" localSheetId="2">'[5]wybrane dane finansowe 1'!#REF!</definedName>
    <definedName name="_yvwd955181z" localSheetId="5">'[5]wybrane dane finansowe 1'!#REF!</definedName>
    <definedName name="_yvwd955181z" localSheetId="1">'[5]wybrane dane finansowe 1'!#REF!</definedName>
    <definedName name="_yvwd955181z" localSheetId="4">'[5]wybrane dane finansowe 1'!#REF!</definedName>
    <definedName name="_yvwd955181z" localSheetId="10">'[5]wybrane dane finansowe 1'!#REF!</definedName>
    <definedName name="_yvwd955181z" localSheetId="16">'[5]wybrane dane finansowe 1'!#REF!</definedName>
    <definedName name="_yvwd955181z" localSheetId="17">'[5]wybrane dane finansowe 1'!#REF!</definedName>
    <definedName name="_yvwd955181z">'[5]wybrane dane finansowe 1'!#REF!</definedName>
    <definedName name="_yz9tz65071a" localSheetId="2">'[5]wybrane dane finansowe 1'!#REF!</definedName>
    <definedName name="_yz9tz65071a" localSheetId="5">'[5]wybrane dane finansowe 1'!#REF!</definedName>
    <definedName name="_yz9tz65071a" localSheetId="1">'[5]wybrane dane finansowe 1'!#REF!</definedName>
    <definedName name="_yz9tz65071a" localSheetId="4">'[5]wybrane dane finansowe 1'!#REF!</definedName>
    <definedName name="_yz9tz65071a" localSheetId="10">'[5]wybrane dane finansowe 1'!#REF!</definedName>
    <definedName name="_yz9tz65071a" localSheetId="16">'[5]wybrane dane finansowe 1'!#REF!</definedName>
    <definedName name="_yz9tz65071a" localSheetId="17">'[5]wybrane dane finansowe 1'!#REF!</definedName>
    <definedName name="_yz9tz65071a">'[5]wybrane dane finansowe 1'!#REF!</definedName>
    <definedName name="_z01hig536t" localSheetId="2">'[5]wybrane dane finansowe 1'!#REF!</definedName>
    <definedName name="_z01hig536t" localSheetId="5">'[5]wybrane dane finansowe 1'!#REF!</definedName>
    <definedName name="_z01hig536t" localSheetId="1">'[5]wybrane dane finansowe 1'!#REF!</definedName>
    <definedName name="_z01hig536t" localSheetId="4">'[5]wybrane dane finansowe 1'!#REF!</definedName>
    <definedName name="_z01hig536t" localSheetId="10">'[5]wybrane dane finansowe 1'!#REF!</definedName>
    <definedName name="_z01hig536t" localSheetId="16">'[5]wybrane dane finansowe 1'!#REF!</definedName>
    <definedName name="_z01hig536t" localSheetId="17">'[5]wybrane dane finansowe 1'!#REF!</definedName>
    <definedName name="_z01hig536t">'[5]wybrane dane finansowe 1'!#REF!</definedName>
    <definedName name="_z4pqex54je" localSheetId="2">'[5]wybrane dane finansowe 1'!#REF!</definedName>
    <definedName name="_z4pqex54je" localSheetId="5">'[5]wybrane dane finansowe 1'!#REF!</definedName>
    <definedName name="_z4pqex54je" localSheetId="1">'[5]wybrane dane finansowe 1'!#REF!</definedName>
    <definedName name="_z4pqex54je" localSheetId="4">'[5]wybrane dane finansowe 1'!#REF!</definedName>
    <definedName name="_z4pqex54je" localSheetId="10">'[5]wybrane dane finansowe 1'!#REF!</definedName>
    <definedName name="_z4pqex54je" localSheetId="16">'[5]wybrane dane finansowe 1'!#REF!</definedName>
    <definedName name="_z4pqex54je" localSheetId="17">'[5]wybrane dane finansowe 1'!#REF!</definedName>
    <definedName name="_z4pqex54je">'[5]wybrane dane finansowe 1'!#REF!</definedName>
    <definedName name="_z5yvp450m1l" localSheetId="2">'[5]wybrane dane finansowe 1'!#REF!</definedName>
    <definedName name="_z5yvp450m1l" localSheetId="5">'[5]wybrane dane finansowe 1'!#REF!</definedName>
    <definedName name="_z5yvp450m1l" localSheetId="1">'[5]wybrane dane finansowe 1'!#REF!</definedName>
    <definedName name="_z5yvp450m1l" localSheetId="4">'[5]wybrane dane finansowe 1'!#REF!</definedName>
    <definedName name="_z5yvp450m1l" localSheetId="10">'[5]wybrane dane finansowe 1'!#REF!</definedName>
    <definedName name="_z5yvp450m1l" localSheetId="16">'[5]wybrane dane finansowe 1'!#REF!</definedName>
    <definedName name="_z5yvp450m1l" localSheetId="17">'[5]wybrane dane finansowe 1'!#REF!</definedName>
    <definedName name="_z5yvp450m1l">'[5]wybrane dane finansowe 1'!#REF!</definedName>
    <definedName name="_z9v9s14ysd" localSheetId="2">'[5]wybrane dane finansowe 1'!#REF!</definedName>
    <definedName name="_z9v9s14ysd" localSheetId="5">'[5]wybrane dane finansowe 1'!#REF!</definedName>
    <definedName name="_z9v9s14ysd" localSheetId="1">'[5]wybrane dane finansowe 1'!#REF!</definedName>
    <definedName name="_z9v9s14ysd" localSheetId="4">'[5]wybrane dane finansowe 1'!#REF!</definedName>
    <definedName name="_z9v9s14ysd" localSheetId="10">'[5]wybrane dane finansowe 1'!#REF!</definedName>
    <definedName name="_z9v9s14ysd" localSheetId="16">'[5]wybrane dane finansowe 1'!#REF!</definedName>
    <definedName name="_z9v9s14ysd" localSheetId="17">'[5]wybrane dane finansowe 1'!#REF!</definedName>
    <definedName name="_z9v9s14ysd">'[5]wybrane dane finansowe 1'!#REF!</definedName>
    <definedName name="_zbwtkk50m2m" localSheetId="2">'[5]wybrane dane finansowe 1'!#REF!</definedName>
    <definedName name="_zbwtkk50m2m" localSheetId="5">'[5]wybrane dane finansowe 1'!#REF!</definedName>
    <definedName name="_zbwtkk50m2m" localSheetId="1">'[5]wybrane dane finansowe 1'!#REF!</definedName>
    <definedName name="_zbwtkk50m2m" localSheetId="4">'[5]wybrane dane finansowe 1'!#REF!</definedName>
    <definedName name="_zbwtkk50m2m" localSheetId="10">'[5]wybrane dane finansowe 1'!#REF!</definedName>
    <definedName name="_zbwtkk50m2m" localSheetId="16">'[5]wybrane dane finansowe 1'!#REF!</definedName>
    <definedName name="_zbwtkk50m2m" localSheetId="17">'[5]wybrane dane finansowe 1'!#REF!</definedName>
    <definedName name="_zbwtkk50m2m">'[5]wybrane dane finansowe 1'!#REF!</definedName>
    <definedName name="_zd9xdr51820" localSheetId="2">'[5]wybrane dane finansowe 1'!#REF!</definedName>
    <definedName name="_zd9xdr51820" localSheetId="5">'[5]wybrane dane finansowe 1'!#REF!</definedName>
    <definedName name="_zd9xdr51820" localSheetId="1">'[5]wybrane dane finansowe 1'!#REF!</definedName>
    <definedName name="_zd9xdr51820" localSheetId="4">'[5]wybrane dane finansowe 1'!#REF!</definedName>
    <definedName name="_zd9xdr51820" localSheetId="10">'[5]wybrane dane finansowe 1'!#REF!</definedName>
    <definedName name="_zd9xdr51820" localSheetId="16">'[5]wybrane dane finansowe 1'!#REF!</definedName>
    <definedName name="_zd9xdr51820" localSheetId="17">'[5]wybrane dane finansowe 1'!#REF!</definedName>
    <definedName name="_zd9xdr51820">'[5]wybrane dane finansowe 1'!#REF!</definedName>
    <definedName name="_zde6464y21t" localSheetId="2">'[5]wybrane dane finansowe 1'!#REF!</definedName>
    <definedName name="_zde6464y21t" localSheetId="5">'[5]wybrane dane finansowe 1'!#REF!</definedName>
    <definedName name="_zde6464y21t" localSheetId="1">'[5]wybrane dane finansowe 1'!#REF!</definedName>
    <definedName name="_zde6464y21t" localSheetId="4">'[5]wybrane dane finansowe 1'!#REF!</definedName>
    <definedName name="_zde6464y21t" localSheetId="10">'[5]wybrane dane finansowe 1'!#REF!</definedName>
    <definedName name="_zde6464y21t" localSheetId="16">'[5]wybrane dane finansowe 1'!#REF!</definedName>
    <definedName name="_zde6464y21t" localSheetId="17">'[5]wybrane dane finansowe 1'!#REF!</definedName>
    <definedName name="_zde6464y21t">'[5]wybrane dane finansowe 1'!#REF!</definedName>
    <definedName name="_zkp6jf4x9n" localSheetId="2">#REF!</definedName>
    <definedName name="_zkp6jf4x9n" localSheetId="4">#REF!</definedName>
    <definedName name="_zkp6jf4x9n" localSheetId="10">#REF!</definedName>
    <definedName name="_zkp6jf4x9n" localSheetId="16">#REF!</definedName>
    <definedName name="_zkp6jf4x9n">#REF!</definedName>
    <definedName name="_zkqv055071t" localSheetId="2">'[5]wybrane dane finansowe 1'!#REF!</definedName>
    <definedName name="_zkqv055071t" localSheetId="5">'[5]wybrane dane finansowe 1'!#REF!</definedName>
    <definedName name="_zkqv055071t" localSheetId="1">'[5]wybrane dane finansowe 1'!#REF!</definedName>
    <definedName name="_zkqv055071t" localSheetId="4">'[5]wybrane dane finansowe 1'!#REF!</definedName>
    <definedName name="_zkqv055071t" localSheetId="10">'[5]wybrane dane finansowe 1'!#REF!</definedName>
    <definedName name="_zkqv055071t" localSheetId="16">'[5]wybrane dane finansowe 1'!#REF!</definedName>
    <definedName name="_zkqv055071t" localSheetId="17">'[5]wybrane dane finansowe 1'!#REF!</definedName>
    <definedName name="_zkqv055071t">'[5]wybrane dane finansowe 1'!#REF!</definedName>
    <definedName name="_zmujun51pm" localSheetId="2">'[5]wybrane dane finansowe 1'!#REF!</definedName>
    <definedName name="_zmujun51pm" localSheetId="5">'[5]wybrane dane finansowe 1'!#REF!</definedName>
    <definedName name="_zmujun51pm" localSheetId="1">'[5]wybrane dane finansowe 1'!#REF!</definedName>
    <definedName name="_zmujun51pm" localSheetId="4">'[5]wybrane dane finansowe 1'!#REF!</definedName>
    <definedName name="_zmujun51pm" localSheetId="10">'[5]wybrane dane finansowe 1'!#REF!</definedName>
    <definedName name="_zmujun51pm" localSheetId="16">'[5]wybrane dane finansowe 1'!#REF!</definedName>
    <definedName name="_zmujun51pm" localSheetId="17">'[5]wybrane dane finansowe 1'!#REF!</definedName>
    <definedName name="_zmujun51pm">'[5]wybrane dane finansowe 1'!#REF!</definedName>
    <definedName name="_zpmhyn53q29" localSheetId="2">'[5]wybrane dane finansowe 1'!#REF!</definedName>
    <definedName name="_zpmhyn53q29" localSheetId="5">'[5]wybrane dane finansowe 1'!#REF!</definedName>
    <definedName name="_zpmhyn53q29" localSheetId="1">'[5]wybrane dane finansowe 1'!#REF!</definedName>
    <definedName name="_zpmhyn53q29" localSheetId="4">'[5]wybrane dane finansowe 1'!#REF!</definedName>
    <definedName name="_zpmhyn53q29" localSheetId="10">'[5]wybrane dane finansowe 1'!#REF!</definedName>
    <definedName name="_zpmhyn53q29" localSheetId="16">'[5]wybrane dane finansowe 1'!#REF!</definedName>
    <definedName name="_zpmhyn53q29" localSheetId="17">'[5]wybrane dane finansowe 1'!#REF!</definedName>
    <definedName name="_zpmhyn53q29">'[5]wybrane dane finansowe 1'!#REF!</definedName>
    <definedName name="_zprkvi54j1g" localSheetId="2">'[5]wybrane dane finansowe 1'!#REF!</definedName>
    <definedName name="_zprkvi54j1g" localSheetId="5">'[5]wybrane dane finansowe 1'!#REF!</definedName>
    <definedName name="_zprkvi54j1g" localSheetId="1">'[5]wybrane dane finansowe 1'!#REF!</definedName>
    <definedName name="_zprkvi54j1g" localSheetId="4">'[5]wybrane dane finansowe 1'!#REF!</definedName>
    <definedName name="_zprkvi54j1g" localSheetId="10">'[5]wybrane dane finansowe 1'!#REF!</definedName>
    <definedName name="_zprkvi54j1g" localSheetId="16">'[5]wybrane dane finansowe 1'!#REF!</definedName>
    <definedName name="_zprkvi54j1g" localSheetId="17">'[5]wybrane dane finansowe 1'!#REF!</definedName>
    <definedName name="_zprkvi54j1g">'[5]wybrane dane finansowe 1'!#REF!</definedName>
    <definedName name="_zqu7tj54jj" localSheetId="2">'[5]wybrane dane finansowe 1'!#REF!</definedName>
    <definedName name="_zqu7tj54jj" localSheetId="5">'[5]wybrane dane finansowe 1'!#REF!</definedName>
    <definedName name="_zqu7tj54jj" localSheetId="1">'[5]wybrane dane finansowe 1'!#REF!</definedName>
    <definedName name="_zqu7tj54jj" localSheetId="4">'[5]wybrane dane finansowe 1'!#REF!</definedName>
    <definedName name="_zqu7tj54jj" localSheetId="10">'[5]wybrane dane finansowe 1'!#REF!</definedName>
    <definedName name="_zqu7tj54jj" localSheetId="16">'[5]wybrane dane finansowe 1'!#REF!</definedName>
    <definedName name="_zqu7tj54jj" localSheetId="17">'[5]wybrane dane finansowe 1'!#REF!</definedName>
    <definedName name="_zqu7tj54jj">'[5]wybrane dane finansowe 1'!#REF!</definedName>
    <definedName name="_zrogjp536l" localSheetId="2">'[5]wybrane dane finansowe 1'!#REF!</definedName>
    <definedName name="_zrogjp536l" localSheetId="5">'[5]wybrane dane finansowe 1'!#REF!</definedName>
    <definedName name="_zrogjp536l" localSheetId="1">'[5]wybrane dane finansowe 1'!#REF!</definedName>
    <definedName name="_zrogjp536l" localSheetId="4">'[5]wybrane dane finansowe 1'!#REF!</definedName>
    <definedName name="_zrogjp536l" localSheetId="10">'[5]wybrane dane finansowe 1'!#REF!</definedName>
    <definedName name="_zrogjp536l" localSheetId="16">'[5]wybrane dane finansowe 1'!#REF!</definedName>
    <definedName name="_zrogjp536l" localSheetId="17">'[5]wybrane dane finansowe 1'!#REF!</definedName>
    <definedName name="_zrogjp536l">'[5]wybrane dane finansowe 1'!#REF!</definedName>
    <definedName name="_zt49hv4y226" localSheetId="2">'[5]wybrane dane finansowe 1'!#REF!</definedName>
    <definedName name="_zt49hv4y226" localSheetId="5">'[5]wybrane dane finansowe 1'!#REF!</definedName>
    <definedName name="_zt49hv4y226" localSheetId="1">'[5]wybrane dane finansowe 1'!#REF!</definedName>
    <definedName name="_zt49hv4y226" localSheetId="4">'[5]wybrane dane finansowe 1'!#REF!</definedName>
    <definedName name="_zt49hv4y226" localSheetId="10">'[5]wybrane dane finansowe 1'!#REF!</definedName>
    <definedName name="_zt49hv4y226" localSheetId="16">'[5]wybrane dane finansowe 1'!#REF!</definedName>
    <definedName name="_zt49hv4y226" localSheetId="17">'[5]wybrane dane finansowe 1'!#REF!</definedName>
    <definedName name="_zt49hv4y226">'[5]wybrane dane finansowe 1'!#REF!</definedName>
    <definedName name="_zvccjk4y21j" localSheetId="2">'[5]wybrane dane finansowe 1'!#REF!</definedName>
    <definedName name="_zvccjk4y21j" localSheetId="5">'[5]wybrane dane finansowe 1'!#REF!</definedName>
    <definedName name="_zvccjk4y21j" localSheetId="1">'[5]wybrane dane finansowe 1'!#REF!</definedName>
    <definedName name="_zvccjk4y21j" localSheetId="4">'[5]wybrane dane finansowe 1'!#REF!</definedName>
    <definedName name="_zvccjk4y21j" localSheetId="10">'[5]wybrane dane finansowe 1'!#REF!</definedName>
    <definedName name="_zvccjk4y21j" localSheetId="16">'[5]wybrane dane finansowe 1'!#REF!</definedName>
    <definedName name="_zvccjk4y21j" localSheetId="17">'[5]wybrane dane finansowe 1'!#REF!</definedName>
    <definedName name="_zvccjk4y21j">'[5]wybrane dane finansowe 1'!#REF!</definedName>
    <definedName name="_zwr61r50m1z" localSheetId="2">'[5]wybrane dane finansowe 1'!#REF!</definedName>
    <definedName name="_zwr61r50m1z" localSheetId="5">'[5]wybrane dane finansowe 1'!#REF!</definedName>
    <definedName name="_zwr61r50m1z" localSheetId="1">'[5]wybrane dane finansowe 1'!#REF!</definedName>
    <definedName name="_zwr61r50m1z" localSheetId="4">'[5]wybrane dane finansowe 1'!#REF!</definedName>
    <definedName name="_zwr61r50m1z" localSheetId="10">'[5]wybrane dane finansowe 1'!#REF!</definedName>
    <definedName name="_zwr61r50m1z" localSheetId="16">'[5]wybrane dane finansowe 1'!#REF!</definedName>
    <definedName name="_zwr61r50m1z" localSheetId="17">'[5]wybrane dane finansowe 1'!#REF!</definedName>
    <definedName name="_zwr61r50m1z">'[5]wybrane dane finansowe 1'!#REF!</definedName>
    <definedName name="_zy8m6050m2q" localSheetId="2">'[5]wybrane dane finansowe 1'!#REF!</definedName>
    <definedName name="_zy8m6050m2q" localSheetId="5">'[5]wybrane dane finansowe 1'!#REF!</definedName>
    <definedName name="_zy8m6050m2q" localSheetId="1">'[5]wybrane dane finansowe 1'!#REF!</definedName>
    <definedName name="_zy8m6050m2q" localSheetId="4">'[5]wybrane dane finansowe 1'!#REF!</definedName>
    <definedName name="_zy8m6050m2q" localSheetId="10">'[5]wybrane dane finansowe 1'!#REF!</definedName>
    <definedName name="_zy8m6050m2q" localSheetId="16">'[5]wybrane dane finansowe 1'!#REF!</definedName>
    <definedName name="_zy8m6050m2q" localSheetId="17">'[5]wybrane dane finansowe 1'!#REF!</definedName>
    <definedName name="_zy8m6050m2q">'[5]wybrane dane finansowe 1'!#REF!</definedName>
    <definedName name="a" localSheetId="2" hidden="1">{"'BZ SA P&amp;l (fORECAST)'!$A$1:$BR$26"}</definedName>
    <definedName name="a" localSheetId="1" hidden="1">{"'BZ SA P&amp;l (fORECAST)'!$A$1:$BR$26"}</definedName>
    <definedName name="a" localSheetId="4" hidden="1">{"'BZ SA P&amp;l (fORECAST)'!$A$1:$BR$26"}</definedName>
    <definedName name="A" localSheetId="17">{"'BZ SA P&amp;l (fORECAST)'!$A$1:$BR$26"}</definedName>
    <definedName name="a" hidden="1">{"'BZ SA P&amp;l (fORECAST)'!$A$1:$BR$26"}</definedName>
    <definedName name="a_a" localSheetId="2" hidden="1">{"'BZ SA P&amp;l (fORECAST)'!$A$1:$BR$26"}</definedName>
    <definedName name="a_a" localSheetId="1" hidden="1">{"'BZ SA P&amp;l (fORECAST)'!$A$1:$BR$26"}</definedName>
    <definedName name="a_a" localSheetId="4" hidden="1">{"'BZ SA P&amp;l (fORECAST)'!$A$1:$BR$26"}</definedName>
    <definedName name="a_a" hidden="1">{"'BZ SA P&amp;l (fORECAST)'!$A$1:$BR$26"}</definedName>
    <definedName name="a_aa">#N/A</definedName>
    <definedName name="aa" localSheetId="2">BS!aa</definedName>
    <definedName name="aa" localSheetId="1">#N/A</definedName>
    <definedName name="aa" localSheetId="4">'Przychody prowizyjne'!aa</definedName>
    <definedName name="aa" localSheetId="17">#N/A</definedName>
    <definedName name="aa">BS!aa</definedName>
    <definedName name="aaa" localSheetId="4" hidden="1">#N/A</definedName>
    <definedName name="aaa" localSheetId="17">'[17]SBB-N-1-A'!$A$1:$B$62</definedName>
    <definedName name="aaa" hidden="1">#N/A</definedName>
    <definedName name="aaaa">#N/A</definedName>
    <definedName name="aaaaaaaaaaaaaa" localSheetId="2">#REF!</definedName>
    <definedName name="aaaaaaaaaaaaaa" localSheetId="4">#REF!</definedName>
    <definedName name="aaaaaaaaaaaaaa" localSheetId="10">#REF!</definedName>
    <definedName name="aaaaaaaaaaaaaa" localSheetId="16">#REF!</definedName>
    <definedName name="aaaaaaaaaaaaaa">#REF!</definedName>
    <definedName name="aaaaaaaaaaaaaabb" localSheetId="2">#REF!</definedName>
    <definedName name="aaaaaaaaaaaaaabb" localSheetId="4">#REF!</definedName>
    <definedName name="aaaaaaaaaaaaaabb" localSheetId="10">#REF!</definedName>
    <definedName name="aaaaaaaaaaaaaabb" localSheetId="16">#REF!</definedName>
    <definedName name="aaaaaaaaaaaaaabb">#REF!</definedName>
    <definedName name="AAQAA">#N/A</definedName>
    <definedName name="AAS2000M" localSheetId="2">#REF!</definedName>
    <definedName name="AAS2000M" localSheetId="4">#REF!</definedName>
    <definedName name="AAS2000M" localSheetId="10">#REF!</definedName>
    <definedName name="AAS2000M" localSheetId="16">#REF!</definedName>
    <definedName name="AAS2000M">#REF!</definedName>
    <definedName name="AAS2000Y" localSheetId="2">#REF!</definedName>
    <definedName name="AAS2000Y" localSheetId="4">#REF!</definedName>
    <definedName name="AAS2000Y" localSheetId="10">#REF!</definedName>
    <definedName name="AAS2000Y" localSheetId="16">#REF!</definedName>
    <definedName name="AAS2000Y">#REF!</definedName>
    <definedName name="AAS2001M" localSheetId="2">#REF!</definedName>
    <definedName name="AAS2001M" localSheetId="4">#REF!</definedName>
    <definedName name="AAS2001M" localSheetId="10">#REF!</definedName>
    <definedName name="AAS2001M" localSheetId="16">#REF!</definedName>
    <definedName name="AAS2001M">#REF!</definedName>
    <definedName name="AAS2001Y" localSheetId="2">#REF!</definedName>
    <definedName name="AAS2001Y" localSheetId="4">#REF!</definedName>
    <definedName name="AAS2001Y" localSheetId="10">#REF!</definedName>
    <definedName name="AAS2001Y" localSheetId="16">#REF!</definedName>
    <definedName name="AAS2001Y">#REF!</definedName>
    <definedName name="ab" localSheetId="2" hidden="1">{"'BZ SA P&amp;l (fORECAST)'!$A$1:$BR$26"}</definedName>
    <definedName name="ab" localSheetId="1" hidden="1">{"'BZ SA P&amp;l (fORECAST)'!$A$1:$BR$26"}</definedName>
    <definedName name="ab" localSheetId="4" hidden="1">{"'BZ SA P&amp;l (fORECAST)'!$A$1:$BR$26"}</definedName>
    <definedName name="ab" hidden="1">{"'BZ SA P&amp;l (fORECAST)'!$A$1:$BR$26"}</definedName>
    <definedName name="ABI" localSheetId="2">#REF!</definedName>
    <definedName name="ABI" localSheetId="4">#REF!</definedName>
    <definedName name="ABI" localSheetId="10">#REF!</definedName>
    <definedName name="ABI" localSheetId="16">#REF!</definedName>
    <definedName name="ABI">#REF!</definedName>
    <definedName name="ADJUSTMENTS2000WBKM" localSheetId="2">#REF!</definedName>
    <definedName name="ADJUSTMENTS2000WBKM" localSheetId="4">#REF!</definedName>
    <definedName name="ADJUSTMENTS2000WBKM" localSheetId="10">#REF!</definedName>
    <definedName name="ADJUSTMENTS2000WBKM" localSheetId="16">#REF!</definedName>
    <definedName name="ADJUSTMENTS2000WBKM">#REF!</definedName>
    <definedName name="ADJUSTMENTS2000WBKY" localSheetId="2">#REF!</definedName>
    <definedName name="ADJUSTMENTS2000WBKY" localSheetId="4">#REF!</definedName>
    <definedName name="ADJUSTMENTS2000WBKY" localSheetId="10">#REF!</definedName>
    <definedName name="ADJUSTMENTS2000WBKY" localSheetId="16">#REF!</definedName>
    <definedName name="ADJUSTMENTS2000WBKY">#REF!</definedName>
    <definedName name="agayaay" localSheetId="2" hidden="1">{"'BZ SA P&amp;l (fORECAST)'!$A$1:$BR$26"}</definedName>
    <definedName name="agayaay" localSheetId="1" hidden="1">{"'BZ SA P&amp;l (fORECAST)'!$A$1:$BR$26"}</definedName>
    <definedName name="agayaay" localSheetId="4" hidden="1">{"'BZ SA P&amp;l (fORECAST)'!$A$1:$BR$26"}</definedName>
    <definedName name="agayaay" hidden="1">{"'BZ SA P&amp;l (fORECAST)'!$A$1:$BR$26"}</definedName>
    <definedName name="Akcjonariusz" localSheetId="2">#REF!</definedName>
    <definedName name="Akcjonariusz" localSheetId="4">#REF!</definedName>
    <definedName name="Akcjonariusz" localSheetId="10">#REF!</definedName>
    <definedName name="Akcjonariusz" localSheetId="16">#REF!</definedName>
    <definedName name="Akcjonariusz" localSheetId="17">#REF!</definedName>
    <definedName name="Akcjonariusz">#REF!</definedName>
    <definedName name="aktualiz07" localSheetId="2">[18]kapitaly!#REF!</definedName>
    <definedName name="aktualiz07" localSheetId="5">[18]kapitaly!#REF!</definedName>
    <definedName name="aktualiz07" localSheetId="4">[18]kapitaly!#REF!</definedName>
    <definedName name="aktualiz07" localSheetId="10">[18]kapitaly!#REF!</definedName>
    <definedName name="aktualiz07" localSheetId="16">[18]kapitaly!#REF!</definedName>
    <definedName name="aktualiz07" localSheetId="17">[18]kapitaly!#REF!</definedName>
    <definedName name="aktualiz07">[18]kapitaly!#REF!</definedName>
    <definedName name="Aktywa_do_zbycia" localSheetId="2">#REF!</definedName>
    <definedName name="Aktywa_do_zbycia" localSheetId="4">#REF!</definedName>
    <definedName name="Aktywa_do_zbycia" localSheetId="10">#REF!</definedName>
    <definedName name="Aktywa_do_zbycia" localSheetId="16">#REF!</definedName>
    <definedName name="Aktywa_do_zbycia">#REF!</definedName>
    <definedName name="Aktywa_finansowe_wycenianie_do_wartości_godziwej_przez_rachunek_zysków_i_strat__Zobowiązania_finansowe_przeznaczone_do_obrotu" localSheetId="2">#REF!</definedName>
    <definedName name="Aktywa_finansowe_wycenianie_do_wartości_godziwej_przez_rachunek_zysków_i_strat__Zobowiązania_finansowe_przeznaczone_do_obrotu" localSheetId="4">#REF!</definedName>
    <definedName name="Aktywa_finansowe_wycenianie_do_wartości_godziwej_przez_rachunek_zysków_i_strat__Zobowiązania_finansowe_przeznaczone_do_obrotu" localSheetId="10">#REF!</definedName>
    <definedName name="Aktywa_finansowe_wycenianie_do_wartości_godziwej_przez_rachunek_zysków_i_strat__Zobowiązania_finansowe_przeznaczone_do_obrotu" localSheetId="16">#REF!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 localSheetId="4">#REF!</definedName>
    <definedName name="Aktywa_z_tytułu_podatku_odroczonego" localSheetId="10">#REF!</definedName>
    <definedName name="Aktywa_z_tytułu_podatku_odroczonego" localSheetId="16">#REF!</definedName>
    <definedName name="Aktywa_z_tytułu_podatku_odroczonego" localSheetId="17">#REF!</definedName>
    <definedName name="Aktywa_z_tytułu_podatku_odroczonego">#REF!</definedName>
    <definedName name="ala" localSheetId="2">#REF!</definedName>
    <definedName name="ala" localSheetId="4">#REF!</definedName>
    <definedName name="ala" localSheetId="10">#REF!</definedName>
    <definedName name="ala" localSheetId="16">#REF!</definedName>
    <definedName name="ala">#REF!</definedName>
    <definedName name="All_Month_to_Date_Re_Br" localSheetId="2">#REF!</definedName>
    <definedName name="All_Month_to_Date_Re_Br" localSheetId="4">#REF!</definedName>
    <definedName name="All_Month_to_Date_Re_Br" localSheetId="10">#REF!</definedName>
    <definedName name="All_Month_to_Date_Re_Br" localSheetId="16">#REF!</definedName>
    <definedName name="All_Month_to_Date_Re_Br">#REF!</definedName>
    <definedName name="All_Month_to_Date_Re_Ccy" localSheetId="2">#REF!</definedName>
    <definedName name="All_Month_to_Date_Re_Ccy" localSheetId="4">#REF!</definedName>
    <definedName name="All_Month_to_Date_Re_Ccy" localSheetId="10">#REF!</definedName>
    <definedName name="All_Month_to_Date_Re_Ccy" localSheetId="16">#REF!</definedName>
    <definedName name="All_Month_to_Date_Re_Ccy">#REF!</definedName>
    <definedName name="All_Month_to_Date_Re_Cno" localSheetId="2">#REF!</definedName>
    <definedName name="All_Month_to_Date_Re_Cno" localSheetId="4">#REF!</definedName>
    <definedName name="All_Month_to_Date_Re_Cno" localSheetId="10">#REF!</definedName>
    <definedName name="All_Month_to_Date_Re_Cno" localSheetId="16">#REF!</definedName>
    <definedName name="All_Month_to_Date_Re_Cno">#REF!</definedName>
    <definedName name="All_Month_to_Date_Re_Date" localSheetId="2">#REF!</definedName>
    <definedName name="All_Month_to_Date_Re_Date" localSheetId="4">#REF!</definedName>
    <definedName name="All_Month_to_Date_Re_Date" localSheetId="10">#REF!</definedName>
    <definedName name="All_Month_to_Date_Re_Date" localSheetId="16">#REF!</definedName>
    <definedName name="All_Month_to_Date_Re_Date">#REF!</definedName>
    <definedName name="All_Month_to_Date_Re_Description" localSheetId="2">#REF!</definedName>
    <definedName name="All_Month_to_Date_Re_Description" localSheetId="4">#REF!</definedName>
    <definedName name="All_Month_to_Date_Re_Description" localSheetId="10">#REF!</definedName>
    <definedName name="All_Month_to_Date_Re_Description" localSheetId="16">#REF!</definedName>
    <definedName name="All_Month_to_Date_Re_Description">#REF!</definedName>
    <definedName name="All_Month_to_Date_Re_Invtype" localSheetId="2">#REF!</definedName>
    <definedName name="All_Month_to_Date_Re_Invtype" localSheetId="4">#REF!</definedName>
    <definedName name="All_Month_to_Date_Re_Invtype" localSheetId="10">#REF!</definedName>
    <definedName name="All_Month_to_Date_Re_Invtype" localSheetId="16">#REF!</definedName>
    <definedName name="All_Month_to_Date_Re_Invtype">#REF!</definedName>
    <definedName name="All_Month_to_Date_Re_Issuedate" localSheetId="2">#REF!</definedName>
    <definedName name="All_Month_to_Date_Re_Issuedate" localSheetId="4">#REF!</definedName>
    <definedName name="All_Month_to_Date_Re_Issuedate" localSheetId="10">#REF!</definedName>
    <definedName name="All_Month_to_Date_Re_Issuedate" localSheetId="16">#REF!</definedName>
    <definedName name="All_Month_to_Date_Re_Issuedate">#REF!</definedName>
    <definedName name="All_Month_to_Date_Re_Issuer" localSheetId="2">#REF!</definedName>
    <definedName name="All_Month_to_Date_Re_Issuer" localSheetId="4">#REF!</definedName>
    <definedName name="All_Month_to_Date_Re_Issuer" localSheetId="10">#REF!</definedName>
    <definedName name="All_Month_to_Date_Re_Issuer" localSheetId="16">#REF!</definedName>
    <definedName name="All_Month_to_Date_Re_Issuer">#REF!</definedName>
    <definedName name="All_Month_to_Date_Re_Matdate" localSheetId="2">#REF!</definedName>
    <definedName name="All_Month_to_Date_Re_Matdate" localSheetId="4">#REF!</definedName>
    <definedName name="All_Month_to_Date_Re_Matdate" localSheetId="10">#REF!</definedName>
    <definedName name="All_Month_to_Date_Re_Matdate" localSheetId="16">#REF!</definedName>
    <definedName name="All_Month_to_Date_Re_Matdate">#REF!</definedName>
    <definedName name="All_Month_to_Date_Re_Next_Month_End" localSheetId="2">#REF!</definedName>
    <definedName name="All_Month_to_Date_Re_Next_Month_End" localSheetId="4">#REF!</definedName>
    <definedName name="All_Month_to_Date_Re_Next_Month_End" localSheetId="10">#REF!</definedName>
    <definedName name="All_Month_to_Date_Re_Next_Month_End" localSheetId="16">#REF!</definedName>
    <definedName name="All_Month_to_Date_Re_Next_Month_End">#REF!</definedName>
    <definedName name="All_Month_to_Date_Re_Opics_Realised_Pl" localSheetId="2">#REF!</definedName>
    <definedName name="All_Month_to_Date_Re_Opics_Realised_Pl" localSheetId="4">#REF!</definedName>
    <definedName name="All_Month_to_Date_Re_Opics_Realised_Pl" localSheetId="10">#REF!</definedName>
    <definedName name="All_Month_to_Date_Re_Opics_Realised_Pl" localSheetId="16">#REF!</definedName>
    <definedName name="All_Month_to_Date_Re_Opics_Realised_Pl">#REF!</definedName>
    <definedName name="All_Month_to_Date_Re_Port" localSheetId="2">#REF!</definedName>
    <definedName name="All_Month_to_Date_Re_Port" localSheetId="4">#REF!</definedName>
    <definedName name="All_Month_to_Date_Re_Port" localSheetId="10">#REF!</definedName>
    <definedName name="All_Month_to_Date_Re_Port" localSheetId="16">#REF!</definedName>
    <definedName name="All_Month_to_Date_Re_Port">#REF!</definedName>
    <definedName name="All_Month_to_Date_Re_Prev_Month_End" localSheetId="2">#REF!</definedName>
    <definedName name="All_Month_to_Date_Re_Prev_Month_End" localSheetId="4">#REF!</definedName>
    <definedName name="All_Month_to_Date_Re_Prev_Month_End" localSheetId="10">#REF!</definedName>
    <definedName name="All_Month_to_Date_Re_Prev_Month_End" localSheetId="16">#REF!</definedName>
    <definedName name="All_Month_to_Date_Re_Prev_Month_End">#REF!</definedName>
    <definedName name="All_Month_to_Date_Re_Prodtype" localSheetId="2">#REF!</definedName>
    <definedName name="All_Month_to_Date_Re_Prodtype" localSheetId="4">#REF!</definedName>
    <definedName name="All_Month_to_Date_Re_Prodtype" localSheetId="10">#REF!</definedName>
    <definedName name="All_Month_to_Date_Re_Prodtype" localSheetId="16">#REF!</definedName>
    <definedName name="All_Month_to_Date_Re_Prodtype">#REF!</definedName>
    <definedName name="All_Month_to_Date_Re_Product" localSheetId="2">#REF!</definedName>
    <definedName name="All_Month_to_Date_Re_Product" localSheetId="4">#REF!</definedName>
    <definedName name="All_Month_to_Date_Re_Product" localSheetId="10">#REF!</definedName>
    <definedName name="All_Month_to_Date_Re_Product" localSheetId="16">#REF!</definedName>
    <definedName name="All_Month_to_Date_Re_Product">#REF!</definedName>
    <definedName name="All_Month_to_Date_Re_Purc_Disc_Prem_Todate" localSheetId="2">#REF!</definedName>
    <definedName name="All_Month_to_Date_Re_Purc_Disc_Prem_Todate" localSheetId="4">#REF!</definedName>
    <definedName name="All_Month_to_Date_Re_Purc_Disc_Prem_Todate" localSheetId="10">#REF!</definedName>
    <definedName name="All_Month_to_Date_Re_Purc_Disc_Prem_Todate" localSheetId="16">#REF!</definedName>
    <definedName name="All_Month_to_Date_Re_Purc_Disc_Prem_Todate">#REF!</definedName>
    <definedName name="All_Month_to_Date_Re_Purc_Disc_Prem_Today" localSheetId="2">#REF!</definedName>
    <definedName name="All_Month_to_Date_Re_Purc_Disc_Prem_Today" localSheetId="4">#REF!</definedName>
    <definedName name="All_Month_to_Date_Re_Purc_Disc_Prem_Today" localSheetId="10">#REF!</definedName>
    <definedName name="All_Month_to_Date_Re_Purc_Disc_Prem_Today" localSheetId="16">#REF!</definedName>
    <definedName name="All_Month_to_Date_Re_Purc_Disc_Prem_Today">#REF!</definedName>
    <definedName name="All_Month_to_Date_Re_Purc_Qty_Todate" localSheetId="2">#REF!</definedName>
    <definedName name="All_Month_to_Date_Re_Purc_Qty_Todate" localSheetId="4">#REF!</definedName>
    <definedName name="All_Month_to_Date_Re_Purc_Qty_Todate" localSheetId="10">#REF!</definedName>
    <definedName name="All_Month_to_Date_Re_Purc_Qty_Todate" localSheetId="16">#REF!</definedName>
    <definedName name="All_Month_to_Date_Re_Purc_Qty_Todate">#REF!</definedName>
    <definedName name="All_Month_to_Date_Re_Purc_Qty_Today" localSheetId="2">#REF!</definedName>
    <definedName name="All_Month_to_Date_Re_Purc_Qty_Today" localSheetId="4">#REF!</definedName>
    <definedName name="All_Month_to_Date_Re_Purc_Qty_Today" localSheetId="10">#REF!</definedName>
    <definedName name="All_Month_to_Date_Re_Purc_Qty_Today" localSheetId="16">#REF!</definedName>
    <definedName name="All_Month_to_Date_Re_Purc_Qty_Today">#REF!</definedName>
    <definedName name="All_Month_to_Date_Re_Purchint_Purch_Todate" localSheetId="2">#REF!</definedName>
    <definedName name="All_Month_to_Date_Re_Purchint_Purch_Todate" localSheetId="4">#REF!</definedName>
    <definedName name="All_Month_to_Date_Re_Purchint_Purch_Todate" localSheetId="10">#REF!</definedName>
    <definedName name="All_Month_to_Date_Re_Purchint_Purch_Todate" localSheetId="16">#REF!</definedName>
    <definedName name="All_Month_to_Date_Re_Purchint_Purch_Todate">#REF!</definedName>
    <definedName name="All_Month_to_Date_Re_Purchint_Purch_Today" localSheetId="2">#REF!</definedName>
    <definedName name="All_Month_to_Date_Re_Purchint_Purch_Today" localSheetId="4">#REF!</definedName>
    <definedName name="All_Month_to_Date_Re_Purchint_Purch_Today" localSheetId="10">#REF!</definedName>
    <definedName name="All_Month_to_Date_Re_Purchint_Purch_Today" localSheetId="16">#REF!</definedName>
    <definedName name="All_Month_to_Date_Re_Purchint_Purch_Today">#REF!</definedName>
    <definedName name="All_Month_to_Date_Re_Purchint_Sale_Todate" localSheetId="2">#REF!</definedName>
    <definedName name="All_Month_to_Date_Re_Purchint_Sale_Todate" localSheetId="4">#REF!</definedName>
    <definedName name="All_Month_to_Date_Re_Purchint_Sale_Todate" localSheetId="10">#REF!</definedName>
    <definedName name="All_Month_to_Date_Re_Purchint_Sale_Todate" localSheetId="16">#REF!</definedName>
    <definedName name="All_Month_to_Date_Re_Purchint_Sale_Todate">#REF!</definedName>
    <definedName name="All_Month_to_Date_Re_Purchint_Sale_Today" localSheetId="2">#REF!</definedName>
    <definedName name="All_Month_to_Date_Re_Purchint_Sale_Today" localSheetId="4">#REF!</definedName>
    <definedName name="All_Month_to_Date_Re_Purchint_Sale_Today" localSheetId="10">#REF!</definedName>
    <definedName name="All_Month_to_Date_Re_Purchint_Sale_Today" localSheetId="16">#REF!</definedName>
    <definedName name="All_Month_to_Date_Re_Purchint_Sale_Today">#REF!</definedName>
    <definedName name="All_Month_to_Date_Re_Qty_Calc" localSheetId="2">#REF!</definedName>
    <definedName name="All_Month_to_Date_Re_Qty_Calc" localSheetId="4">#REF!</definedName>
    <definedName name="All_Month_to_Date_Re_Qty_Calc" localSheetId="10">#REF!</definedName>
    <definedName name="All_Month_to_Date_Re_Qty_Calc" localSheetId="16">#REF!</definedName>
    <definedName name="All_Month_to_Date_Re_Qty_Calc">#REF!</definedName>
    <definedName name="All_Month_to_Date_Re_Sale_Disc_Prem_Today" localSheetId="2">#REF!</definedName>
    <definedName name="All_Month_to_Date_Re_Sale_Disc_Prem_Today" localSheetId="4">#REF!</definedName>
    <definedName name="All_Month_to_Date_Re_Sale_Disc_Prem_Today" localSheetId="10">#REF!</definedName>
    <definedName name="All_Month_to_Date_Re_Sale_Disc_Prem_Today" localSheetId="16">#REF!</definedName>
    <definedName name="All_Month_to_Date_Re_Sale_Disc_Prem_Today">#REF!</definedName>
    <definedName name="All_Month_to_Date_Re_Sale_Qty_Todate" localSheetId="2">#REF!</definedName>
    <definedName name="All_Month_to_Date_Re_Sale_Qty_Todate" localSheetId="4">#REF!</definedName>
    <definedName name="All_Month_to_Date_Re_Sale_Qty_Todate" localSheetId="10">#REF!</definedName>
    <definedName name="All_Month_to_Date_Re_Sale_Qty_Todate" localSheetId="16">#REF!</definedName>
    <definedName name="All_Month_to_Date_Re_Sale_Qty_Todate">#REF!</definedName>
    <definedName name="All_Month_to_Date_Re_Sale_Qty_Today" localSheetId="2">#REF!</definedName>
    <definedName name="All_Month_to_Date_Re_Sale_Qty_Today" localSheetId="4">#REF!</definedName>
    <definedName name="All_Month_to_Date_Re_Sale_Qty_Today" localSheetId="10">#REF!</definedName>
    <definedName name="All_Month_to_Date_Re_Sale_Qty_Today" localSheetId="16">#REF!</definedName>
    <definedName name="All_Month_to_Date_Re_Sale_Qty_Today">#REF!</definedName>
    <definedName name="All_Month_to_Date_Re_Secid" localSheetId="2">#REF!</definedName>
    <definedName name="All_Month_to_Date_Re_Secid" localSheetId="4">#REF!</definedName>
    <definedName name="All_Month_to_Date_Re_Secid" localSheetId="10">#REF!</definedName>
    <definedName name="All_Month_to_Date_Re_Secid" localSheetId="16">#REF!</definedName>
    <definedName name="All_Month_to_Date_Re_Secid">#REF!</definedName>
    <definedName name="All_Month_to_Date_Re_Short_Ind" localSheetId="2">#REF!</definedName>
    <definedName name="All_Month_to_Date_Re_Short_Ind" localSheetId="4">#REF!</definedName>
    <definedName name="All_Month_to_Date_Re_Short_Ind" localSheetId="10">#REF!</definedName>
    <definedName name="All_Month_to_Date_Re_Short_Ind" localSheetId="16">#REF!</definedName>
    <definedName name="All_Month_to_Date_Re_Short_Ind">#REF!</definedName>
    <definedName name="All_Month_to_Date_Re_Spw" localSheetId="2">#REF!</definedName>
    <definedName name="All_Month_to_Date_Re_Spw" localSheetId="4">#REF!</definedName>
    <definedName name="All_Month_to_Date_Re_Spw" localSheetId="10">#REF!</definedName>
    <definedName name="All_Month_to_Date_Re_Spw" localSheetId="16">#REF!</definedName>
    <definedName name="All_Month_to_Date_Re_Spw">#REF!</definedName>
    <definedName name="allfirstnotes" localSheetId="2">[19]S.P.23!#REF!</definedName>
    <definedName name="allfirstnotes" localSheetId="4">[19]S.P.23!#REF!</definedName>
    <definedName name="allfirstnotes" localSheetId="10">[19]S.P.23!#REF!</definedName>
    <definedName name="allfirstnotes" localSheetId="16">[19]S.P.23!#REF!</definedName>
    <definedName name="allfirstnotes">[19]S.P.23!#REF!</definedName>
    <definedName name="AMCDochody2000M" localSheetId="2">#REF!</definedName>
    <definedName name="AMCDochody2000M" localSheetId="4">#REF!</definedName>
    <definedName name="AMCDochody2000M" localSheetId="10">#REF!</definedName>
    <definedName name="AMCDochody2000M" localSheetId="16">#REF!</definedName>
    <definedName name="AMCDochody2000M">#REF!</definedName>
    <definedName name="AMCDochody2000Y" localSheetId="2">#REF!</definedName>
    <definedName name="AMCDochody2000Y" localSheetId="4">#REF!</definedName>
    <definedName name="AMCDochody2000Y" localSheetId="10">#REF!</definedName>
    <definedName name="AMCDochody2000Y" localSheetId="16">#REF!</definedName>
    <definedName name="AMCDochody2000Y">#REF!</definedName>
    <definedName name="AMCDochody2001M" localSheetId="2">#REF!</definedName>
    <definedName name="AMCDochody2001M" localSheetId="4">#REF!</definedName>
    <definedName name="AMCDochody2001M" localSheetId="10">#REF!</definedName>
    <definedName name="AMCDochody2001M" localSheetId="16">#REF!</definedName>
    <definedName name="AMCDochody2001M">#REF!</definedName>
    <definedName name="AMCDochody2001Y" localSheetId="2">#REF!</definedName>
    <definedName name="AMCDochody2001Y" localSheetId="4">#REF!</definedName>
    <definedName name="AMCDochody2001Y" localSheetId="10">#REF!</definedName>
    <definedName name="AMCDochody2001Y" localSheetId="16">#REF!</definedName>
    <definedName name="AMCDochody2001Y">#REF!</definedName>
    <definedName name="aPP">[20]Lists!$A$39:$A$41</definedName>
    <definedName name="AprilD" localSheetId="2">#REF!</definedName>
    <definedName name="AprilD" localSheetId="4">#REF!</definedName>
    <definedName name="AprilD" localSheetId="10">#REF!</definedName>
    <definedName name="AprilD" localSheetId="16">#REF!</definedName>
    <definedName name="AprilD">#REF!</definedName>
    <definedName name="AprilL" localSheetId="2">#REF!</definedName>
    <definedName name="AprilL" localSheetId="4">#REF!</definedName>
    <definedName name="AprilL" localSheetId="10">#REF!</definedName>
    <definedName name="AprilL" localSheetId="16">#REF!</definedName>
    <definedName name="AprilL">#REF!</definedName>
    <definedName name="aqa" localSheetId="2">BS!aqa</definedName>
    <definedName name="aqa" localSheetId="1">#N/A</definedName>
    <definedName name="aqa" localSheetId="4">'Przychody prowizyjne'!aqa</definedName>
    <definedName name="aqa" localSheetId="17">#N/A</definedName>
    <definedName name="aqa">BS!aqa</definedName>
    <definedName name="AS" localSheetId="2">#REF!</definedName>
    <definedName name="AS" localSheetId="4">#REF!</definedName>
    <definedName name="AS" localSheetId="10">#REF!</definedName>
    <definedName name="AS" localSheetId="16">#REF!</definedName>
    <definedName name="AS">#REF!</definedName>
    <definedName name="asdasad" localSheetId="2" hidden="1">#REF!</definedName>
    <definedName name="asdasad" localSheetId="4" hidden="1">#REF!</definedName>
    <definedName name="asdasad" localSheetId="10" hidden="1">#REF!</definedName>
    <definedName name="asdasad" localSheetId="16" hidden="1">#REF!</definedName>
    <definedName name="asdasad" hidden="1">#REF!</definedName>
    <definedName name="ASI" localSheetId="2">#REF!</definedName>
    <definedName name="ASI" localSheetId="4">#REF!</definedName>
    <definedName name="ASI" localSheetId="10">#REF!</definedName>
    <definedName name="ASI" localSheetId="16">#REF!</definedName>
    <definedName name="ASI">#REF!</definedName>
    <definedName name="ASSET2000M" localSheetId="2">#REF!</definedName>
    <definedName name="ASSET2000M" localSheetId="4">#REF!</definedName>
    <definedName name="ASSET2000M" localSheetId="10">#REF!</definedName>
    <definedName name="ASSET2000M" localSheetId="16">#REF!</definedName>
    <definedName name="ASSET2000M">#REF!</definedName>
    <definedName name="ASSET2000Y" localSheetId="2">#REF!</definedName>
    <definedName name="ASSET2000Y" localSheetId="4">#REF!</definedName>
    <definedName name="ASSET2000Y" localSheetId="10">#REF!</definedName>
    <definedName name="ASSET2000Y" localSheetId="16">#REF!</definedName>
    <definedName name="ASSET2000Y">#REF!</definedName>
    <definedName name="ASSET2001M" localSheetId="2">#REF!</definedName>
    <definedName name="ASSET2001M" localSheetId="4">#REF!</definedName>
    <definedName name="ASSET2001M" localSheetId="10">#REF!</definedName>
    <definedName name="ASSET2001M" localSheetId="16">#REF!</definedName>
    <definedName name="ASSET2001M">#REF!</definedName>
    <definedName name="ASSET2001Y" localSheetId="2">#REF!</definedName>
    <definedName name="ASSET2001Y" localSheetId="4">#REF!</definedName>
    <definedName name="ASSET2001Y" localSheetId="10">#REF!</definedName>
    <definedName name="ASSET2001Y" localSheetId="16">#REF!</definedName>
    <definedName name="ASSET2001Y">#REF!</definedName>
    <definedName name="ASSETsamDochody2000M" localSheetId="2">#REF!</definedName>
    <definedName name="ASSETsamDochody2000M" localSheetId="4">#REF!</definedName>
    <definedName name="ASSETsamDochody2000M" localSheetId="10">#REF!</definedName>
    <definedName name="ASSETsamDochody2000M" localSheetId="16">#REF!</definedName>
    <definedName name="ASSETsamDochody2000M">#REF!</definedName>
    <definedName name="ASSETsamDochody2000Y" localSheetId="2">#REF!</definedName>
    <definedName name="ASSETsamDochody2000Y" localSheetId="4">#REF!</definedName>
    <definedName name="ASSETsamDochody2000Y" localSheetId="10">#REF!</definedName>
    <definedName name="ASSETsamDochody2000Y" localSheetId="16">#REF!</definedName>
    <definedName name="ASSETsamDochody2000Y">#REF!</definedName>
    <definedName name="ASSETsamDochody2001M" localSheetId="2">#REF!</definedName>
    <definedName name="ASSETsamDochody2001M" localSheetId="4">#REF!</definedName>
    <definedName name="ASSETsamDochody2001M" localSheetId="10">#REF!</definedName>
    <definedName name="ASSETsamDochody2001M" localSheetId="16">#REF!</definedName>
    <definedName name="ASSETsamDochody2001M">#REF!</definedName>
    <definedName name="ASSETsamDochody2001Y" localSheetId="2">#REF!</definedName>
    <definedName name="ASSETsamDochody2001Y" localSheetId="4">#REF!</definedName>
    <definedName name="ASSETsamDochody2001Y" localSheetId="10">#REF!</definedName>
    <definedName name="ASSETsamDochody2001Y" localSheetId="16">#REF!</definedName>
    <definedName name="ASSETsamDochody2001Y">#REF!</definedName>
    <definedName name="asslet" localSheetId="2">#REF!</definedName>
    <definedName name="asslet" localSheetId="4">#REF!</definedName>
    <definedName name="asslet" localSheetId="10">#REF!</definedName>
    <definedName name="asslet" localSheetId="16">#REF!</definedName>
    <definedName name="asslet">#REF!</definedName>
    <definedName name="assrr" localSheetId="2">#REF!</definedName>
    <definedName name="assrr" localSheetId="4">#REF!</definedName>
    <definedName name="assrr" localSheetId="10">#REF!</definedName>
    <definedName name="assrr" localSheetId="16">#REF!</definedName>
    <definedName name="assrr">#REF!</definedName>
    <definedName name="ATFI2000M" localSheetId="2">#REF!</definedName>
    <definedName name="ATFI2000M" localSheetId="4">#REF!</definedName>
    <definedName name="ATFI2000M" localSheetId="10">#REF!</definedName>
    <definedName name="ATFI2000M" localSheetId="16">#REF!</definedName>
    <definedName name="ATFI2000M">#REF!</definedName>
    <definedName name="ATFI2000Y" localSheetId="2">#REF!</definedName>
    <definedName name="ATFI2000Y" localSheetId="4">#REF!</definedName>
    <definedName name="ATFI2000Y" localSheetId="10">#REF!</definedName>
    <definedName name="ATFI2000Y" localSheetId="16">#REF!</definedName>
    <definedName name="ATFI2000Y">#REF!</definedName>
    <definedName name="ATFI2001M" localSheetId="2">#REF!</definedName>
    <definedName name="ATFI2001M" localSheetId="4">#REF!</definedName>
    <definedName name="ATFI2001M" localSheetId="10">#REF!</definedName>
    <definedName name="ATFI2001M" localSheetId="16">#REF!</definedName>
    <definedName name="ATFI2001M">#REF!</definedName>
    <definedName name="ATFI2001Y" localSheetId="2">#REF!</definedName>
    <definedName name="ATFI2001Y" localSheetId="4">#REF!</definedName>
    <definedName name="ATFI2001Y" localSheetId="10">#REF!</definedName>
    <definedName name="ATFI2001Y" localSheetId="16">#REF!</definedName>
    <definedName name="ATFI2001Y">#REF!</definedName>
    <definedName name="AugustII" localSheetId="2">#REF!</definedName>
    <definedName name="AugustII" localSheetId="4">#REF!</definedName>
    <definedName name="AugustII" localSheetId="10">#REF!</definedName>
    <definedName name="AugustII" localSheetId="16">#REF!</definedName>
    <definedName name="AugustII">#REF!</definedName>
    <definedName name="AugustL" localSheetId="2">#REF!</definedName>
    <definedName name="AugustL" localSheetId="4">#REF!</definedName>
    <definedName name="AugustL" localSheetId="10">#REF!</definedName>
    <definedName name="AugustL" localSheetId="16">#REF!</definedName>
    <definedName name="AugustL">#REF!</definedName>
    <definedName name="av" localSheetId="2">#REF!</definedName>
    <definedName name="av" localSheetId="4">#REF!</definedName>
    <definedName name="av" localSheetId="10">#REF!</definedName>
    <definedName name="av" localSheetId="16">#REF!</definedName>
    <definedName name="av">#REF!</definedName>
    <definedName name="b" localSheetId="2" hidden="1">{"'BZ SA P&amp;l (fORECAST)'!$A$1:$BR$26"}</definedName>
    <definedName name="b" localSheetId="1" hidden="1">{"'BZ SA P&amp;l (fORECAST)'!$A$1:$BR$26"}</definedName>
    <definedName name="b" localSheetId="4" hidden="1">{"'BZ SA P&amp;l (fORECAST)'!$A$1:$BR$26"}</definedName>
    <definedName name="b" localSheetId="17" hidden="1">{"'BZ SA P&amp;l (fORECAST)'!$A$1:$BR$26"}</definedName>
    <definedName name="b" hidden="1">{"'BZ SA P&amp;l (fORECAST)'!$A$1:$BR$26"}</definedName>
    <definedName name="ba" localSheetId="2" hidden="1">{"'BZ SA P&amp;l (fORECAST)'!$A$1:$BR$26"}</definedName>
    <definedName name="ba" localSheetId="1" hidden="1">{"'BZ SA P&amp;l (fORECAST)'!$A$1:$BR$26"}</definedName>
    <definedName name="ba" localSheetId="4" hidden="1">{"'BZ SA P&amp;l (fORECAST)'!$A$1:$BR$26"}</definedName>
    <definedName name="ba" hidden="1">{"'BZ SA P&amp;l (fORECAST)'!$A$1:$BR$26"}</definedName>
    <definedName name="BAMC2001Y" localSheetId="2">#REF!</definedName>
    <definedName name="BAMC2001Y" localSheetId="4">#REF!</definedName>
    <definedName name="BAMC2001Y" localSheetId="10">#REF!</definedName>
    <definedName name="BAMC2001Y" localSheetId="16">#REF!</definedName>
    <definedName name="BAMC2001Y">#REF!</definedName>
    <definedName name="BAMC2003M" localSheetId="2">#REF!</definedName>
    <definedName name="BAMC2003M" localSheetId="4">#REF!</definedName>
    <definedName name="BAMC2003M" localSheetId="10">#REF!</definedName>
    <definedName name="BAMC2003M" localSheetId="16">#REF!</definedName>
    <definedName name="BAMC2003M">#REF!</definedName>
    <definedName name="BAMC2003Y" localSheetId="2">#REF!</definedName>
    <definedName name="BAMC2003Y" localSheetId="4">#REF!</definedName>
    <definedName name="BAMC2003Y" localSheetId="10">#REF!</definedName>
    <definedName name="BAMC2003Y" localSheetId="16">#REF!</definedName>
    <definedName name="BAMC2003Y">#REF!</definedName>
    <definedName name="BAMCcons2003M" localSheetId="2">#REF!</definedName>
    <definedName name="BAMCcons2003M" localSheetId="4">#REF!</definedName>
    <definedName name="BAMCcons2003M" localSheetId="10">#REF!</definedName>
    <definedName name="BAMCcons2003M" localSheetId="16">#REF!</definedName>
    <definedName name="BAMCcons2003M">#REF!</definedName>
    <definedName name="BAMCcons2003Y" localSheetId="2">#REF!</definedName>
    <definedName name="BAMCcons2003Y" localSheetId="4">#REF!</definedName>
    <definedName name="BAMCcons2003Y" localSheetId="10">#REF!</definedName>
    <definedName name="BAMCcons2003Y" localSheetId="16">#REF!</definedName>
    <definedName name="BAMCcons2003Y">#REF!</definedName>
    <definedName name="BAMCDochody2001M" localSheetId="2">#REF!</definedName>
    <definedName name="BAMCDochody2001M" localSheetId="4">#REF!</definedName>
    <definedName name="BAMCDochody2001M" localSheetId="10">#REF!</definedName>
    <definedName name="BAMCDochody2001M" localSheetId="16">#REF!</definedName>
    <definedName name="BAMCDochody2001M">#REF!</definedName>
    <definedName name="BAMCDochody2001Y" localSheetId="2">#REF!</definedName>
    <definedName name="BAMCDochody2001Y" localSheetId="4">#REF!</definedName>
    <definedName name="BAMCDochody2001Y" localSheetId="10">#REF!</definedName>
    <definedName name="BAMCDochody2001Y" localSheetId="16">#REF!</definedName>
    <definedName name="BAMCDochody2001Y">#REF!</definedName>
    <definedName name="bank">[21]nazwy!$D$1:$D$3</definedName>
    <definedName name="BAS2001M" localSheetId="2">#REF!</definedName>
    <definedName name="BAS2001M" localSheetId="4">#REF!</definedName>
    <definedName name="BAS2001M" localSheetId="10">#REF!</definedName>
    <definedName name="BAS2001M" localSheetId="16">#REF!</definedName>
    <definedName name="BAS2001M">#REF!</definedName>
    <definedName name="BAS2001Y" localSheetId="2">#REF!</definedName>
    <definedName name="BAS2001Y" localSheetId="4">#REF!</definedName>
    <definedName name="BAS2001Y" localSheetId="10">#REF!</definedName>
    <definedName name="BAS2001Y" localSheetId="16">#REF!</definedName>
    <definedName name="BAS2001Y">#REF!</definedName>
    <definedName name="BASSET2000M" localSheetId="2">#REF!</definedName>
    <definedName name="BASSET2000M" localSheetId="4">#REF!</definedName>
    <definedName name="BASSET2000M" localSheetId="10">#REF!</definedName>
    <definedName name="BASSET2000M" localSheetId="16">#REF!</definedName>
    <definedName name="BASSET2000M">#REF!</definedName>
    <definedName name="BASSET2000Y" localSheetId="2">#REF!</definedName>
    <definedName name="BASSET2000Y" localSheetId="4">#REF!</definedName>
    <definedName name="BASSET2000Y" localSheetId="10">#REF!</definedName>
    <definedName name="BASSET2000Y" localSheetId="16">#REF!</definedName>
    <definedName name="BASSET2000Y">#REF!</definedName>
    <definedName name="BASSET2001M" localSheetId="2">#REF!</definedName>
    <definedName name="BASSET2001M" localSheetId="4">#REF!</definedName>
    <definedName name="BASSET2001M" localSheetId="10">#REF!</definedName>
    <definedName name="BASSET2001M" localSheetId="16">#REF!</definedName>
    <definedName name="BASSET2001M">#REF!</definedName>
    <definedName name="BASSET2001Y" localSheetId="2">#REF!</definedName>
    <definedName name="BASSET2001Y" localSheetId="4">#REF!</definedName>
    <definedName name="BASSET2001Y" localSheetId="10">#REF!</definedName>
    <definedName name="BASSET2001Y" localSheetId="16">#REF!</definedName>
    <definedName name="BASSET2001Y">#REF!</definedName>
    <definedName name="BASSETsamDochody2001M" localSheetId="2">#REF!</definedName>
    <definedName name="BASSETsamDochody2001M" localSheetId="4">#REF!</definedName>
    <definedName name="BASSETsamDochody2001M" localSheetId="10">#REF!</definedName>
    <definedName name="BASSETsamDochody2001M" localSheetId="16">#REF!</definedName>
    <definedName name="BASSETsamDochody2001M">#REF!</definedName>
    <definedName name="BASSETsamDochody2001Y" localSheetId="2">#REF!</definedName>
    <definedName name="BASSETsamDochody2001Y" localSheetId="4">#REF!</definedName>
    <definedName name="BASSETsamDochody2001Y" localSheetId="10">#REF!</definedName>
    <definedName name="BASSETsamDochody2001Y" localSheetId="16">#REF!</definedName>
    <definedName name="BASSETsamDochody2001Y">#REF!</definedName>
    <definedName name="basubs" localSheetId="2">#REF!</definedName>
    <definedName name="basubs" localSheetId="4">#REF!</definedName>
    <definedName name="basubs" localSheetId="10">#REF!</definedName>
    <definedName name="basubs" localSheetId="16">#REF!</definedName>
    <definedName name="basubs">#REF!</definedName>
    <definedName name="baza_09" localSheetId="2">#REF!</definedName>
    <definedName name="baza_09" localSheetId="4">#REF!</definedName>
    <definedName name="baza_09" localSheetId="10">#REF!</definedName>
    <definedName name="baza_09" localSheetId="16">#REF!</definedName>
    <definedName name="baza_09">#REF!</definedName>
    <definedName name="baza_BZ" localSheetId="2">#REF!</definedName>
    <definedName name="baza_BZ" localSheetId="4">#REF!</definedName>
    <definedName name="baza_BZ" localSheetId="10">#REF!</definedName>
    <definedName name="baza_BZ" localSheetId="16">#REF!</definedName>
    <definedName name="baza_BZ">#REF!</definedName>
    <definedName name="_xlnm.Database" localSheetId="2">#REF!</definedName>
    <definedName name="_xlnm.Database" localSheetId="4">#REF!</definedName>
    <definedName name="_xlnm.Database" localSheetId="10">#REF!</definedName>
    <definedName name="_xlnm.Database" localSheetId="16">#REF!</definedName>
    <definedName name="_xlnm.Database" localSheetId="17">#REF!</definedName>
    <definedName name="_xlnm.Database">#REF!</definedName>
    <definedName name="bb" localSheetId="2">BS!bb</definedName>
    <definedName name="bb" localSheetId="1">#N/A</definedName>
    <definedName name="bb" localSheetId="4">'Przychody prowizyjne'!bb</definedName>
    <definedName name="bb" localSheetId="17">#N/A</definedName>
    <definedName name="bb">BS!bb</definedName>
    <definedName name="bbb" localSheetId="2">BS!bbb</definedName>
    <definedName name="bbb" localSheetId="1">#N/A</definedName>
    <definedName name="bbb" localSheetId="4">'Przychody prowizyjne'!bbb</definedName>
    <definedName name="bbb" localSheetId="17">#N/A</definedName>
    <definedName name="bbb">BS!bbb</definedName>
    <definedName name="bbbb" localSheetId="2">BS!bbbb</definedName>
    <definedName name="bbbb" localSheetId="1">#N/A</definedName>
    <definedName name="bbbb" localSheetId="4">'Przychody prowizyjne'!bbbb</definedName>
    <definedName name="bbbb" localSheetId="17">#N/A</definedName>
    <definedName name="bbbb">BS!bbbb</definedName>
    <definedName name="bbbbb" localSheetId="2">BS!bbbbb</definedName>
    <definedName name="bbbbb" localSheetId="1">#N/A</definedName>
    <definedName name="bbbbb" localSheetId="4">'Przychody prowizyjne'!bbbbb</definedName>
    <definedName name="bbbbb" localSheetId="17">#N/A</definedName>
    <definedName name="bbbbb">BS!bbbbb</definedName>
    <definedName name="BBZWBK2003M" localSheetId="2">#REF!</definedName>
    <definedName name="BBZWBK2003M" localSheetId="4">#REF!</definedName>
    <definedName name="BBZWBK2003M" localSheetId="10">#REF!</definedName>
    <definedName name="BBZWBK2003M" localSheetId="16">#REF!</definedName>
    <definedName name="BBZWBK2003M">#REF!</definedName>
    <definedName name="BBZWBK2003Y" localSheetId="2">#REF!</definedName>
    <definedName name="BBZWBK2003Y" localSheetId="4">#REF!</definedName>
    <definedName name="BBZWBK2003Y" localSheetId="10">#REF!</definedName>
    <definedName name="BBZWBK2003Y" localSheetId="16">#REF!</definedName>
    <definedName name="BBZWBK2003Y">#REF!</definedName>
    <definedName name="bc" localSheetId="2">#REF!</definedName>
    <definedName name="bc" localSheetId="4">#REF!</definedName>
    <definedName name="bc" localSheetId="10">#REF!</definedName>
    <definedName name="bc" localSheetId="16">#REF!</definedName>
    <definedName name="bc">#REF!</definedName>
    <definedName name="BCONSOL2003M" localSheetId="2">#REF!</definedName>
    <definedName name="BCONSOL2003M" localSheetId="4">#REF!</definedName>
    <definedName name="BCONSOL2003M" localSheetId="10">#REF!</definedName>
    <definedName name="BCONSOL2003M" localSheetId="16">#REF!</definedName>
    <definedName name="BCONSOL2003M">#REF!</definedName>
    <definedName name="BCONSOL2003Y" localSheetId="2">#REF!</definedName>
    <definedName name="BCONSOL2003Y" localSheetId="4">#REF!</definedName>
    <definedName name="BCONSOL2003Y" localSheetId="10">#REF!</definedName>
    <definedName name="BCONSOL2003Y" localSheetId="16">#REF!</definedName>
    <definedName name="BCONSOL2003Y">#REF!</definedName>
    <definedName name="BDM2003M" localSheetId="2">#REF!</definedName>
    <definedName name="BDM2003M" localSheetId="4">#REF!</definedName>
    <definedName name="BDM2003M" localSheetId="10">#REF!</definedName>
    <definedName name="BDM2003M" localSheetId="16">#REF!</definedName>
    <definedName name="BDM2003M">#REF!</definedName>
    <definedName name="BDM2003Y" localSheetId="2">#REF!</definedName>
    <definedName name="BDM2003Y" localSheetId="4">#REF!</definedName>
    <definedName name="BDM2003Y" localSheetId="10">#REF!</definedName>
    <definedName name="BDM2003Y" localSheetId="16">#REF!</definedName>
    <definedName name="BDM2003Y">#REF!</definedName>
    <definedName name="BDMDochody2001M" localSheetId="2">#REF!</definedName>
    <definedName name="BDMDochody2001M" localSheetId="4">#REF!</definedName>
    <definedName name="BDMDochody2001M" localSheetId="10">#REF!</definedName>
    <definedName name="BDMDochody2001M" localSheetId="16">#REF!</definedName>
    <definedName name="BDMDochody2001M">#REF!</definedName>
    <definedName name="BDMDochody2001Y" localSheetId="2">#REF!</definedName>
    <definedName name="BDMDochody2001Y" localSheetId="4">#REF!</definedName>
    <definedName name="BDMDochody2001Y" localSheetId="10">#REF!</definedName>
    <definedName name="BDMDochody2001Y" localSheetId="16">#REF!</definedName>
    <definedName name="BDMDochody2001Y">#REF!</definedName>
    <definedName name="BDMDochody2003M" localSheetId="2">#REF!</definedName>
    <definedName name="BDMDochody2003M" localSheetId="4">#REF!</definedName>
    <definedName name="BDMDochody2003M" localSheetId="10">#REF!</definedName>
    <definedName name="BDMDochody2003M" localSheetId="16">#REF!</definedName>
    <definedName name="BDMDochody2003M">#REF!</definedName>
    <definedName name="BDMDochody2003Y" localSheetId="2">#REF!</definedName>
    <definedName name="BDMDochody2003Y" localSheetId="4">#REF!</definedName>
    <definedName name="BDMDochody2003Y" localSheetId="10">#REF!</definedName>
    <definedName name="BDMDochody2003Y" localSheetId="16">#REF!</definedName>
    <definedName name="BDMDochody2003Y">#REF!</definedName>
    <definedName name="BDMfutures2003M" localSheetId="2">#REF!</definedName>
    <definedName name="BDMfutures2003M" localSheetId="4">#REF!</definedName>
    <definedName name="BDMfutures2003M" localSheetId="10">#REF!</definedName>
    <definedName name="BDMfutures2003M" localSheetId="16">#REF!</definedName>
    <definedName name="BDMfutures2003M">#REF!</definedName>
    <definedName name="BDMfutures2003Y" localSheetId="2">#REF!</definedName>
    <definedName name="BDMfutures2003Y" localSheetId="4">#REF!</definedName>
    <definedName name="BDMfutures2003Y" localSheetId="10">#REF!</definedName>
    <definedName name="BDMfutures2003Y" localSheetId="16">#REF!</definedName>
    <definedName name="BDMfutures2003Y">#REF!</definedName>
    <definedName name="BDMobroty2001M" localSheetId="2">#REF!</definedName>
    <definedName name="BDMobroty2001M" localSheetId="4">#REF!</definedName>
    <definedName name="BDMobroty2001M" localSheetId="10">#REF!</definedName>
    <definedName name="BDMobroty2001M" localSheetId="16">#REF!</definedName>
    <definedName name="BDMobroty2001M">#REF!</definedName>
    <definedName name="BDMobroty2001Y" localSheetId="2">#REF!</definedName>
    <definedName name="BDMobroty2001Y" localSheetId="4">#REF!</definedName>
    <definedName name="BDMobroty2001Y" localSheetId="10">#REF!</definedName>
    <definedName name="BDMobroty2001Y" localSheetId="16">#REF!</definedName>
    <definedName name="BDMobroty2001Y">#REF!</definedName>
    <definedName name="BDMobroty2003M" localSheetId="2">#REF!</definedName>
    <definedName name="BDMobroty2003M" localSheetId="4">#REF!</definedName>
    <definedName name="BDMobroty2003M" localSheetId="10">#REF!</definedName>
    <definedName name="BDMobroty2003M" localSheetId="16">#REF!</definedName>
    <definedName name="BDMobroty2003M">#REF!</definedName>
    <definedName name="BDMobroty2003Y" localSheetId="2">#REF!</definedName>
    <definedName name="BDMobroty2003Y" localSheetId="4">#REF!</definedName>
    <definedName name="BDMobroty2003Y" localSheetId="10">#REF!</definedName>
    <definedName name="BDMobroty2003Y" localSheetId="16">#REF!</definedName>
    <definedName name="BDMobroty2003Y">#REF!</definedName>
    <definedName name="BDMWBK2000M" localSheetId="2">#REF!</definedName>
    <definedName name="BDMWBK2000M" localSheetId="4">#REF!</definedName>
    <definedName name="BDMWBK2000M" localSheetId="10">#REF!</definedName>
    <definedName name="BDMWBK2000M" localSheetId="16">#REF!</definedName>
    <definedName name="BDMWBK2000M">#REF!</definedName>
    <definedName name="BDMWBK2000Y" localSheetId="2">#REF!</definedName>
    <definedName name="BDMWBK2000Y" localSheetId="4">#REF!</definedName>
    <definedName name="BDMWBK2000Y" localSheetId="10">#REF!</definedName>
    <definedName name="BDMWBK2000Y" localSheetId="16">#REF!</definedName>
    <definedName name="BDMWBK2000Y">#REF!</definedName>
    <definedName name="BDMWBK2001M" localSheetId="2">#REF!</definedName>
    <definedName name="BDMWBK2001M" localSheetId="4">#REF!</definedName>
    <definedName name="BDMWBK2001M" localSheetId="10">#REF!</definedName>
    <definedName name="BDMWBK2001M" localSheetId="16">#REF!</definedName>
    <definedName name="BDMWBK2001M">#REF!</definedName>
    <definedName name="BDMWBK2001Y" localSheetId="2">#REF!</definedName>
    <definedName name="BDMWBK2001Y" localSheetId="4">#REF!</definedName>
    <definedName name="BDMWBK2001Y" localSheetId="10">#REF!</definedName>
    <definedName name="BDMWBK2001Y" localSheetId="16">#REF!</definedName>
    <definedName name="BDMWBK2001Y">#REF!</definedName>
    <definedName name="Benefits" localSheetId="2">[19]S.P.27!#REF!</definedName>
    <definedName name="Benefits" localSheetId="4">[19]S.P.27!#REF!</definedName>
    <definedName name="Benefits" localSheetId="10">[19]S.P.27!#REF!</definedName>
    <definedName name="Benefits" localSheetId="16">[19]S.P.27!#REF!</definedName>
    <definedName name="Benefits">[19]S.P.27!#REF!</definedName>
    <definedName name="BFAKTOR2003M" localSheetId="2">#REF!</definedName>
    <definedName name="BFAKTOR2003M" localSheetId="4">#REF!</definedName>
    <definedName name="BFAKTOR2003M" localSheetId="10">#REF!</definedName>
    <definedName name="BFAKTOR2003M" localSheetId="16">#REF!</definedName>
    <definedName name="BFAKTOR2003M">#REF!</definedName>
    <definedName name="BFAKTOR2003Y" localSheetId="2">#REF!</definedName>
    <definedName name="BFAKTOR2003Y" localSheetId="4">#REF!</definedName>
    <definedName name="BFAKTOR2003Y" localSheetId="10">#REF!</definedName>
    <definedName name="BFAKTOR2003Y" localSheetId="16">#REF!</definedName>
    <definedName name="BFAKTOR2003Y">#REF!</definedName>
    <definedName name="BFL2000M" localSheetId="2">#REF!</definedName>
    <definedName name="BFL2000M" localSheetId="4">#REF!</definedName>
    <definedName name="BFL2000M" localSheetId="10">#REF!</definedName>
    <definedName name="BFL2000M" localSheetId="16">#REF!</definedName>
    <definedName name="BFL2000M">#REF!</definedName>
    <definedName name="BFL2000Y" localSheetId="2">#REF!</definedName>
    <definedName name="BFL2000Y" localSheetId="4">#REF!</definedName>
    <definedName name="BFL2000Y" localSheetId="10">#REF!</definedName>
    <definedName name="BFL2000Y" localSheetId="16">#REF!</definedName>
    <definedName name="BFL2000Y">#REF!</definedName>
    <definedName name="BFL2001M" localSheetId="2">#REF!</definedName>
    <definedName name="BFL2001M" localSheetId="4">#REF!</definedName>
    <definedName name="BFL2001M" localSheetId="10">#REF!</definedName>
    <definedName name="BFL2001M" localSheetId="16">#REF!</definedName>
    <definedName name="BFL2001M">#REF!</definedName>
    <definedName name="BFL2001Y" localSheetId="2">#REF!</definedName>
    <definedName name="BFL2001Y" localSheetId="4">#REF!</definedName>
    <definedName name="BFL2001Y" localSheetId="10">#REF!</definedName>
    <definedName name="BFL2001Y" localSheetId="16">#REF!</definedName>
    <definedName name="BFL2001Y">#REF!</definedName>
    <definedName name="BFL2003M" localSheetId="2">#REF!</definedName>
    <definedName name="BFL2003M" localSheetId="4">#REF!</definedName>
    <definedName name="BFL2003M" localSheetId="10">#REF!</definedName>
    <definedName name="BFL2003M" localSheetId="16">#REF!</definedName>
    <definedName name="BFL2003M">#REF!</definedName>
    <definedName name="BFL2003Y" localSheetId="2">#REF!</definedName>
    <definedName name="BFL2003Y" localSheetId="4">#REF!</definedName>
    <definedName name="BFL2003Y" localSheetId="10">#REF!</definedName>
    <definedName name="BFL2003Y" localSheetId="16">#REF!</definedName>
    <definedName name="BFL2003Y">#REF!</definedName>
    <definedName name="BFUND2000M" localSheetId="2">#REF!</definedName>
    <definedName name="BFUND2000M" localSheetId="4">#REF!</definedName>
    <definedName name="BFUND2000M" localSheetId="10">#REF!</definedName>
    <definedName name="BFUND2000M" localSheetId="16">#REF!</definedName>
    <definedName name="BFUND2000M">#REF!</definedName>
    <definedName name="BFUND2000Y" localSheetId="2">#REF!</definedName>
    <definedName name="BFUND2000Y" localSheetId="4">#REF!</definedName>
    <definedName name="BFUND2000Y" localSheetId="10">#REF!</definedName>
    <definedName name="BFUND2000Y" localSheetId="16">#REF!</definedName>
    <definedName name="BFUND2000Y">#REF!</definedName>
    <definedName name="BFUND2001M" localSheetId="2">#REF!</definedName>
    <definedName name="BFUND2001M" localSheetId="4">#REF!</definedName>
    <definedName name="BFUND2001M" localSheetId="10">#REF!</definedName>
    <definedName name="BFUND2001M" localSheetId="16">#REF!</definedName>
    <definedName name="BFUND2001M">#REF!</definedName>
    <definedName name="BFUND2001Y" localSheetId="2">#REF!</definedName>
    <definedName name="BFUND2001Y" localSheetId="4">#REF!</definedName>
    <definedName name="BFUND2001Y" localSheetId="10">#REF!</definedName>
    <definedName name="BFUND2001Y" localSheetId="16">#REF!</definedName>
    <definedName name="BFUND2001Y">#REF!</definedName>
    <definedName name="BFUND2003M" localSheetId="2">#REF!</definedName>
    <definedName name="BFUND2003M" localSheetId="4">#REF!</definedName>
    <definedName name="BFUND2003M" localSheetId="10">#REF!</definedName>
    <definedName name="BFUND2003M" localSheetId="16">#REF!</definedName>
    <definedName name="BFUND2003M">#REF!</definedName>
    <definedName name="BFUND2003Y" localSheetId="2">#REF!</definedName>
    <definedName name="BFUND2003Y" localSheetId="4">#REF!</definedName>
    <definedName name="BFUND2003Y" localSheetId="10">#REF!</definedName>
    <definedName name="BFUND2003Y" localSheetId="16">#REF!</definedName>
    <definedName name="BFUND2003Y">#REF!</definedName>
    <definedName name="BGBH2000M" localSheetId="2">#REF!</definedName>
    <definedName name="BGBH2000M" localSheetId="4">#REF!</definedName>
    <definedName name="BGBH2000M" localSheetId="10">#REF!</definedName>
    <definedName name="BGBH2000M" localSheetId="16">#REF!</definedName>
    <definedName name="BGBH2000M">#REF!</definedName>
    <definedName name="BGBH2000Y" localSheetId="2">#REF!</definedName>
    <definedName name="BGBH2000Y" localSheetId="4">#REF!</definedName>
    <definedName name="BGBH2000Y" localSheetId="10">#REF!</definedName>
    <definedName name="BGBH2000Y" localSheetId="16">#REF!</definedName>
    <definedName name="BGBH2000Y">#REF!</definedName>
    <definedName name="BGBH2001M" localSheetId="2">#REF!</definedName>
    <definedName name="BGBH2001M" localSheetId="4">#REF!</definedName>
    <definedName name="BGBH2001M" localSheetId="10">#REF!</definedName>
    <definedName name="BGBH2001M" localSheetId="16">#REF!</definedName>
    <definedName name="BGBH2001M">#REF!</definedName>
    <definedName name="BGBH2001Y" localSheetId="2">#REF!</definedName>
    <definedName name="BGBH2001Y" localSheetId="4">#REF!</definedName>
    <definedName name="BGBH2001Y" localSheetId="10">#REF!</definedName>
    <definedName name="BGBH2001Y" localSheetId="16">#REF!</definedName>
    <definedName name="BGBH2001Y">#REF!</definedName>
    <definedName name="BGrupa2000M" localSheetId="2">#REF!</definedName>
    <definedName name="BGrupa2000M" localSheetId="4">#REF!</definedName>
    <definedName name="BGrupa2000M" localSheetId="10">#REF!</definedName>
    <definedName name="BGrupa2000M" localSheetId="16">#REF!</definedName>
    <definedName name="BGrupa2000M">#REF!</definedName>
    <definedName name="BGrupa2000Y" localSheetId="2">#REF!</definedName>
    <definedName name="BGrupa2000Y" localSheetId="4">#REF!</definedName>
    <definedName name="BGrupa2000Y" localSheetId="10">#REF!</definedName>
    <definedName name="BGrupa2000Y" localSheetId="16">#REF!</definedName>
    <definedName name="BGrupa2000Y">#REF!</definedName>
    <definedName name="BGrupa2001M" localSheetId="2">#REF!</definedName>
    <definedName name="BGrupa2001M" localSheetId="4">#REF!</definedName>
    <definedName name="BGrupa2001M" localSheetId="10">#REF!</definedName>
    <definedName name="BGrupa2001M" localSheetId="16">#REF!</definedName>
    <definedName name="BGrupa2001M">#REF!</definedName>
    <definedName name="BGrupa2001Y" localSheetId="2">#REF!</definedName>
    <definedName name="BGrupa2001Y" localSheetId="4">#REF!</definedName>
    <definedName name="BGrupa2001Y" localSheetId="10">#REF!</definedName>
    <definedName name="BGrupa2001Y" localSheetId="16">#REF!</definedName>
    <definedName name="BGrupa2001Y">#REF!</definedName>
    <definedName name="bhjbvgh">#N/A</definedName>
    <definedName name="bilans" localSheetId="2">{"'BZ SA P&amp;l (fORECAST)'!$A$1:$BR$26"}</definedName>
    <definedName name="bilans" localSheetId="1">{"'BZ SA P&amp;l (fORECAST)'!$A$1:$BR$26"}</definedName>
    <definedName name="bilans" localSheetId="4">{"'BZ SA P&amp;l (fORECAST)'!$A$1:$BR$26"}</definedName>
    <definedName name="bilans">{"'BZ SA P&amp;l (fORECAST)'!$A$1:$BR$26"}</definedName>
    <definedName name="Bilans_AIB" localSheetId="2">#REF!</definedName>
    <definedName name="Bilans_AIB" localSheetId="4">#REF!</definedName>
    <definedName name="Bilans_AIB" localSheetId="10">#REF!</definedName>
    <definedName name="Bilans_AIB" localSheetId="16">#REF!</definedName>
    <definedName name="Bilans_AIB" localSheetId="17">#REF!</definedName>
    <definedName name="Bilans_AIB">#REF!</definedName>
    <definedName name="Bilans_KPWiG" localSheetId="17">[22]lista!$H$2:$H$18</definedName>
    <definedName name="Bilans_KPWiG">[22]lista!$H$2:$H$18</definedName>
    <definedName name="Bilans_skons" localSheetId="2">#REF!</definedName>
    <definedName name="Bilans_skons" localSheetId="4">#REF!</definedName>
    <definedName name="Bilans_skons" localSheetId="10">#REF!</definedName>
    <definedName name="Bilans_skons" localSheetId="16">#REF!</definedName>
    <definedName name="Bilans_skons" localSheetId="17">#REF!</definedName>
    <definedName name="Bilans_skons">#REF!</definedName>
    <definedName name="Bilans_zarzadcza" localSheetId="17">[22]lista!$F$2:$F$19</definedName>
    <definedName name="Bilans_zarzadcza">[22]lista!$F$2:$F$19</definedName>
    <definedName name="bilansseg0309" localSheetId="2">#REF!</definedName>
    <definedName name="bilansseg0309" localSheetId="4">#REF!</definedName>
    <definedName name="bilansseg0309" localSheetId="10">#REF!</definedName>
    <definedName name="bilansseg0309" localSheetId="16">#REF!</definedName>
    <definedName name="bilansseg0309">#REF!</definedName>
    <definedName name="billsff" localSheetId="2">#REF!</definedName>
    <definedName name="billsff" localSheetId="4">#REF!</definedName>
    <definedName name="billsff" localSheetId="10">#REF!</definedName>
    <definedName name="billsff" localSheetId="16">#REF!</definedName>
    <definedName name="billsff">#REF!</definedName>
    <definedName name="BINWESTYCJE2003M" localSheetId="2">#REF!</definedName>
    <definedName name="BINWESTYCJE2003M" localSheetId="4">#REF!</definedName>
    <definedName name="BINWESTYCJE2003M" localSheetId="10">#REF!</definedName>
    <definedName name="BINWESTYCJE2003M" localSheetId="16">#REF!</definedName>
    <definedName name="BINWESTYCJE2003M">#REF!</definedName>
    <definedName name="BINWESTYCJE2003Y" localSheetId="2">#REF!</definedName>
    <definedName name="BINWESTYCJE2003Y" localSheetId="4">#REF!</definedName>
    <definedName name="BINWESTYCJE2003Y" localSheetId="10">#REF!</definedName>
    <definedName name="BINWESTYCJE2003Y" localSheetId="16">#REF!</definedName>
    <definedName name="BINWESTYCJE2003Y">#REF!</definedName>
    <definedName name="BKOMAND2003M" localSheetId="2">#REF!</definedName>
    <definedName name="BKOMAND2003M" localSheetId="4">#REF!</definedName>
    <definedName name="BKOMAND2003M" localSheetId="10">#REF!</definedName>
    <definedName name="BKOMAND2003M" localSheetId="16">#REF!</definedName>
    <definedName name="BKOMAND2003M">#REF!</definedName>
    <definedName name="BKOMAND2003Y" localSheetId="2">#REF!</definedName>
    <definedName name="BKOMAND2003Y" localSheetId="4">#REF!</definedName>
    <definedName name="BKOMAND2003Y" localSheetId="10">#REF!</definedName>
    <definedName name="BKOMAND2003Y" localSheetId="16">#REF!</definedName>
    <definedName name="BKOMAND2003Y">#REF!</definedName>
    <definedName name="BKONSOL2000M" localSheetId="2">#REF!</definedName>
    <definedName name="BKONSOL2000M" localSheetId="4">#REF!</definedName>
    <definedName name="BKONSOL2000M" localSheetId="10">#REF!</definedName>
    <definedName name="BKONSOL2000M" localSheetId="16">#REF!</definedName>
    <definedName name="BKONSOL2000M">#REF!</definedName>
    <definedName name="BKONSOL2000Y" localSheetId="2">#REF!</definedName>
    <definedName name="BKONSOL2000Y" localSheetId="4">#REF!</definedName>
    <definedName name="BKONSOL2000Y" localSheetId="10">#REF!</definedName>
    <definedName name="BKONSOL2000Y" localSheetId="16">#REF!</definedName>
    <definedName name="BKONSOL2000Y">#REF!</definedName>
    <definedName name="BKONSOL2001M" localSheetId="2">#REF!</definedName>
    <definedName name="BKONSOL2001M" localSheetId="4">#REF!</definedName>
    <definedName name="BKONSOL2001M" localSheetId="10">#REF!</definedName>
    <definedName name="BKONSOL2001M" localSheetId="16">#REF!</definedName>
    <definedName name="BKONSOL2001M">#REF!</definedName>
    <definedName name="BKONSOL2001Y" localSheetId="2">#REF!</definedName>
    <definedName name="BKONSOL2001Y" localSheetId="4">#REF!</definedName>
    <definedName name="BKONSOL2001Y" localSheetId="10">#REF!</definedName>
    <definedName name="BKONSOL2001Y" localSheetId="16">#REF!</definedName>
    <definedName name="BKONSOL2001Y">#REF!</definedName>
    <definedName name="BLEASING2003M" localSheetId="2">#REF!</definedName>
    <definedName name="BLEASING2003M" localSheetId="4">#REF!</definedName>
    <definedName name="BLEASING2003M" localSheetId="10">#REF!</definedName>
    <definedName name="BLEASING2003M" localSheetId="16">#REF!</definedName>
    <definedName name="BLEASING2003M">#REF!</definedName>
    <definedName name="BLEASING2003Y" localSheetId="2">#REF!</definedName>
    <definedName name="BLEASING2003Y" localSheetId="4">#REF!</definedName>
    <definedName name="BLEASING2003Y" localSheetId="10">#REF!</definedName>
    <definedName name="BLEASING2003Y" localSheetId="16">#REF!</definedName>
    <definedName name="BLEASING2003Y">#REF!</definedName>
    <definedName name="BNIERUCHOMOŚCI2000M" localSheetId="2">#REF!</definedName>
    <definedName name="BNIERUCHOMOŚCI2000M" localSheetId="4">#REF!</definedName>
    <definedName name="BNIERUCHOMOŚCI2000M" localSheetId="10">#REF!</definedName>
    <definedName name="BNIERUCHOMOŚCI2000M" localSheetId="16">#REF!</definedName>
    <definedName name="BNIERUCHOMOŚCI2000M">#REF!</definedName>
    <definedName name="BNIERUCHOMOŚCI2000Y" localSheetId="2">#REF!</definedName>
    <definedName name="BNIERUCHOMOŚCI2000Y" localSheetId="4">#REF!</definedName>
    <definedName name="BNIERUCHOMOŚCI2000Y" localSheetId="10">#REF!</definedName>
    <definedName name="BNIERUCHOMOŚCI2000Y" localSheetId="16">#REF!</definedName>
    <definedName name="BNIERUCHOMOŚCI2000Y">#REF!</definedName>
    <definedName name="BNIERUCHOMOŚCI2001M" localSheetId="2">#REF!</definedName>
    <definedName name="BNIERUCHOMOŚCI2001M" localSheetId="4">#REF!</definedName>
    <definedName name="BNIERUCHOMOŚCI2001M" localSheetId="10">#REF!</definedName>
    <definedName name="BNIERUCHOMOŚCI2001M" localSheetId="16">#REF!</definedName>
    <definedName name="BNIERUCHOMOŚCI2001M">#REF!</definedName>
    <definedName name="BNIERUCHOMOŚCI2001Y" localSheetId="2">#REF!</definedName>
    <definedName name="BNIERUCHOMOŚCI2001Y" localSheetId="4">#REF!</definedName>
    <definedName name="BNIERUCHOMOŚCI2001Y" localSheetId="10">#REF!</definedName>
    <definedName name="BNIERUCHOMOŚCI2001Y" localSheetId="16">#REF!</definedName>
    <definedName name="BNIERUCHOMOŚCI2001Y">#REF!</definedName>
    <definedName name="BNIERUCHOMOŚCI2003M" localSheetId="2">#REF!</definedName>
    <definedName name="BNIERUCHOMOŚCI2003M" localSheetId="4">#REF!</definedName>
    <definedName name="BNIERUCHOMOŚCI2003M" localSheetId="10">#REF!</definedName>
    <definedName name="BNIERUCHOMOŚCI2003M" localSheetId="16">#REF!</definedName>
    <definedName name="BNIERUCHOMOŚCI2003M">#REF!</definedName>
    <definedName name="BNIERUCHOMOŚCI2003Y" localSheetId="2">#REF!</definedName>
    <definedName name="BNIERUCHOMOŚCI2003Y" localSheetId="4">#REF!</definedName>
    <definedName name="BNIERUCHOMOŚCI2003Y" localSheetId="10">#REF!</definedName>
    <definedName name="BNIERUCHOMOŚCI2003Y" localSheetId="16">#REF!</definedName>
    <definedName name="BNIERUCHOMOŚCI2003Y">#REF!</definedName>
    <definedName name="bonds10" localSheetId="2">[19]S.P.3!#REF!</definedName>
    <definedName name="bonds10" localSheetId="4">[19]S.P.3!#REF!</definedName>
    <definedName name="bonds10" localSheetId="10">[19]S.P.3!#REF!</definedName>
    <definedName name="bonds10" localSheetId="16">[19]S.P.3!#REF!</definedName>
    <definedName name="bonds10">[19]S.P.3!#REF!</definedName>
    <definedName name="bonds20" localSheetId="2">[19]S.P.2!#REF!</definedName>
    <definedName name="bonds20" localSheetId="4">[19]S.P.2!#REF!</definedName>
    <definedName name="bonds20" localSheetId="10">[19]S.P.2!#REF!</definedName>
    <definedName name="bonds20" localSheetId="16">[19]S.P.2!#REF!</definedName>
    <definedName name="bonds20">[19]S.P.2!#REF!</definedName>
    <definedName name="BONY_dt" localSheetId="2">#REF!</definedName>
    <definedName name="BONY_dt" localSheetId="4">#REF!</definedName>
    <definedName name="BONY_dt" localSheetId="10">#REF!</definedName>
    <definedName name="BONY_dt" localSheetId="16">#REF!</definedName>
    <definedName name="BONY_dt">#REF!</definedName>
    <definedName name="BONY_dw" localSheetId="2">#REF!</definedName>
    <definedName name="BONY_dw" localSheetId="4">#REF!</definedName>
    <definedName name="BONY_dw" localSheetId="10">#REF!</definedName>
    <definedName name="BONY_dw" localSheetId="16">#REF!</definedName>
    <definedName name="BONY_dw">#REF!</definedName>
    <definedName name="BORG_L2003M" localSheetId="2">#REF!</definedName>
    <definedName name="BORG_L2003M" localSheetId="4">#REF!</definedName>
    <definedName name="BORG_L2003M" localSheetId="10">#REF!</definedName>
    <definedName name="BORG_L2003M" localSheetId="16">#REF!</definedName>
    <definedName name="BORG_L2003M">#REF!</definedName>
    <definedName name="BORG_L2003Y" localSheetId="2">#REF!</definedName>
    <definedName name="BORG_L2003Y" localSheetId="4">#REF!</definedName>
    <definedName name="BORG_L2003Y" localSheetId="10">#REF!</definedName>
    <definedName name="BORG_L2003Y" localSheetId="16">#REF!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2">#REF!</definedName>
    <definedName name="BPOLSOFT2000M" localSheetId="4">#REF!</definedName>
    <definedName name="BPOLSOFT2000M" localSheetId="10">#REF!</definedName>
    <definedName name="BPOLSOFT2000M" localSheetId="16">#REF!</definedName>
    <definedName name="BPOLSOFT2000M">#REF!</definedName>
    <definedName name="BPOLSOFT2000Y" localSheetId="2">#REF!</definedName>
    <definedName name="BPOLSOFT2000Y" localSheetId="4">#REF!</definedName>
    <definedName name="BPOLSOFT2000Y" localSheetId="10">#REF!</definedName>
    <definedName name="BPOLSOFT2000Y" localSheetId="16">#REF!</definedName>
    <definedName name="BPOLSOFT2000Y">#REF!</definedName>
    <definedName name="BPOLSOFT2001M" localSheetId="2">#REF!</definedName>
    <definedName name="BPOLSOFT2001M" localSheetId="4">#REF!</definedName>
    <definedName name="BPOLSOFT2001M" localSheetId="10">#REF!</definedName>
    <definedName name="BPOLSOFT2001M" localSheetId="16">#REF!</definedName>
    <definedName name="BPOLSOFT2001M">#REF!</definedName>
    <definedName name="BPOLSOFT2001Y" localSheetId="2">#REF!</definedName>
    <definedName name="BPOLSOFT2001Y" localSheetId="4">#REF!</definedName>
    <definedName name="BPOLSOFT2001Y" localSheetId="10">#REF!</definedName>
    <definedName name="BPOLSOFT2001Y" localSheetId="16">#REF!</definedName>
    <definedName name="BPOLSOFT2001Y">#REF!</definedName>
    <definedName name="BPOLSOFT2003M" localSheetId="2">#REF!</definedName>
    <definedName name="BPOLSOFT2003M" localSheetId="4">#REF!</definedName>
    <definedName name="BPOLSOFT2003M" localSheetId="10">#REF!</definedName>
    <definedName name="BPOLSOFT2003M" localSheetId="16">#REF!</definedName>
    <definedName name="BPOLSOFT2003M">#REF!</definedName>
    <definedName name="BPOLSOFT2003Y" localSheetId="2">#REF!</definedName>
    <definedName name="BPOLSOFT2003Y" localSheetId="4">#REF!</definedName>
    <definedName name="BPOLSOFT2003Y" localSheetId="10">#REF!</definedName>
    <definedName name="BPOLSOFT2003Y" localSheetId="16">#REF!</definedName>
    <definedName name="BPOLSOFT2003Y">#REF!</definedName>
    <definedName name="BPOLSOFTDochody2001M" localSheetId="2">#REF!</definedName>
    <definedName name="BPOLSOFTDochody2001M" localSheetId="4">#REF!</definedName>
    <definedName name="BPOLSOFTDochody2001M" localSheetId="10">#REF!</definedName>
    <definedName name="BPOLSOFTDochody2001M" localSheetId="16">#REF!</definedName>
    <definedName name="BPOLSOFTDochody2001M">#REF!</definedName>
    <definedName name="BPOLSOFTDochody2001Y" localSheetId="2">#REF!</definedName>
    <definedName name="BPOLSOFTDochody2001Y" localSheetId="4">#REF!</definedName>
    <definedName name="BPOLSOFTDochody2001Y" localSheetId="10">#REF!</definedName>
    <definedName name="BPOLSOFTDochody2001Y" localSheetId="16">#REF!</definedName>
    <definedName name="BPOLSOFTDochody2001Y">#REF!</definedName>
    <definedName name="Branza" localSheetId="2">#REF!</definedName>
    <definedName name="Branza" localSheetId="4">#REF!</definedName>
    <definedName name="Branza" localSheetId="10">#REF!</definedName>
    <definedName name="Branza" localSheetId="16">#REF!</definedName>
    <definedName name="Branza" localSheetId="17">#REF!</definedName>
    <definedName name="Branza">#REF!</definedName>
    <definedName name="broker" localSheetId="2">BS!broker</definedName>
    <definedName name="broker" localSheetId="5">'Koszty działania razem'!broker</definedName>
    <definedName name="broker" localSheetId="1">'P&amp;L'!broker</definedName>
    <definedName name="broker" localSheetId="4">'Przychody prowizyjne'!broker</definedName>
    <definedName name="broker" localSheetId="17">#N/A</definedName>
    <definedName name="broker">BS!broker</definedName>
    <definedName name="BS" localSheetId="2">#REF!</definedName>
    <definedName name="BS" localSheetId="4">#REF!</definedName>
    <definedName name="BS" localSheetId="10">#REF!</definedName>
    <definedName name="BS" localSheetId="16">#REF!</definedName>
    <definedName name="BS">#REF!</definedName>
    <definedName name="BS_2" localSheetId="2">BS!$C$1:$D$53</definedName>
    <definedName name="BS_2" localSheetId="4">#REF!</definedName>
    <definedName name="BS_2" localSheetId="10">#REF!</definedName>
    <definedName name="BS_2" localSheetId="16">#REF!</definedName>
    <definedName name="BS_2" localSheetId="17">#REF!</definedName>
    <definedName name="BS_2">#REF!</definedName>
    <definedName name="BS_Bank" localSheetId="2">#REF!</definedName>
    <definedName name="BS_Bank" localSheetId="4">#REF!</definedName>
    <definedName name="BS_Bank" localSheetId="10">#REF!</definedName>
    <definedName name="BS_Bank" localSheetId="16">#REF!</definedName>
    <definedName name="BS_Bank" localSheetId="17">#REF!</definedName>
    <definedName name="BS_Bank">#REF!</definedName>
    <definedName name="BS_FX_DUBLIN_i" localSheetId="2">#REF!</definedName>
    <definedName name="BS_FX_DUBLIN_i" localSheetId="4">#REF!</definedName>
    <definedName name="BS_FX_DUBLIN_i" localSheetId="10">#REF!</definedName>
    <definedName name="BS_FX_DUBLIN_i" localSheetId="16">#REF!</definedName>
    <definedName name="BS_FX_DUBLIN_i">#REF!</definedName>
    <definedName name="BS_irs_cost_DUBLIN" localSheetId="2">#REF!</definedName>
    <definedName name="BS_irs_cost_DUBLIN" localSheetId="4">#REF!</definedName>
    <definedName name="BS_irs_cost_DUBLIN" localSheetId="10">#REF!</definedName>
    <definedName name="BS_irs_cost_DUBLIN" localSheetId="16">#REF!</definedName>
    <definedName name="BS_irs_cost_DUBLIN">#REF!</definedName>
    <definedName name="BS000_Norm._ostroż." localSheetId="2">#REF!</definedName>
    <definedName name="BS000_Norm._ostroż." localSheetId="4">#REF!</definedName>
    <definedName name="BS000_Norm._ostroż." localSheetId="10">#REF!</definedName>
    <definedName name="BS000_Norm._ostroż." localSheetId="16">#REF!</definedName>
    <definedName name="BS000_Norm._ostroż.">#REF!</definedName>
    <definedName name="BS001_podm._powiąz." localSheetId="2">#REF!</definedName>
    <definedName name="BS001_podm._powiąz." localSheetId="4">#REF!</definedName>
    <definedName name="BS001_podm._powiąz." localSheetId="10">#REF!</definedName>
    <definedName name="BS001_podm._powiąz." localSheetId="16">#REF!</definedName>
    <definedName name="BS001_podm._powiąz." localSheetId="17">#REF!</definedName>
    <definedName name="BS001_podm._powiąz.">#REF!</definedName>
    <definedName name="BTFI2001M" localSheetId="2">#REF!</definedName>
    <definedName name="BTFI2001M" localSheetId="4">#REF!</definedName>
    <definedName name="BTFI2001M" localSheetId="10">#REF!</definedName>
    <definedName name="BTFI2001M" localSheetId="16">#REF!</definedName>
    <definedName name="BTFI2001M">#REF!</definedName>
    <definedName name="BTFI2001Y" localSheetId="2">#REF!</definedName>
    <definedName name="BTFI2001Y" localSheetId="4">#REF!</definedName>
    <definedName name="BTFI2001Y" localSheetId="10">#REF!</definedName>
    <definedName name="BTFI2001Y" localSheetId="16">#REF!</definedName>
    <definedName name="BTFI2001Y">#REF!</definedName>
    <definedName name="BTFI2003M" localSheetId="2">#REF!</definedName>
    <definedName name="BTFI2003M" localSheetId="4">#REF!</definedName>
    <definedName name="BTFI2003M" localSheetId="10">#REF!</definedName>
    <definedName name="BTFI2003M" localSheetId="16">#REF!</definedName>
    <definedName name="BTFI2003M">#REF!</definedName>
    <definedName name="BTFI2003Y" localSheetId="2">#REF!</definedName>
    <definedName name="BTFI2003Y" localSheetId="4">#REF!</definedName>
    <definedName name="BTFI2003Y" localSheetId="10">#REF!</definedName>
    <definedName name="BTFI2003Y" localSheetId="16">#REF!</definedName>
    <definedName name="BTFI2003Y">#REF!</definedName>
    <definedName name="BTFIDochody2001M" localSheetId="2">#REF!</definedName>
    <definedName name="BTFIDochody2001M" localSheetId="4">#REF!</definedName>
    <definedName name="BTFIDochody2001M" localSheetId="10">#REF!</definedName>
    <definedName name="BTFIDochody2001M" localSheetId="16">#REF!</definedName>
    <definedName name="BTFIDochody2001M">#REF!</definedName>
    <definedName name="BTFIDochody2001Y" localSheetId="2">#REF!</definedName>
    <definedName name="BTFIDochody2001Y" localSheetId="4">#REF!</definedName>
    <definedName name="BTFIDochody2001Y" localSheetId="10">#REF!</definedName>
    <definedName name="BTFIDochody2001Y" localSheetId="16">#REF!</definedName>
    <definedName name="BTFIDochody2001Y">#REF!</definedName>
    <definedName name="bubu">[24]Otwórz!$D$3:$D$3</definedName>
    <definedName name="bvwtywywww">#N/A</definedName>
    <definedName name="BWBK2000M" localSheetId="2">#REF!</definedName>
    <definedName name="BWBK2000M" localSheetId="4">#REF!</definedName>
    <definedName name="BWBK2000M" localSheetId="10">#REF!</definedName>
    <definedName name="BWBK2000M" localSheetId="16">#REF!</definedName>
    <definedName name="BWBK2000M">#REF!</definedName>
    <definedName name="BWBK2000Y" localSheetId="2">#REF!</definedName>
    <definedName name="BWBK2000Y" localSheetId="4">#REF!</definedName>
    <definedName name="BWBK2000Y" localSheetId="10">#REF!</definedName>
    <definedName name="BWBK2000Y" localSheetId="16">#REF!</definedName>
    <definedName name="BWBK2000Y">#REF!</definedName>
    <definedName name="BWBK2001M" localSheetId="2">#REF!</definedName>
    <definedName name="BWBK2001M" localSheetId="4">#REF!</definedName>
    <definedName name="BWBK2001M" localSheetId="10">#REF!</definedName>
    <definedName name="BWBK2001M" localSheetId="16">#REF!</definedName>
    <definedName name="BWBK2001M">#REF!</definedName>
    <definedName name="BWBK2001Y" localSheetId="2">#REF!</definedName>
    <definedName name="BWBK2001Y" localSheetId="4">#REF!</definedName>
    <definedName name="BWBK2001Y" localSheetId="10">#REF!</definedName>
    <definedName name="BWBK2001Y" localSheetId="16">#REF!</definedName>
    <definedName name="BWBK2001Y">#REF!</definedName>
    <definedName name="BWBKCU2000M" localSheetId="2">#REF!</definedName>
    <definedName name="BWBKCU2000M" localSheetId="4">#REF!</definedName>
    <definedName name="BWBKCU2000M" localSheetId="10">#REF!</definedName>
    <definedName name="BWBKCU2000M" localSheetId="16">#REF!</definedName>
    <definedName name="BWBKCU2000M">#REF!</definedName>
    <definedName name="BWBKCU2000Y" localSheetId="2">#REF!</definedName>
    <definedName name="BWBKCU2000Y" localSheetId="4">#REF!</definedName>
    <definedName name="BWBKCU2000Y" localSheetId="10">#REF!</definedName>
    <definedName name="BWBKCU2000Y" localSheetId="16">#REF!</definedName>
    <definedName name="BWBKCU2000Y">#REF!</definedName>
    <definedName name="BWBKCU2001M" localSheetId="2">#REF!</definedName>
    <definedName name="BWBKCU2001M" localSheetId="4">#REF!</definedName>
    <definedName name="BWBKCU2001M" localSheetId="10">#REF!</definedName>
    <definedName name="BWBKCU2001M" localSheetId="16">#REF!</definedName>
    <definedName name="BWBKCU2001M">#REF!</definedName>
    <definedName name="BWBKCU2001Y" localSheetId="2">#REF!</definedName>
    <definedName name="BWBKCU2001Y" localSheetId="4">#REF!</definedName>
    <definedName name="BWBKCU2001Y" localSheetId="10">#REF!</definedName>
    <definedName name="BWBKCU2001Y" localSheetId="16">#REF!</definedName>
    <definedName name="BWBKCU2001Y">#REF!</definedName>
    <definedName name="BWBKCU2003M" localSheetId="2">#REF!</definedName>
    <definedName name="BWBKCU2003M" localSheetId="4">#REF!</definedName>
    <definedName name="BWBKCU2003M" localSheetId="10">#REF!</definedName>
    <definedName name="BWBKCU2003M" localSheetId="16">#REF!</definedName>
    <definedName name="BWBKCU2003M">#REF!</definedName>
    <definedName name="BWBKCU2003Y" localSheetId="2">#REF!</definedName>
    <definedName name="BWBKCU2003Y" localSheetId="4">#REF!</definedName>
    <definedName name="BWBKCU2003Y" localSheetId="10">#REF!</definedName>
    <definedName name="BWBKCU2003Y" localSheetId="16">#REF!</definedName>
    <definedName name="BWBKCU2003Y">#REF!</definedName>
    <definedName name="bzwbk" localSheetId="2">BS!bzwbk</definedName>
    <definedName name="bzwbk" localSheetId="1">#N/A</definedName>
    <definedName name="bzwbk" localSheetId="4">'Przychody prowizyjne'!bzwbk</definedName>
    <definedName name="bzwbk" localSheetId="17">#N/A</definedName>
    <definedName name="bzwbk">BS!bzwbk</definedName>
    <definedName name="bzwbk1">#N/A</definedName>
    <definedName name="CAI" localSheetId="2">#REF!</definedName>
    <definedName name="CAI" localSheetId="4">#REF!</definedName>
    <definedName name="CAI" localSheetId="10">#REF!</definedName>
    <definedName name="CAI" localSheetId="16">#REF!</definedName>
    <definedName name="CAI">#REF!</definedName>
    <definedName name="Calkowitedochody0309" localSheetId="2">#REF!</definedName>
    <definedName name="Calkowitedochody0309" localSheetId="4">#REF!</definedName>
    <definedName name="Calkowitedochody0309" localSheetId="10">#REF!</definedName>
    <definedName name="Calkowitedochody0309" localSheetId="16">#REF!</definedName>
    <definedName name="Calkowitedochody0309" localSheetId="17">#REF!</definedName>
    <definedName name="Calkowitedochody0309">#REF!</definedName>
    <definedName name="Carlos" localSheetId="2">#REF!</definedName>
    <definedName name="Carlos" localSheetId="4">#REF!</definedName>
    <definedName name="Carlos" localSheetId="10">#REF!</definedName>
    <definedName name="Carlos" localSheetId="16">#REF!</definedName>
    <definedName name="Carlos">#REF!</definedName>
    <definedName name="Cash_components" localSheetId="2">#REF!</definedName>
    <definedName name="Cash_components" localSheetId="4">#REF!</definedName>
    <definedName name="Cash_components" localSheetId="10">#REF!</definedName>
    <definedName name="Cash_components" localSheetId="16">#REF!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BS!ccc</definedName>
    <definedName name="ccc" localSheetId="1">#N/A</definedName>
    <definedName name="ccc" localSheetId="4">'Przychody prowizyjne'!ccc</definedName>
    <definedName name="ccc" localSheetId="17">#N/A</definedName>
    <definedName name="ccc">BS!ccc</definedName>
    <definedName name="cccc" localSheetId="2" hidden="1">{"'BZ SA P&amp;l (fORECAST)'!$A$1:$BR$26"}</definedName>
    <definedName name="cccc" localSheetId="1" hidden="1">{"'BZ SA P&amp;l (fORECAST)'!$A$1:$BR$26"}</definedName>
    <definedName name="cccc" localSheetId="4" hidden="1">{"'BZ SA P&amp;l (fORECAST)'!$A$1:$BR$26"}</definedName>
    <definedName name="cccc" localSheetId="17" hidden="1">{"'BZ SA P&amp;l (fORECAST)'!$A$1:$BR$26"}</definedName>
    <definedName name="cccc" hidden="1">{"'BZ SA P&amp;l (fORECAST)'!$A$1:$BR$26"}</definedName>
    <definedName name="ccccc" localSheetId="2" hidden="1">{"'BZ SA P&amp;l (fORECAST)'!$A$1:$BR$26"}</definedName>
    <definedName name="ccccc" localSheetId="1" hidden="1">{"'BZ SA P&amp;l (fORECAST)'!$A$1:$BR$26"}</definedName>
    <definedName name="ccccc" localSheetId="4" hidden="1">{"'BZ SA P&amp;l (fORECAST)'!$A$1:$BR$26"}</definedName>
    <definedName name="ccccc" localSheetId="17"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2">#REF!</definedName>
    <definedName name="centrala_baza" localSheetId="4">#REF!</definedName>
    <definedName name="centrala_baza" localSheetId="10">#REF!</definedName>
    <definedName name="centrala_baza" localSheetId="16">#REF!</definedName>
    <definedName name="centrala_baza">#REF!</definedName>
    <definedName name="CF_13" localSheetId="2">#REF!</definedName>
    <definedName name="CF_13" localSheetId="4">#REF!</definedName>
    <definedName name="CF_13" localSheetId="10">#REF!</definedName>
    <definedName name="CF_13" localSheetId="16">#REF!</definedName>
    <definedName name="CF_13">#REF!</definedName>
    <definedName name="CF_7" localSheetId="2">#REF!</definedName>
    <definedName name="CF_7" localSheetId="4">#REF!</definedName>
    <definedName name="CF_7" localSheetId="10">#REF!</definedName>
    <definedName name="CF_7" localSheetId="16">#REF!</definedName>
    <definedName name="CF_7" localSheetId="17">#REF!</definedName>
    <definedName name="CF_7">#REF!</definedName>
    <definedName name="CF_dod" localSheetId="2">#REF!</definedName>
    <definedName name="CF_dod" localSheetId="4">#REF!</definedName>
    <definedName name="CF_dod" localSheetId="10">#REF!</definedName>
    <definedName name="CF_dod" localSheetId="16">#REF!</definedName>
    <definedName name="CF_dod">#REF!</definedName>
    <definedName name="cgbbk" localSheetId="2">#REF!</definedName>
    <definedName name="cgbbk" localSheetId="4">#REF!</definedName>
    <definedName name="cgbbk" localSheetId="10">#REF!</definedName>
    <definedName name="cgbbk" localSheetId="16">#REF!</definedName>
    <definedName name="cgbbk">#REF!</definedName>
    <definedName name="cgbcost" localSheetId="2">#REF!</definedName>
    <definedName name="cgbcost" localSheetId="4">#REF!</definedName>
    <definedName name="cgbcost" localSheetId="10">#REF!</definedName>
    <definedName name="cgbcost" localSheetId="16">#REF!</definedName>
    <definedName name="cgbcost">#REF!</definedName>
    <definedName name="cgbdisc" localSheetId="2">#REF!</definedName>
    <definedName name="cgbdisc" localSheetId="4">#REF!</definedName>
    <definedName name="cgbdisc" localSheetId="10">#REF!</definedName>
    <definedName name="cgbdisc" localSheetId="16">#REF!</definedName>
    <definedName name="cgbdisc">#REF!</definedName>
    <definedName name="cgbmk" localSheetId="2">#REF!</definedName>
    <definedName name="cgbmk" localSheetId="4">#REF!</definedName>
    <definedName name="cgbmk" localSheetId="10">#REF!</definedName>
    <definedName name="cgbmk" localSheetId="16">#REF!</definedName>
    <definedName name="cgbmk">#REF!</definedName>
    <definedName name="CHARAKTER_POWIĄZANIA" localSheetId="2">#REF!</definedName>
    <definedName name="CHARAKTER_POWIĄZANIA" localSheetId="4">#REF!</definedName>
    <definedName name="CHARAKTER_POWIĄZANIA" localSheetId="10">#REF!</definedName>
    <definedName name="CHARAKTER_POWIĄZANIA" localSheetId="16">#REF!</definedName>
    <definedName name="CHARAKTER_POWIĄZANIA" localSheetId="17">#REF!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2">#REF!</definedName>
    <definedName name="CHFPLN" localSheetId="4">#REF!</definedName>
    <definedName name="CHFPLN" localSheetId="10">#REF!</definedName>
    <definedName name="CHFPLN" localSheetId="16">#REF!</definedName>
    <definedName name="CHFPLN">#REF!</definedName>
    <definedName name="CHFPLN3006" localSheetId="2">#REF!</definedName>
    <definedName name="CHFPLN3006" localSheetId="4">#REF!</definedName>
    <definedName name="CHFPLN3006" localSheetId="10">#REF!</definedName>
    <definedName name="CHFPLN3006" localSheetId="16">#REF!</definedName>
    <definedName name="CHFPLN3006">#REF!</definedName>
    <definedName name="CHFPLN3009" localSheetId="2">#REF!</definedName>
    <definedName name="CHFPLN3009" localSheetId="4">#REF!</definedName>
    <definedName name="CHFPLN3009" localSheetId="10">#REF!</definedName>
    <definedName name="CHFPLN3009" localSheetId="16">#REF!</definedName>
    <definedName name="CHFPLN3009">#REF!</definedName>
    <definedName name="CHFPLN3112" localSheetId="2">#REF!</definedName>
    <definedName name="CHFPLN3112" localSheetId="4">#REF!</definedName>
    <definedName name="CHFPLN3112" localSheetId="10">#REF!</definedName>
    <definedName name="CHFPLN3112" localSheetId="16">#REF!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2">OFFSET(#REF!,0,#REF!,1,13)</definedName>
    <definedName name="CLBBudget" localSheetId="4">OFFSET(#REF!,0,#REF!,1,13)</definedName>
    <definedName name="CLBBudget" localSheetId="10">OFFSET(#REF!,0,#REF!,1,13)</definedName>
    <definedName name="CLBBudget" localSheetId="16">OFFSET(#REF!,0,#REF!,1,13)</definedName>
    <definedName name="CLBBudget">OFFSET(#REF!,0,#REF!,1,13)</definedName>
    <definedName name="CLBFinancial" localSheetId="2">OFFSET(#REF!,0,#REF!,1,13)</definedName>
    <definedName name="CLBFinancial" localSheetId="4">OFFSET(#REF!,0,#REF!,1,13)</definedName>
    <definedName name="CLBFinancial" localSheetId="10">OFFSET(#REF!,0,#REF!,1,13)</definedName>
    <definedName name="CLBFinancial" localSheetId="16">OFFSET(#REF!,0,#REF!,1,13)</definedName>
    <definedName name="CLBFinancial">OFFSET(#REF!,0,#REF!,1,13)</definedName>
    <definedName name="CLBM_Financial" localSheetId="2">OFFSET(#REF!,0,#REF!,1,13)</definedName>
    <definedName name="CLBM_Financial" localSheetId="4">OFFSET(#REF!,0,#REF!,1,13)</definedName>
    <definedName name="CLBM_Financial" localSheetId="10">OFFSET(#REF!,0,#REF!,1,13)</definedName>
    <definedName name="CLBM_Financial" localSheetId="16">OFFSET(#REF!,0,#REF!,1,13)</definedName>
    <definedName name="CLBM_Financial">OFFSET(#REF!,0,#REF!,1,13)</definedName>
    <definedName name="CLBM_Secured" localSheetId="2">OFFSET(#REF!,0,#REF!,1,13)</definedName>
    <definedName name="CLBM_Secured" localSheetId="4">OFFSET(#REF!,0,#REF!,1,13)</definedName>
    <definedName name="CLBM_Secured" localSheetId="10">OFFSET(#REF!,0,#REF!,1,13)</definedName>
    <definedName name="CLBM_Secured" localSheetId="16">OFFSET(#REF!,0,#REF!,1,13)</definedName>
    <definedName name="CLBM_Secured">OFFSET(#REF!,0,#REF!,1,13)</definedName>
    <definedName name="CLBM_Standard" localSheetId="2">OFFSET(#REF!,0,#REF!,1,13)</definedName>
    <definedName name="CLBM_Standard" localSheetId="4">OFFSET(#REF!,0,#REF!,1,13)</definedName>
    <definedName name="CLBM_Standard" localSheetId="10">OFFSET(#REF!,0,#REF!,1,13)</definedName>
    <definedName name="CLBM_Standard" localSheetId="16">OFFSET(#REF!,0,#REF!,1,13)</definedName>
    <definedName name="CLBM_Standard">OFFSET(#REF!,0,#REF!,1,13)</definedName>
    <definedName name="CLBMonth" localSheetId="2">OFFSET(#REF!,0,#REF!,1,13)</definedName>
    <definedName name="CLBMonth" localSheetId="4">OFFSET(#REF!,0,#REF!,1,13)</definedName>
    <definedName name="CLBMonth" localSheetId="10">OFFSET(#REF!,0,#REF!,1,13)</definedName>
    <definedName name="CLBMonth" localSheetId="16">OFFSET(#REF!,0,#REF!,1,13)</definedName>
    <definedName name="CLBMonth">OFFSET(#REF!,0,#REF!,1,13)</definedName>
    <definedName name="CLBSecured" localSheetId="2">OFFSET(#REF!,0,#REF!,1,13)</definedName>
    <definedName name="CLBSecured" localSheetId="4">OFFSET(#REF!,0,#REF!,1,13)</definedName>
    <definedName name="CLBSecured" localSheetId="10">OFFSET(#REF!,0,#REF!,1,13)</definedName>
    <definedName name="CLBSecured" localSheetId="16">OFFSET(#REF!,0,#REF!,1,13)</definedName>
    <definedName name="CLBSecured">OFFSET(#REF!,0,#REF!,1,13)</definedName>
    <definedName name="CLBStandard" localSheetId="2">OFFSET(#REF!,0,#REF!,1,13)</definedName>
    <definedName name="CLBStandard" localSheetId="4">OFFSET(#REF!,0,#REF!,1,13)</definedName>
    <definedName name="CLBStandard" localSheetId="10">OFFSET(#REF!,0,#REF!,1,13)</definedName>
    <definedName name="CLBStandard" localSheetId="16">OFFSET(#REF!,0,#REF!,1,13)</definedName>
    <definedName name="CLBStandard">OFFSET(#REF!,0,#REF!,1,13)</definedName>
    <definedName name="CLOC_Comm" localSheetId="2">OFFSET(#REF!,0,#REF!,1,13)</definedName>
    <definedName name="CLOC_Comm" localSheetId="4">OFFSET(#REF!,0,#REF!,1,13)</definedName>
    <definedName name="CLOC_Comm" localSheetId="10">OFFSET(#REF!,0,#REF!,1,13)</definedName>
    <definedName name="CLOC_Comm" localSheetId="16">OFFSET(#REF!,0,#REF!,1,13)</definedName>
    <definedName name="CLOC_Comm">OFFSET(#REF!,0,#REF!,1,13)</definedName>
    <definedName name="CLOC_Inter" localSheetId="2">OFFSET(#REF!,0,#REF!,1,13)</definedName>
    <definedName name="CLOC_Inter" localSheetId="4">OFFSET(#REF!,0,#REF!,1,13)</definedName>
    <definedName name="CLOC_Inter" localSheetId="10">OFFSET(#REF!,0,#REF!,1,13)</definedName>
    <definedName name="CLOC_Inter" localSheetId="16">OFFSET(#REF!,0,#REF!,1,13)</definedName>
    <definedName name="CLOC_Inter">OFFSET(#REF!,0,#REF!,1,13)</definedName>
    <definedName name="CLOC_Month" localSheetId="2">OFFSET(#REF!,0,#REF!,1,13)</definedName>
    <definedName name="CLOC_Month" localSheetId="4">OFFSET(#REF!,0,#REF!,1,13)</definedName>
    <definedName name="CLOC_Month" localSheetId="10">OFFSET(#REF!,0,#REF!,1,13)</definedName>
    <definedName name="CLOC_Month" localSheetId="16">OFFSET(#REF!,0,#REF!,1,13)</definedName>
    <definedName name="CLOC_Month">OFFSET(#REF!,0,#REF!,1,13)</definedName>
    <definedName name="CLOC_Partner" localSheetId="2">OFFSET(#REF!,0,#REF!,1,13)</definedName>
    <definedName name="CLOC_Partner" localSheetId="4">OFFSET(#REF!,0,#REF!,1,13)</definedName>
    <definedName name="CLOC_Partner" localSheetId="10">OFFSET(#REF!,0,#REF!,1,13)</definedName>
    <definedName name="CLOC_Partner" localSheetId="16">OFFSET(#REF!,0,#REF!,1,13)</definedName>
    <definedName name="CLOC_Partner">OFFSET(#REF!,0,#REF!,1,13)</definedName>
    <definedName name="CLOCM_Comm" localSheetId="2">OFFSET(#REF!,0,#REF!,1,13)</definedName>
    <definedName name="CLOCM_Comm" localSheetId="4">OFFSET(#REF!,0,#REF!,1,13)</definedName>
    <definedName name="CLOCM_Comm" localSheetId="10">OFFSET(#REF!,0,#REF!,1,13)</definedName>
    <definedName name="CLOCM_Comm" localSheetId="16">OFFSET(#REF!,0,#REF!,1,13)</definedName>
    <definedName name="CLOCM_Comm">OFFSET(#REF!,0,#REF!,1,13)</definedName>
    <definedName name="CLOCM_Inter" localSheetId="2">OFFSET(#REF!,0,#REF!,1,13)</definedName>
    <definedName name="CLOCM_Inter" localSheetId="4">OFFSET(#REF!,0,#REF!,1,13)</definedName>
    <definedName name="CLOCM_Inter" localSheetId="10">OFFSET(#REF!,0,#REF!,1,13)</definedName>
    <definedName name="CLOCM_Inter" localSheetId="16">OFFSET(#REF!,0,#REF!,1,13)</definedName>
    <definedName name="CLOCM_Inter">OFFSET(#REF!,0,#REF!,1,13)</definedName>
    <definedName name="CLOCM_Partner" localSheetId="2">OFFSET(#REF!,0,#REF!,1,13)</definedName>
    <definedName name="CLOCM_Partner" localSheetId="4">OFFSET(#REF!,0,#REF!,1,13)</definedName>
    <definedName name="CLOCM_Partner" localSheetId="10">OFFSET(#REF!,0,#REF!,1,13)</definedName>
    <definedName name="CLOCM_Partner" localSheetId="16">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2">OFFSET(#REF!,0,#REF!,1,13)</definedName>
    <definedName name="CLSumNewMarginBudget" localSheetId="4">OFFSET(#REF!,0,#REF!,1,13)</definedName>
    <definedName name="CLSumNewMarginBudget" localSheetId="10">OFFSET(#REF!,0,#REF!,1,13)</definedName>
    <definedName name="CLSumNewMarginBudget" localSheetId="16">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2">#REF!</definedName>
    <definedName name="comprehensive_income" localSheetId="4">#REF!</definedName>
    <definedName name="comprehensive_income" localSheetId="10">#REF!</definedName>
    <definedName name="comprehensive_income" localSheetId="16">#REF!</definedName>
    <definedName name="comprehensive_income">#REF!</definedName>
    <definedName name="CONSOL2001M" localSheetId="2">#REF!</definedName>
    <definedName name="CONSOL2001M" localSheetId="4">#REF!</definedName>
    <definedName name="CONSOL2001M" localSheetId="10">#REF!</definedName>
    <definedName name="CONSOL2001M" localSheetId="16">#REF!</definedName>
    <definedName name="CONSOL2001M">#REF!</definedName>
    <definedName name="CONSOL2001Y" localSheetId="2">#REF!</definedName>
    <definedName name="CONSOL2001Y" localSheetId="4">#REF!</definedName>
    <definedName name="CONSOL2001Y" localSheetId="10">#REF!</definedName>
    <definedName name="CONSOL2001Y" localSheetId="16">#REF!</definedName>
    <definedName name="CONSOL2001Y">#REF!</definedName>
    <definedName name="costh" localSheetId="2">[19]S.P.13!#REF!</definedName>
    <definedName name="costh" localSheetId="4">[19]S.P.13!#REF!</definedName>
    <definedName name="costh" localSheetId="10">[19]S.P.13!#REF!</definedName>
    <definedName name="costh" localSheetId="16">[19]S.P.13!#REF!</definedName>
    <definedName name="costh">[19]S.P.13!#REF!</definedName>
    <definedName name="ctax1" localSheetId="2">#REF!</definedName>
    <definedName name="ctax1" localSheetId="4">#REF!</definedName>
    <definedName name="ctax1" localSheetId="10">#REF!</definedName>
    <definedName name="ctax1" localSheetId="16">#REF!</definedName>
    <definedName name="ctax1">#REF!</definedName>
    <definedName name="ctfntx" localSheetId="2">#REF!</definedName>
    <definedName name="ctfntx" localSheetId="4">#REF!</definedName>
    <definedName name="ctfntx" localSheetId="10">#REF!</definedName>
    <definedName name="ctfntx" localSheetId="16">#REF!</definedName>
    <definedName name="ctfntx">#REF!</definedName>
    <definedName name="ctirtx" localSheetId="2">#REF!</definedName>
    <definedName name="ctirtx" localSheetId="4">#REF!</definedName>
    <definedName name="ctirtx" localSheetId="10">#REF!</definedName>
    <definedName name="ctirtx" localSheetId="16">#REF!</definedName>
    <definedName name="ctirtx">#REF!</definedName>
    <definedName name="ctprov" localSheetId="2">#REF!</definedName>
    <definedName name="ctprov" localSheetId="4">#REF!</definedName>
    <definedName name="ctprov" localSheetId="10">#REF!</definedName>
    <definedName name="ctprov" localSheetId="16">#REF!</definedName>
    <definedName name="ctprov">#REF!</definedName>
    <definedName name="ctrtto" localSheetId="2">#REF!</definedName>
    <definedName name="ctrtto" localSheetId="4">#REF!</definedName>
    <definedName name="ctrtto" localSheetId="10">#REF!</definedName>
    <definedName name="ctrtto" localSheetId="16">#REF!</definedName>
    <definedName name="ctrtto">#REF!</definedName>
    <definedName name="ctxblb" localSheetId="2">#REF!</definedName>
    <definedName name="ctxblb" localSheetId="4">#REF!</definedName>
    <definedName name="ctxblb" localSheetId="10">#REF!</definedName>
    <definedName name="ctxblb" localSheetId="16">#REF!</definedName>
    <definedName name="ctxblb">#REF!</definedName>
    <definedName name="Customer_Relationship___Sales_Division" localSheetId="2">#REF!</definedName>
    <definedName name="Customer_Relationship___Sales_Division" localSheetId="4">#REF!</definedName>
    <definedName name="Customer_Relationship___Sales_Division" localSheetId="10">#REF!</definedName>
    <definedName name="Customer_Relationship___Sales_Division" localSheetId="16">#REF!</definedName>
    <definedName name="Customer_Relationship___Sales_Division">#REF!</definedName>
    <definedName name="CZERWIEC___JUNE__1999" localSheetId="2">#REF!</definedName>
    <definedName name="CZERWIEC___JUNE__1999" localSheetId="4">#REF!</definedName>
    <definedName name="CZERWIEC___JUNE__1999" localSheetId="10">#REF!</definedName>
    <definedName name="CZERWIEC___JUNE__1999" localSheetId="16">#REF!</definedName>
    <definedName name="CZERWIEC___JUNE__1999" localSheetId="17">#REF!</definedName>
    <definedName name="CZERWIEC___JUNE__1999">#REF!</definedName>
    <definedName name="data">[28]disc_new!$A$3</definedName>
    <definedName name="data_spr" localSheetId="2">#REF!</definedName>
    <definedName name="data_spr" localSheetId="4">#REF!</definedName>
    <definedName name="data_spr" localSheetId="10">#REF!</definedName>
    <definedName name="data_spr" localSheetId="16">#REF!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2">#REF!</definedName>
    <definedName name="DATA14" localSheetId="4">#REF!</definedName>
    <definedName name="DATA14" localSheetId="10">#REF!</definedName>
    <definedName name="DATA14" localSheetId="16">#REF!</definedName>
    <definedName name="DATA14">#REF!</definedName>
    <definedName name="DATA15" localSheetId="2">#REF!</definedName>
    <definedName name="DATA15" localSheetId="4">#REF!</definedName>
    <definedName name="DATA15" localSheetId="10">#REF!</definedName>
    <definedName name="DATA15" localSheetId="16">#REF!</definedName>
    <definedName name="DATA15">#REF!</definedName>
    <definedName name="DATA16" localSheetId="2">#REF!</definedName>
    <definedName name="DATA16" localSheetId="4">#REF!</definedName>
    <definedName name="DATA16" localSheetId="10">#REF!</definedName>
    <definedName name="DATA16" localSheetId="16">#REF!</definedName>
    <definedName name="DATA16">#REF!</definedName>
    <definedName name="DATA17" localSheetId="2">#REF!</definedName>
    <definedName name="DATA17" localSheetId="4">#REF!</definedName>
    <definedName name="DATA17" localSheetId="10">#REF!</definedName>
    <definedName name="DATA17" localSheetId="16">#REF!</definedName>
    <definedName name="DATA17">#REF!</definedName>
    <definedName name="DATA18" localSheetId="2">#REF!</definedName>
    <definedName name="DATA18" localSheetId="4">#REF!</definedName>
    <definedName name="DATA18" localSheetId="10">#REF!</definedName>
    <definedName name="DATA18" localSheetId="16">#REF!</definedName>
    <definedName name="DATA18">#REF!</definedName>
    <definedName name="DATA19" localSheetId="2">#REF!</definedName>
    <definedName name="DATA19" localSheetId="4">#REF!</definedName>
    <definedName name="DATA19" localSheetId="10">#REF!</definedName>
    <definedName name="DATA19" localSheetId="16">#REF!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2">#REF!</definedName>
    <definedName name="DAY_mm" localSheetId="4">#REF!</definedName>
    <definedName name="DAY_mm" localSheetId="10">#REF!</definedName>
    <definedName name="DAY_mm" localSheetId="16">#REF!</definedName>
    <definedName name="DAY_mm">#REF!</definedName>
    <definedName name="DAY_prior" localSheetId="2">#REF!</definedName>
    <definedName name="DAY_prior" localSheetId="4">#REF!</definedName>
    <definedName name="DAY_prior" localSheetId="10">#REF!</definedName>
    <definedName name="DAY_prior" localSheetId="16">#REF!</definedName>
    <definedName name="DAY_prior">#REF!</definedName>
    <definedName name="DAY_ytd" localSheetId="2">#REF!</definedName>
    <definedName name="DAY_ytd" localSheetId="4">#REF!</definedName>
    <definedName name="DAY_ytd" localSheetId="10">#REF!</definedName>
    <definedName name="DAY_ytd" localSheetId="16">#REF!</definedName>
    <definedName name="DAY_ytd">#REF!</definedName>
    <definedName name="DBI" localSheetId="2">#REF!</definedName>
    <definedName name="DBI" localSheetId="4">#REF!</definedName>
    <definedName name="DBI" localSheetId="10">#REF!</definedName>
    <definedName name="DBI" localSheetId="16">#REF!</definedName>
    <definedName name="DBI">#REF!</definedName>
    <definedName name="DD" localSheetId="2">#REF!</definedName>
    <definedName name="DD" localSheetId="4">#REF!</definedName>
    <definedName name="DD" localSheetId="10">#REF!</definedName>
    <definedName name="DD" localSheetId="16">#REF!</definedName>
    <definedName name="DD">#REF!</definedName>
    <definedName name="ddcddd" localSheetId="2">'[30]wybrane dane finansowe 1'!#REF!</definedName>
    <definedName name="ddcddd" localSheetId="5">'[30]wybrane dane finansowe 1'!#REF!</definedName>
    <definedName name="ddcddd" localSheetId="1">'[30]wybrane dane finansowe 1'!#REF!</definedName>
    <definedName name="ddcddd" localSheetId="4">'[30]wybrane dane finansowe 1'!#REF!</definedName>
    <definedName name="ddcddd" localSheetId="10">'[30]wybrane dane finansowe 1'!#REF!</definedName>
    <definedName name="ddcddd" localSheetId="16">'[30]wybrane dane finansowe 1'!#REF!</definedName>
    <definedName name="ddcddd" localSheetId="17">'[31]wybrane dane finansowe 1'!#REF!</definedName>
    <definedName name="ddcddd">'[30]wybrane dane finansowe 1'!#REF!</definedName>
    <definedName name="dddd" localSheetId="2">BS!dddd</definedName>
    <definedName name="dddd" localSheetId="1">#N/A</definedName>
    <definedName name="dddd" localSheetId="4">'Przychody prowizyjne'!dddd</definedName>
    <definedName name="dddd" localSheetId="17">#N/A</definedName>
    <definedName name="dddd">BS!dddd</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2">#REF!</definedName>
    <definedName name="ddddddddddddddddddddddddd" localSheetId="4">#REF!</definedName>
    <definedName name="ddddddddddddddddddddddddd" localSheetId="10">#REF!</definedName>
    <definedName name="ddddddddddddddddddddddddd" localSheetId="16">#REF!</definedName>
    <definedName name="ddddddddddddddddddddddddd">#REF!</definedName>
    <definedName name="Dec_2002" localSheetId="2">#REF!</definedName>
    <definedName name="Dec_2002" localSheetId="4">#REF!</definedName>
    <definedName name="Dec_2002" localSheetId="10">#REF!</definedName>
    <definedName name="Dec_2002" localSheetId="16">#REF!</definedName>
    <definedName name="Dec_2002">#REF!</definedName>
    <definedName name="Dec_2003" localSheetId="2">#REF!</definedName>
    <definedName name="Dec_2003" localSheetId="4">#REF!</definedName>
    <definedName name="Dec_2003" localSheetId="10">#REF!</definedName>
    <definedName name="Dec_2003" localSheetId="16">#REF!</definedName>
    <definedName name="Dec_2003">#REF!</definedName>
    <definedName name="Dec_2004" localSheetId="2">#REF!</definedName>
    <definedName name="Dec_2004" localSheetId="4">#REF!</definedName>
    <definedName name="Dec_2004" localSheetId="10">#REF!</definedName>
    <definedName name="Dec_2004" localSheetId="16">#REF!</definedName>
    <definedName name="Dec_2004">#REF!</definedName>
    <definedName name="Dec_2005" localSheetId="2">#REF!</definedName>
    <definedName name="Dec_2005" localSheetId="4">#REF!</definedName>
    <definedName name="Dec_2005" localSheetId="10">#REF!</definedName>
    <definedName name="Dec_2005" localSheetId="16">#REF!</definedName>
    <definedName name="Dec_2005">#REF!</definedName>
    <definedName name="DecemberIC" localSheetId="2">#REF!</definedName>
    <definedName name="DecemberIC" localSheetId="4">#REF!</definedName>
    <definedName name="DecemberIC" localSheetId="10">#REF!</definedName>
    <definedName name="DecemberIC" localSheetId="16">#REF!</definedName>
    <definedName name="DecemberIC">#REF!</definedName>
    <definedName name="DecemberII" localSheetId="2">#REF!</definedName>
    <definedName name="DecemberII" localSheetId="4">#REF!</definedName>
    <definedName name="DecemberII" localSheetId="10">#REF!</definedName>
    <definedName name="DecemberII" localSheetId="16">#REF!</definedName>
    <definedName name="DecemberII">#REF!</definedName>
    <definedName name="DecemberL" localSheetId="2">#REF!</definedName>
    <definedName name="DecemberL" localSheetId="4">#REF!</definedName>
    <definedName name="DecemberL" localSheetId="10">#REF!</definedName>
    <definedName name="DecemberL" localSheetId="16">#REF!</definedName>
    <definedName name="DecemberL">#REF!</definedName>
    <definedName name="DEM" localSheetId="2">#REF!</definedName>
    <definedName name="DEM" localSheetId="4">#REF!</definedName>
    <definedName name="DEM" localSheetId="10">#REF!</definedName>
    <definedName name="DEM" localSheetId="16">#REF!</definedName>
    <definedName name="DEM">#REF!</definedName>
    <definedName name="DEPO_dt" localSheetId="2">#REF!</definedName>
    <definedName name="DEPO_dt" localSheetId="4">#REF!</definedName>
    <definedName name="DEPO_dt" localSheetId="10">#REF!</definedName>
    <definedName name="DEPO_dt" localSheetId="16">#REF!</definedName>
    <definedName name="DEPO_dt">#REF!</definedName>
    <definedName name="DEPO_dw" localSheetId="2">#REF!</definedName>
    <definedName name="DEPO_dw" localSheetId="4">#REF!</definedName>
    <definedName name="DEPO_dw" localSheetId="10">#REF!</definedName>
    <definedName name="DEPO_dw" localSheetId="16">#REF!</definedName>
    <definedName name="DEPO_dw">#REF!</definedName>
    <definedName name="DF_AIB" localSheetId="2">[23]disc_new!#REF!</definedName>
    <definedName name="DF_AIB" localSheetId="4">[23]disc_new!#REF!</definedName>
    <definedName name="DF_AIB" localSheetId="10">[23]disc_new!#REF!</definedName>
    <definedName name="DF_AIB" localSheetId="16">[23]disc_new!#REF!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2">OFFSET(#REF!,0,0,COUNT(#REF!),1)</definedName>
    <definedName name="df_curve" localSheetId="4">OFFSET(#REF!,0,0,COUNT(#REF!),1)</definedName>
    <definedName name="df_curve" localSheetId="10">OFFSET(#REF!,0,0,COUNT(#REF!),1)</definedName>
    <definedName name="df_curve" localSheetId="16">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2">#REF!</definedName>
    <definedName name="DFCHF" localSheetId="4">#REF!</definedName>
    <definedName name="DFCHF" localSheetId="10">#REF!</definedName>
    <definedName name="DFCHF" localSheetId="16">#REF!</definedName>
    <definedName name="DFCHF">#REF!</definedName>
    <definedName name="DFCHF3006" localSheetId="2">#REF!</definedName>
    <definedName name="DFCHF3006" localSheetId="4">#REF!</definedName>
    <definedName name="DFCHF3006" localSheetId="10">#REF!</definedName>
    <definedName name="DFCHF3006" localSheetId="16">#REF!</definedName>
    <definedName name="DFCHF3006">#REF!</definedName>
    <definedName name="DFCHF3009" localSheetId="2">#REF!</definedName>
    <definedName name="DFCHF3009" localSheetId="4">#REF!</definedName>
    <definedName name="DFCHF3009" localSheetId="10">#REF!</definedName>
    <definedName name="DFCHF3009" localSheetId="16">#REF!</definedName>
    <definedName name="DFCHF3009">#REF!</definedName>
    <definedName name="DFCHF3112" localSheetId="2">#REF!</definedName>
    <definedName name="DFCHF3112" localSheetId="4">#REF!</definedName>
    <definedName name="DFCHF3112" localSheetId="10">#REF!</definedName>
    <definedName name="DFCHF3112" localSheetId="16">#REF!</definedName>
    <definedName name="DFCHF3112">#REF!</definedName>
    <definedName name="dfdgbfdg" localSheetId="2">'[14]Table 39_'!#REF!</definedName>
    <definedName name="dfdgbfdg" localSheetId="4">'[14]Table 39_'!#REF!</definedName>
    <definedName name="dfdgbfdg" localSheetId="10">'[14]Table 39_'!#REF!</definedName>
    <definedName name="dfdgbfdg" localSheetId="16">'[14]Table 39_'!#REF!</definedName>
    <definedName name="dfdgbfdg">'[14]Table 39_'!#REF!</definedName>
    <definedName name="DFEUR" localSheetId="2">#REF!</definedName>
    <definedName name="DFEUR" localSheetId="4">#REF!</definedName>
    <definedName name="DFEUR" localSheetId="10">#REF!</definedName>
    <definedName name="DFEUR" localSheetId="16">#REF!</definedName>
    <definedName name="DFEUR">#REF!</definedName>
    <definedName name="DFEUR3006" localSheetId="2">#REF!</definedName>
    <definedName name="DFEUR3006" localSheetId="4">#REF!</definedName>
    <definedName name="DFEUR3006" localSheetId="10">#REF!</definedName>
    <definedName name="DFEUR3006" localSheetId="16">#REF!</definedName>
    <definedName name="DFEUR3006">#REF!</definedName>
    <definedName name="DFEUR3009" localSheetId="2">#REF!</definedName>
    <definedName name="DFEUR3009" localSheetId="4">#REF!</definedName>
    <definedName name="DFEUR3009" localSheetId="10">#REF!</definedName>
    <definedName name="DFEUR3009" localSheetId="16">#REF!</definedName>
    <definedName name="DFEUR3009">#REF!</definedName>
    <definedName name="DFEUR3112" localSheetId="2">#REF!</definedName>
    <definedName name="DFEUR3112" localSheetId="4">#REF!</definedName>
    <definedName name="DFEUR3112" localSheetId="10">#REF!</definedName>
    <definedName name="DFEUR3112" localSheetId="16">#REF!</definedName>
    <definedName name="DFEUR3112">#REF!</definedName>
    <definedName name="DFJPY" localSheetId="2">#REF!</definedName>
    <definedName name="DFJPY" localSheetId="4">#REF!</definedName>
    <definedName name="DFJPY" localSheetId="10">#REF!</definedName>
    <definedName name="DFJPY" localSheetId="16">#REF!</definedName>
    <definedName name="DFJPY">#REF!</definedName>
    <definedName name="DFJPY3006" localSheetId="2">#REF!</definedName>
    <definedName name="DFJPY3006" localSheetId="4">#REF!</definedName>
    <definedName name="DFJPY3006" localSheetId="10">#REF!</definedName>
    <definedName name="DFJPY3006" localSheetId="16">#REF!</definedName>
    <definedName name="DFJPY3006">#REF!</definedName>
    <definedName name="DFJPY3009" localSheetId="2">#REF!</definedName>
    <definedName name="DFJPY3009" localSheetId="4">#REF!</definedName>
    <definedName name="DFJPY3009" localSheetId="10">#REF!</definedName>
    <definedName name="DFJPY3009" localSheetId="16">#REF!</definedName>
    <definedName name="DFJPY3009">#REF!</definedName>
    <definedName name="DFJPY3112" localSheetId="2">#REF!</definedName>
    <definedName name="DFJPY3112" localSheetId="4">#REF!</definedName>
    <definedName name="DFJPY3112" localSheetId="10">#REF!</definedName>
    <definedName name="DFJPY3112" localSheetId="16">#REF!</definedName>
    <definedName name="DFJPY3112">#REF!</definedName>
    <definedName name="DFPLN" localSheetId="2">#REF!</definedName>
    <definedName name="DFPLN" localSheetId="4">#REF!</definedName>
    <definedName name="DFPLN" localSheetId="10">#REF!</definedName>
    <definedName name="DFPLN" localSheetId="16">#REF!</definedName>
    <definedName name="DFPLN">#REF!</definedName>
    <definedName name="DFPLN3006" localSheetId="2">#REF!</definedName>
    <definedName name="DFPLN3006" localSheetId="4">#REF!</definedName>
    <definedName name="DFPLN3006" localSheetId="10">#REF!</definedName>
    <definedName name="DFPLN3006" localSheetId="16">#REF!</definedName>
    <definedName name="DFPLN3006">#REF!</definedName>
    <definedName name="DFPLN3009" localSheetId="2">#REF!</definedName>
    <definedName name="DFPLN3009" localSheetId="4">#REF!</definedName>
    <definedName name="DFPLN3009" localSheetId="10">#REF!</definedName>
    <definedName name="DFPLN3009" localSheetId="16">#REF!</definedName>
    <definedName name="DFPLN3009">#REF!</definedName>
    <definedName name="DFPLN3112" localSheetId="2">#REF!</definedName>
    <definedName name="DFPLN3112" localSheetId="4">#REF!</definedName>
    <definedName name="DFPLN3112" localSheetId="10">#REF!</definedName>
    <definedName name="DFPLN3112" localSheetId="16">#REF!</definedName>
    <definedName name="DFPLN3112">#REF!</definedName>
    <definedName name="dfr" localSheetId="2">#REF!</definedName>
    <definedName name="dfr" localSheetId="4">#REF!</definedName>
    <definedName name="dfr" localSheetId="10">#REF!</definedName>
    <definedName name="dfr" localSheetId="16">#REF!</definedName>
    <definedName name="dfr">#REF!</definedName>
    <definedName name="dfrty" localSheetId="2">#REF!</definedName>
    <definedName name="dfrty" localSheetId="4">#REF!</definedName>
    <definedName name="dfrty" localSheetId="10">#REF!</definedName>
    <definedName name="dfrty" localSheetId="16">#REF!</definedName>
    <definedName name="dfrty">#REF!</definedName>
    <definedName name="DFUSD" localSheetId="2">#REF!</definedName>
    <definedName name="DFUSD" localSheetId="4">#REF!</definedName>
    <definedName name="DFUSD" localSheetId="10">#REF!</definedName>
    <definedName name="DFUSD" localSheetId="16">#REF!</definedName>
    <definedName name="DFUSD">#REF!</definedName>
    <definedName name="DFUSD3006" localSheetId="2">#REF!</definedName>
    <definedName name="DFUSD3006" localSheetId="4">#REF!</definedName>
    <definedName name="DFUSD3006" localSheetId="10">#REF!</definedName>
    <definedName name="DFUSD3006" localSheetId="16">#REF!</definedName>
    <definedName name="DFUSD3006">#REF!</definedName>
    <definedName name="DFUSD3009" localSheetId="2">#REF!</definedName>
    <definedName name="DFUSD3009" localSheetId="4">#REF!</definedName>
    <definedName name="DFUSD3009" localSheetId="10">#REF!</definedName>
    <definedName name="DFUSD3009" localSheetId="16">#REF!</definedName>
    <definedName name="DFUSD3009">#REF!</definedName>
    <definedName name="DFUSD3112" localSheetId="2">#REF!</definedName>
    <definedName name="DFUSD3112" localSheetId="4">#REF!</definedName>
    <definedName name="DFUSD3112" localSheetId="10">#REF!</definedName>
    <definedName name="DFUSD3112" localSheetId="16">#REF!</definedName>
    <definedName name="DFUSD3112">#REF!</definedName>
    <definedName name="Dialog1_Button3_Click">[2]!Dialog1_Button3_Click</definedName>
    <definedName name="DICT">[32]Słownik!$A$7:$C$338</definedName>
    <definedName name="disch" localSheetId="2">[19]S.P.13!#REF!</definedName>
    <definedName name="disch" localSheetId="4">[19]S.P.13!#REF!</definedName>
    <definedName name="disch" localSheetId="10">[19]S.P.13!#REF!</definedName>
    <definedName name="disch" localSheetId="16">[19]S.P.13!#REF!</definedName>
    <definedName name="disch">[19]S.P.13!#REF!</definedName>
    <definedName name="discount_factors">OFFSET('[33]Zero Curve'!$A$113,0,0,COUNT('[33]Zero Curve'!$A$113:$A$200),2)</definedName>
    <definedName name="dit" localSheetId="2">#REF!</definedName>
    <definedName name="dit" localSheetId="4">#REF!</definedName>
    <definedName name="dit" localSheetId="10">#REF!</definedName>
    <definedName name="dit" localSheetId="16">#REF!</definedName>
    <definedName name="dit">#REF!</definedName>
    <definedName name="DMDochody2000M" localSheetId="2">#REF!</definedName>
    <definedName name="DMDochody2000M" localSheetId="4">#REF!</definedName>
    <definedName name="DMDochody2000M" localSheetId="10">#REF!</definedName>
    <definedName name="DMDochody2000M" localSheetId="16">#REF!</definedName>
    <definedName name="DMDochody2000M">#REF!</definedName>
    <definedName name="DMDochody2000Y" localSheetId="2">#REF!</definedName>
    <definedName name="DMDochody2000Y" localSheetId="4">#REF!</definedName>
    <definedName name="DMDochody2000Y" localSheetId="10">#REF!</definedName>
    <definedName name="DMDochody2000Y" localSheetId="16">#REF!</definedName>
    <definedName name="DMDochody2000Y">#REF!</definedName>
    <definedName name="DMDochody2001M" localSheetId="2">#REF!</definedName>
    <definedName name="DMDochody2001M" localSheetId="4">#REF!</definedName>
    <definedName name="DMDochody2001M" localSheetId="10">#REF!</definedName>
    <definedName name="DMDochody2001M" localSheetId="16">#REF!</definedName>
    <definedName name="DMDochody2001M">#REF!</definedName>
    <definedName name="DMDochody2001Y" localSheetId="2">#REF!</definedName>
    <definedName name="DMDochody2001Y" localSheetId="4">#REF!</definedName>
    <definedName name="DMDochody2001Y" localSheetId="10">#REF!</definedName>
    <definedName name="DMDochody2001Y" localSheetId="16">#REF!</definedName>
    <definedName name="DMDochody2001Y">#REF!</definedName>
    <definedName name="DMobroty2000M" localSheetId="2">#REF!</definedName>
    <definedName name="DMobroty2000M" localSheetId="4">#REF!</definedName>
    <definedName name="DMobroty2000M" localSheetId="10">#REF!</definedName>
    <definedName name="DMobroty2000M" localSheetId="16">#REF!</definedName>
    <definedName name="DMobroty2000M">#REF!</definedName>
    <definedName name="DMobroty2000Y" localSheetId="2">#REF!</definedName>
    <definedName name="DMobroty2000Y" localSheetId="4">#REF!</definedName>
    <definedName name="DMobroty2000Y" localSheetId="10">#REF!</definedName>
    <definedName name="DMobroty2000Y" localSheetId="16">#REF!</definedName>
    <definedName name="DMobroty2000Y">#REF!</definedName>
    <definedName name="DMobroty2001M" localSheetId="2">#REF!</definedName>
    <definedName name="DMobroty2001M" localSheetId="4">#REF!</definedName>
    <definedName name="DMobroty2001M" localSheetId="10">#REF!</definedName>
    <definedName name="DMobroty2001M" localSheetId="16">#REF!</definedName>
    <definedName name="DMobroty2001M">#REF!</definedName>
    <definedName name="DMobroty2001Y" localSheetId="2">#REF!</definedName>
    <definedName name="DMobroty2001Y" localSheetId="4">#REF!</definedName>
    <definedName name="DMobroty2001Y" localSheetId="10">#REF!</definedName>
    <definedName name="DMobroty2001Y" localSheetId="16">#REF!</definedName>
    <definedName name="DMobroty2001Y">#REF!</definedName>
    <definedName name="DMWBK2000M" localSheetId="2">#REF!</definedName>
    <definedName name="DMWBK2000M" localSheetId="4">#REF!</definedName>
    <definedName name="DMWBK2000M" localSheetId="10">#REF!</definedName>
    <definedName name="DMWBK2000M" localSheetId="16">#REF!</definedName>
    <definedName name="DMWBK2000M">#REF!</definedName>
    <definedName name="DMWBK2000Y" localSheetId="2">#REF!</definedName>
    <definedName name="DMWBK2000Y" localSheetId="4">#REF!</definedName>
    <definedName name="DMWBK2000Y" localSheetId="10">#REF!</definedName>
    <definedName name="DMWBK2000Y" localSheetId="16">#REF!</definedName>
    <definedName name="DMWBK2000Y">#REF!</definedName>
    <definedName name="DMWBK2001M" localSheetId="2">#REF!</definedName>
    <definedName name="DMWBK2001M" localSheetId="4">#REF!</definedName>
    <definedName name="DMWBK2001M" localSheetId="10">#REF!</definedName>
    <definedName name="DMWBK2001M" localSheetId="16">#REF!</definedName>
    <definedName name="DMWBK2001M">#REF!</definedName>
    <definedName name="DMWBK2001Y" localSheetId="2">#REF!</definedName>
    <definedName name="DMWBK2001Y" localSheetId="4">#REF!</definedName>
    <definedName name="DMWBK2001Y" localSheetId="10">#REF!</definedName>
    <definedName name="DMWBK2001Y" localSheetId="16">#REF!</definedName>
    <definedName name="DMWBK2001Y">#REF!</definedName>
    <definedName name="do_usunie" localSheetId="2" hidden="1">{"'BZ SA P&amp;l (fORECAST)'!$A$1:$BR$26"}</definedName>
    <definedName name="do_usunie" localSheetId="1" hidden="1">{"'BZ SA P&amp;l (fORECAST)'!$A$1:$BR$26"}</definedName>
    <definedName name="do_usunie" localSheetId="4" hidden="1">{"'BZ SA P&amp;l (fORECAST)'!$A$1:$BR$26"}</definedName>
    <definedName name="do_usunie" hidden="1">{"'BZ SA P&amp;l (fORECAST)'!$A$1:$BR$26"}</definedName>
    <definedName name="dochody_skons" localSheetId="2">#REF!</definedName>
    <definedName name="dochody_skons" localSheetId="4">#REF!</definedName>
    <definedName name="dochody_skons" localSheetId="10">#REF!</definedName>
    <definedName name="dochody_skons" localSheetId="16">#REF!</definedName>
    <definedName name="dochody_skons" localSheetId="17">#REF!</definedName>
    <definedName name="dochody_skons">#REF!</definedName>
    <definedName name="DPI" localSheetId="2">#REF!</definedName>
    <definedName name="DPI" localSheetId="4">#REF!</definedName>
    <definedName name="DPI" localSheetId="10">#REF!</definedName>
    <definedName name="DPI" localSheetId="16">#REF!</definedName>
    <definedName name="DPI">#REF!</definedName>
    <definedName name="ds" localSheetId="2" hidden="1">{"'BZ SA P&amp;l (fORECAST)'!$A$1:$BR$26"}</definedName>
    <definedName name="ds" localSheetId="1" hidden="1">{"'BZ SA P&amp;l (fORECAST)'!$A$1:$BR$26"}</definedName>
    <definedName name="ds" localSheetId="4" hidden="1">{"'BZ SA P&amp;l (fORECAST)'!$A$1:$BR$26"}</definedName>
    <definedName name="ds" hidden="1">{"'BZ SA P&amp;l (fORECAST)'!$A$1:$BR$26"}</definedName>
    <definedName name="dsa" localSheetId="2">#REF!</definedName>
    <definedName name="dsa" localSheetId="4">#REF!</definedName>
    <definedName name="dsa" localSheetId="10">#REF!</definedName>
    <definedName name="dsa" localSheetId="16">#REF!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2">#REF!</definedName>
    <definedName name="DSI" localSheetId="4">#REF!</definedName>
    <definedName name="DSI" localSheetId="10">#REF!</definedName>
    <definedName name="DSI" localSheetId="16">#REF!</definedName>
    <definedName name="DSI">#REF!</definedName>
    <definedName name="DTI" localSheetId="2">#REF!</definedName>
    <definedName name="DTI" localSheetId="4">#REF!</definedName>
    <definedName name="DTI" localSheetId="10">#REF!</definedName>
    <definedName name="DTI" localSheetId="16">#REF!</definedName>
    <definedName name="DTI">#REF!</definedName>
    <definedName name="duik">[23]disc_new!$A$3</definedName>
    <definedName name="dywidendy" localSheetId="2">#REF!</definedName>
    <definedName name="dywidendy" localSheetId="4">#REF!</definedName>
    <definedName name="dywidendy" localSheetId="10">#REF!</definedName>
    <definedName name="dywidendy" localSheetId="16">#REF!</definedName>
    <definedName name="dywidendy" localSheetId="17">#REF!</definedName>
    <definedName name="dywidendy">#REF!</definedName>
    <definedName name="e" localSheetId="2" hidden="1">{"'BZ SA P&amp;l (fORECAST)'!$A$1:$BR$26"}</definedName>
    <definedName name="e" localSheetId="1" hidden="1">{"'BZ SA P&amp;l (fORECAST)'!$A$1:$BR$26"}</definedName>
    <definedName name="e" localSheetId="4" hidden="1">{"'BZ SA P&amp;l (fORECAST)'!$A$1:$BR$26"}</definedName>
    <definedName name="e" hidden="1">{"'BZ SA P&amp;l (fORECAST)'!$A$1:$BR$26"}</definedName>
    <definedName name="ee" localSheetId="2" hidden="1">{"'BZ SA P&amp;l (fORECAST)'!$A$1:$BR$26"}</definedName>
    <definedName name="ee" localSheetId="1" hidden="1">{"'BZ SA P&amp;l (fORECAST)'!$A$1:$BR$26"}</definedName>
    <definedName name="ee" localSheetId="4" hidden="1">{"'BZ SA P&amp;l (fORECAST)'!$A$1:$BR$26"}</definedName>
    <definedName name="ee" hidden="1">{"'BZ SA P&amp;l (fORECAST)'!$A$1:$BR$26"}</definedName>
    <definedName name="eeee" localSheetId="2">BS!eeee</definedName>
    <definedName name="eeee" localSheetId="1">#N/A</definedName>
    <definedName name="eeee" localSheetId="4">'Przychody prowizyjne'!eeee</definedName>
    <definedName name="eeee" localSheetId="17">#N/A</definedName>
    <definedName name="eeee">BS!eeee</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2">[34]FBN010A_2!#REF!</definedName>
    <definedName name="ek.FBN010A_2" localSheetId="4">[34]FBN010A_2!#REF!</definedName>
    <definedName name="ek.FBN010A_2" localSheetId="10">[34]FBN010A_2!#REF!</definedName>
    <definedName name="ek.FBN010A_2" localSheetId="16">[34]FBN010A_2!#REF!</definedName>
    <definedName name="ek.FBN010A_2">[34]FBN010A_2!#REF!</definedName>
    <definedName name="ek.FBN019_4" localSheetId="2">#REF!</definedName>
    <definedName name="ek.FBN019_4" localSheetId="4">#REF!</definedName>
    <definedName name="ek.FBN019_4" localSheetId="10">#REF!</definedName>
    <definedName name="ek.FBN019_4" localSheetId="16">#REF!</definedName>
    <definedName name="ek.FBN019_4">#REF!</definedName>
    <definedName name="ek.FBN019_6" localSheetId="2">#REF!</definedName>
    <definedName name="ek.FBN019_6" localSheetId="4">#REF!</definedName>
    <definedName name="ek.FBN019_6" localSheetId="10">#REF!</definedName>
    <definedName name="ek.FBN019_6" localSheetId="16">#REF!</definedName>
    <definedName name="ek.FBN019_6">#REF!</definedName>
    <definedName name="ek.FBN019_7" localSheetId="2">#REF!</definedName>
    <definedName name="ek.FBN019_7" localSheetId="4">#REF!</definedName>
    <definedName name="ek.FBN019_7" localSheetId="10">#REF!</definedName>
    <definedName name="ek.FBN019_7" localSheetId="16">#REF!</definedName>
    <definedName name="ek.FBN019_7">#REF!</definedName>
    <definedName name="ek.FBN019_8" localSheetId="2">#REF!</definedName>
    <definedName name="ek.FBN019_8" localSheetId="4">#REF!</definedName>
    <definedName name="ek.FBN019_8" localSheetId="10">#REF!</definedName>
    <definedName name="ek.FBN019_8" localSheetId="16">#REF!</definedName>
    <definedName name="ek.FBN019_8">#REF!</definedName>
    <definedName name="ek.FBN020_2" localSheetId="2">#REF!</definedName>
    <definedName name="ek.FBN020_2" localSheetId="4">#REF!</definedName>
    <definedName name="ek.FBN020_2" localSheetId="10">#REF!</definedName>
    <definedName name="ek.FBN020_2" localSheetId="16">#REF!</definedName>
    <definedName name="ek.FBN020_2">#REF!</definedName>
    <definedName name="ek.FIN004A" localSheetId="2">'[34]FIN004A i 4B'!#REF!</definedName>
    <definedName name="ek.FIN004A" localSheetId="4">'[34]FIN004A i 4B'!#REF!</definedName>
    <definedName name="ek.FIN004A" localSheetId="10">'[34]FIN004A i 4B'!#REF!</definedName>
    <definedName name="ek.FIN004A" localSheetId="16">'[34]FIN004A i 4B'!#REF!</definedName>
    <definedName name="ek.FIN004A">'[34]FIN004A i 4B'!#REF!</definedName>
    <definedName name="ek.FIN005_1" localSheetId="2">#REF!</definedName>
    <definedName name="ek.FIN005_1" localSheetId="4">#REF!</definedName>
    <definedName name="ek.FIN005_1" localSheetId="10">#REF!</definedName>
    <definedName name="ek.FIN005_1" localSheetId="16">#REF!</definedName>
    <definedName name="ek.FIN005_1">#REF!</definedName>
    <definedName name="ela" localSheetId="2">#REF!</definedName>
    <definedName name="ela" localSheetId="5">#REF!</definedName>
    <definedName name="ela" localSheetId="1">#REF!</definedName>
    <definedName name="ela" localSheetId="4">#REF!</definedName>
    <definedName name="ela" localSheetId="10">#REF!</definedName>
    <definedName name="ela" localSheetId="16">#REF!</definedName>
    <definedName name="ela" localSheetId="17">#REF!</definedName>
    <definedName name="ela">#REF!</definedName>
    <definedName name="emisja" localSheetId="2">#REF!</definedName>
    <definedName name="emisja" localSheetId="4">#REF!</definedName>
    <definedName name="emisja" localSheetId="10">#REF!</definedName>
    <definedName name="emisja" localSheetId="16">#REF!</definedName>
    <definedName name="emisja" localSheetId="17">#REF!</definedName>
    <definedName name="emisja">#REF!</definedName>
    <definedName name="ENGLISH" localSheetId="2">#REF!</definedName>
    <definedName name="ENGLISH" localSheetId="4">#REF!</definedName>
    <definedName name="ENGLISH" localSheetId="10">#REF!</definedName>
    <definedName name="ENGLISH" localSheetId="16">#REF!</definedName>
    <definedName name="ENGLISH">#REF!</definedName>
    <definedName name="EPO_List">[35]SMT_List!$A$38:$A$59</definedName>
    <definedName name="EQI" localSheetId="2">#REF!</definedName>
    <definedName name="EQI" localSheetId="4">#REF!</definedName>
    <definedName name="EQI" localSheetId="10">#REF!</definedName>
    <definedName name="EQI" localSheetId="16">#REF!</definedName>
    <definedName name="EQI">#REF!</definedName>
    <definedName name="EUR" localSheetId="2">#REF!</definedName>
    <definedName name="EUR" localSheetId="4">#REF!</definedName>
    <definedName name="EUR" localSheetId="10">#REF!</definedName>
    <definedName name="EUR" localSheetId="16">#REF!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2">#REF!</definedName>
    <definedName name="EURPLN" localSheetId="4">#REF!</definedName>
    <definedName name="EURPLN" localSheetId="10">#REF!</definedName>
    <definedName name="EURPLN" localSheetId="16">#REF!</definedName>
    <definedName name="EURPLN">#REF!</definedName>
    <definedName name="EURPLN1M" localSheetId="2">#REF!</definedName>
    <definedName name="EURPLN1M" localSheetId="4">#REF!</definedName>
    <definedName name="EURPLN1M" localSheetId="10">#REF!</definedName>
    <definedName name="EURPLN1M" localSheetId="16">#REF!</definedName>
    <definedName name="EURPLN1M">#REF!</definedName>
    <definedName name="EURPLN3006" localSheetId="2">#REF!</definedName>
    <definedName name="EURPLN3006" localSheetId="4">#REF!</definedName>
    <definedName name="EURPLN3006" localSheetId="10">#REF!</definedName>
    <definedName name="EURPLN3006" localSheetId="16">#REF!</definedName>
    <definedName name="EURPLN3006">#REF!</definedName>
    <definedName name="EURPLN3009" localSheetId="2">#REF!</definedName>
    <definedName name="EURPLN3009" localSheetId="4">#REF!</definedName>
    <definedName name="EURPLN3009" localSheetId="10">#REF!</definedName>
    <definedName name="EURPLN3009" localSheetId="16">#REF!</definedName>
    <definedName name="EURPLN3009">#REF!</definedName>
    <definedName name="EURPLN3112" localSheetId="2">#REF!</definedName>
    <definedName name="EURPLN3112" localSheetId="4">#REF!</definedName>
    <definedName name="EURPLN3112" localSheetId="10">#REF!</definedName>
    <definedName name="EURPLN3112" localSheetId="16">#REF!</definedName>
    <definedName name="EURPLN3112">#REF!</definedName>
    <definedName name="ew.FBN019_4" localSheetId="2">#REF!</definedName>
    <definedName name="ew.FBN019_4" localSheetId="4">#REF!</definedName>
    <definedName name="ew.FBN019_4" localSheetId="10">#REF!</definedName>
    <definedName name="ew.FBN019_4" localSheetId="16">#REF!</definedName>
    <definedName name="ew.FBN019_4">#REF!</definedName>
    <definedName name="ew.FBN019_6" localSheetId="2">#REF!</definedName>
    <definedName name="ew.FBN019_6" localSheetId="4">#REF!</definedName>
    <definedName name="ew.FBN019_6" localSheetId="10">#REF!</definedName>
    <definedName name="ew.FBN019_6" localSheetId="16">#REF!</definedName>
    <definedName name="ew.FBN019_6">#REF!</definedName>
    <definedName name="ew.FBN019_7" localSheetId="2">#REF!</definedName>
    <definedName name="ew.FBN019_7" localSheetId="4">#REF!</definedName>
    <definedName name="ew.FBN019_7" localSheetId="10">#REF!</definedName>
    <definedName name="ew.FBN019_7" localSheetId="16">#REF!</definedName>
    <definedName name="ew.FBN019_7">#REF!</definedName>
    <definedName name="ew.FBN019_8" localSheetId="2">#REF!</definedName>
    <definedName name="ew.FBN019_8" localSheetId="4">#REF!</definedName>
    <definedName name="ew.FBN019_8" localSheetId="10">#REF!</definedName>
    <definedName name="ew.FBN019_8" localSheetId="16">#REF!</definedName>
    <definedName name="ew.FBN019_8">#REF!</definedName>
    <definedName name="ew.FBN020_2" localSheetId="2">#REF!</definedName>
    <definedName name="ew.FBN020_2" localSheetId="4">#REF!</definedName>
    <definedName name="ew.FBN020_2" localSheetId="10">#REF!</definedName>
    <definedName name="ew.FBN020_2" localSheetId="16">#REF!</definedName>
    <definedName name="ew.FBN020_2">#REF!</definedName>
    <definedName name="ew.FIN005_1" localSheetId="2">#REF!</definedName>
    <definedName name="ew.FIN005_1" localSheetId="4">#REF!</definedName>
    <definedName name="ew.FIN005_1" localSheetId="10">#REF!</definedName>
    <definedName name="ew.FIN005_1" localSheetId="16">#REF!</definedName>
    <definedName name="ew.FIN005_1">#REF!</definedName>
    <definedName name="FCI" localSheetId="2">#REF!</definedName>
    <definedName name="FCI" localSheetId="4">#REF!</definedName>
    <definedName name="FCI" localSheetId="10">#REF!</definedName>
    <definedName name="FCI" localSheetId="16">#REF!</definedName>
    <definedName name="FCI">#REF!</definedName>
    <definedName name="fdsg" localSheetId="2">'[13]Table 39_'!#REF!</definedName>
    <definedName name="fdsg" localSheetId="4">'[13]Table 39_'!#REF!</definedName>
    <definedName name="fdsg" localSheetId="10">'[13]Table 39_'!#REF!</definedName>
    <definedName name="fdsg" localSheetId="16">'[13]Table 39_'!#REF!</definedName>
    <definedName name="fdsg">'[13]Table 39_'!#REF!</definedName>
    <definedName name="fdtv" localSheetId="2">#REF!</definedName>
    <definedName name="fdtv" localSheetId="4">#REF!</definedName>
    <definedName name="fdtv" localSheetId="10">#REF!</definedName>
    <definedName name="fdtv" localSheetId="16">#REF!</definedName>
    <definedName name="fdtv">#REF!</definedName>
    <definedName name="FebruaryIC" localSheetId="2">#REF!</definedName>
    <definedName name="FebruaryIC" localSheetId="4">#REF!</definedName>
    <definedName name="FebruaryIC" localSheetId="10">#REF!</definedName>
    <definedName name="FebruaryIC" localSheetId="16">#REF!</definedName>
    <definedName name="FebruaryIC">#REF!</definedName>
    <definedName name="FebruaryII" localSheetId="2">#REF!</definedName>
    <definedName name="FebruaryII" localSheetId="4">#REF!</definedName>
    <definedName name="FebruaryII" localSheetId="10">#REF!</definedName>
    <definedName name="FebruaryII" localSheetId="16">#REF!</definedName>
    <definedName name="FebruaryII">#REF!</definedName>
    <definedName name="FebruaryL" localSheetId="2">#REF!</definedName>
    <definedName name="FebruaryL" localSheetId="4">#REF!</definedName>
    <definedName name="FebruaryL" localSheetId="10">#REF!</definedName>
    <definedName name="FebruaryL" localSheetId="16">#REF!</definedName>
    <definedName name="FebruaryL">#REF!</definedName>
    <definedName name="Fed_FundsBanks" localSheetId="2">[19]S.P.23!#REF!</definedName>
    <definedName name="Fed_FundsBanks" localSheetId="4">[19]S.P.23!#REF!</definedName>
    <definedName name="Fed_FundsBanks" localSheetId="10">[19]S.P.23!#REF!</definedName>
    <definedName name="Fed_FundsBanks" localSheetId="16">[19]S.P.23!#REF!</definedName>
    <definedName name="Fed_FundsBanks">[19]S.P.23!#REF!</definedName>
    <definedName name="Fed_fundsbanks_percent" localSheetId="2">[19]S.P.23!#REF!</definedName>
    <definedName name="Fed_fundsbanks_percent" localSheetId="4">[19]S.P.23!#REF!</definedName>
    <definedName name="Fed_fundsbanks_percent" localSheetId="10">[19]S.P.23!#REF!</definedName>
    <definedName name="Fed_fundsbanks_percent" localSheetId="16">[19]S.P.23!#REF!</definedName>
    <definedName name="Fed_fundsbanks_percent">[19]S.P.23!#REF!</definedName>
    <definedName name="Fed_fundsnon_bank_percent" localSheetId="2">[19]S.P.23!#REF!</definedName>
    <definedName name="Fed_fundsnon_bank_percent" localSheetId="4">[19]S.P.23!#REF!</definedName>
    <definedName name="Fed_fundsnon_bank_percent" localSheetId="10">[19]S.P.23!#REF!</definedName>
    <definedName name="Fed_fundsnon_bank_percent" localSheetId="16">[19]S.P.23!#REF!</definedName>
    <definedName name="Fed_fundsnon_bank_percent">[19]S.P.23!#REF!</definedName>
    <definedName name="Fed_Fundsnon_banks" localSheetId="2">[19]S.P.23!#REF!</definedName>
    <definedName name="Fed_Fundsnon_banks" localSheetId="4">[19]S.P.23!#REF!</definedName>
    <definedName name="Fed_Fundsnon_banks" localSheetId="10">[19]S.P.23!#REF!</definedName>
    <definedName name="Fed_Fundsnon_banks" localSheetId="16">[19]S.P.23!#REF!</definedName>
    <definedName name="Fed_Fundsnon_banks">[19]S.P.23!#REF!</definedName>
    <definedName name="fedfundsbanks" localSheetId="2">[19]S.P.23!#REF!</definedName>
    <definedName name="fedfundsbanks" localSheetId="4">[19]S.P.23!#REF!</definedName>
    <definedName name="fedfundsbanks" localSheetId="10">[19]S.P.23!#REF!</definedName>
    <definedName name="fedfundsbanks" localSheetId="16">[19]S.P.23!#REF!</definedName>
    <definedName name="fedfundsbanks">[19]S.P.23!#REF!</definedName>
    <definedName name="fedfundsnon_banks" localSheetId="2">[19]S.P.23!#REF!</definedName>
    <definedName name="fedfundsnon_banks" localSheetId="4">[19]S.P.23!#REF!</definedName>
    <definedName name="fedfundsnon_banks" localSheetId="10">[19]S.P.23!#REF!</definedName>
    <definedName name="fedfundsnon_banks" localSheetId="16">[19]S.P.23!#REF!</definedName>
    <definedName name="fedfundsnon_banks">[19]S.P.23!#REF!</definedName>
    <definedName name="ff" localSheetId="2" hidden="1">BS!ff</definedName>
    <definedName name="ff" localSheetId="1" hidden="1">#N/A</definedName>
    <definedName name="ff" localSheetId="4" hidden="1">'Przychody prowizyjne'!ff</definedName>
    <definedName name="ff" localSheetId="17" hidden="1">#N/A</definedName>
    <definedName name="ff" hidden="1">BS!ff</definedName>
    <definedName name="fff" localSheetId="2">BS!fff</definedName>
    <definedName name="fff" localSheetId="1">#N/A</definedName>
    <definedName name="fff" localSheetId="4">'Przychody prowizyjne'!fff</definedName>
    <definedName name="fff" localSheetId="17">#N/A</definedName>
    <definedName name="fff">BS!fff</definedName>
    <definedName name="ffff" localSheetId="2">BS!ffff</definedName>
    <definedName name="ffff" localSheetId="1">#N/A</definedName>
    <definedName name="ffff" localSheetId="4">'Przychody prowizyjne'!ffff</definedName>
    <definedName name="ffff" localSheetId="17">#N/A</definedName>
    <definedName name="ffff">BS!ffff</definedName>
    <definedName name="fffff" localSheetId="2">BS!fffff</definedName>
    <definedName name="fffff" localSheetId="1">#N/A</definedName>
    <definedName name="fffff" localSheetId="4">'Przychody prowizyjne'!fffff</definedName>
    <definedName name="fffff" localSheetId="17">#N/A</definedName>
    <definedName name="fffff">BS!fffff</definedName>
    <definedName name="ffffff" localSheetId="2">BS!ffffff</definedName>
    <definedName name="ffffff" localSheetId="1">#N/A</definedName>
    <definedName name="ffffff" localSheetId="4">'Przychody prowizyjne'!ffffff</definedName>
    <definedName name="ffffff" localSheetId="17">#N/A</definedName>
    <definedName name="ffffff">BS!ffffff</definedName>
    <definedName name="ffmovs" localSheetId="2">#REF!</definedName>
    <definedName name="ffmovs" localSheetId="4">#REF!</definedName>
    <definedName name="ffmovs" localSheetId="10">#REF!</definedName>
    <definedName name="ffmovs" localSheetId="16">#REF!</definedName>
    <definedName name="ffmovs">#REF!</definedName>
    <definedName name="fg" localSheetId="2" hidden="1">{"'BZ SA P&amp;l (fORECAST)'!$A$1:$BR$26"}</definedName>
    <definedName name="fg" localSheetId="1" hidden="1">{"'BZ SA P&amp;l (fORECAST)'!$A$1:$BR$26"}</definedName>
    <definedName name="fg" localSheetId="4" hidden="1">{"'BZ SA P&amp;l (fORECAST)'!$A$1:$BR$26"}</definedName>
    <definedName name="fg" hidden="1">{"'BZ SA P&amp;l (fORECAST)'!$A$1:$BR$26"}</definedName>
    <definedName name="fgf" localSheetId="2">'[15]Table 39_'!#REF!</definedName>
    <definedName name="fgf" localSheetId="4">'[15]Table 39_'!#REF!</definedName>
    <definedName name="fgf" localSheetId="10">'[15]Table 39_'!#REF!</definedName>
    <definedName name="fgf" localSheetId="16">'[15]Table 39_'!#REF!</definedName>
    <definedName name="fgf">'[15]Table 39_'!#REF!</definedName>
    <definedName name="fghjk">[2]!fghjk</definedName>
    <definedName name="fixing">[23]kursy!$A$1:$G$65536</definedName>
    <definedName name="FL2000M" localSheetId="2">#REF!</definedName>
    <definedName name="FL2000M" localSheetId="4">#REF!</definedName>
    <definedName name="FL2000M" localSheetId="10">#REF!</definedName>
    <definedName name="FL2000M" localSheetId="16">#REF!</definedName>
    <definedName name="FL2000M">#REF!</definedName>
    <definedName name="FL2000Y" localSheetId="2">#REF!</definedName>
    <definedName name="FL2000Y" localSheetId="4">#REF!</definedName>
    <definedName name="FL2000Y" localSheetId="10">#REF!</definedName>
    <definedName name="FL2000Y" localSheetId="16">#REF!</definedName>
    <definedName name="FL2000Y">#REF!</definedName>
    <definedName name="FL2001M" localSheetId="2">#REF!</definedName>
    <definedName name="FL2001M" localSheetId="4">#REF!</definedName>
    <definedName name="FL2001M" localSheetId="10">#REF!</definedName>
    <definedName name="FL2001M" localSheetId="16">#REF!</definedName>
    <definedName name="FL2001M">#REF!</definedName>
    <definedName name="FL2001Y" localSheetId="2">#REF!</definedName>
    <definedName name="FL2001Y" localSheetId="4">#REF!</definedName>
    <definedName name="FL2001Y" localSheetId="10">#REF!</definedName>
    <definedName name="FL2001Y" localSheetId="16">#REF!</definedName>
    <definedName name="FL2001Y">#REF!</definedName>
    <definedName name="FLHPINC" localSheetId="2">#REF!</definedName>
    <definedName name="FLHPINC" localSheetId="4">#REF!</definedName>
    <definedName name="FLHPINC" localSheetId="10">#REF!</definedName>
    <definedName name="FLHPINC" localSheetId="16">#REF!</definedName>
    <definedName name="FLHPINC">#REF!</definedName>
    <definedName name="flrent" localSheetId="2">#REF!</definedName>
    <definedName name="flrent" localSheetId="4">#REF!</definedName>
    <definedName name="flrent" localSheetId="10">#REF!</definedName>
    <definedName name="flrent" localSheetId="16">#REF!</definedName>
    <definedName name="flrent">#REF!</definedName>
    <definedName name="Format" localSheetId="2">#REF!</definedName>
    <definedName name="Format" localSheetId="4">#REF!</definedName>
    <definedName name="Format" localSheetId="10">#REF!</definedName>
    <definedName name="Format" localSheetId="16">#REF!</definedName>
    <definedName name="Format">#REF!</definedName>
    <definedName name="FRA_dt" localSheetId="2">#REF!</definedName>
    <definedName name="FRA_dt" localSheetId="4">#REF!</definedName>
    <definedName name="FRA_dt" localSheetId="10">#REF!</definedName>
    <definedName name="FRA_dt" localSheetId="16">#REF!</definedName>
    <definedName name="FRA_dt">#REF!</definedName>
    <definedName name="Frequency">[20]Lists!$A$21:$A$25</definedName>
    <definedName name="FS" localSheetId="2" hidden="1">{"'BZ SA P&amp;l (fORECAST)'!$A$1:$BR$26"}</definedName>
    <definedName name="FS" localSheetId="1" hidden="1">{"'BZ SA P&amp;l (fORECAST)'!$A$1:$BR$26"}</definedName>
    <definedName name="FS" localSheetId="4" hidden="1">{"'BZ SA P&amp;l (fORECAST)'!$A$1:$BR$26"}</definedName>
    <definedName name="FS" hidden="1">{"'BZ SA P&amp;l (fORECAST)'!$A$1:$BR$26"}</definedName>
    <definedName name="ftyf" localSheetId="2" hidden="1">{"'BZ SA P&amp;l (fORECAST)'!$A$1:$BR$26"}</definedName>
    <definedName name="ftyf" localSheetId="1" hidden="1">{"'BZ SA P&amp;l (fORECAST)'!$A$1:$BR$26"}</definedName>
    <definedName name="ftyf" localSheetId="4" hidden="1">{"'BZ SA P&amp;l (fORECAST)'!$A$1:$BR$26"}</definedName>
    <definedName name="ftyf" hidden="1">{"'BZ SA P&amp;l (fORECAST)'!$A$1:$BR$26"}</definedName>
    <definedName name="FUND2000M" localSheetId="2">#REF!</definedName>
    <definedName name="FUND2000M" localSheetId="4">#REF!</definedName>
    <definedName name="FUND2000M" localSheetId="10">#REF!</definedName>
    <definedName name="FUND2000M" localSheetId="16">#REF!</definedName>
    <definedName name="FUND2000M">#REF!</definedName>
    <definedName name="FUND2000Y" localSheetId="2">#REF!</definedName>
    <definedName name="FUND2000Y" localSheetId="4">#REF!</definedName>
    <definedName name="FUND2000Y" localSheetId="10">#REF!</definedName>
    <definedName name="FUND2000Y" localSheetId="16">#REF!</definedName>
    <definedName name="FUND2000Y">#REF!</definedName>
    <definedName name="FUND2001M" localSheetId="2">#REF!</definedName>
    <definedName name="FUND2001M" localSheetId="4">#REF!</definedName>
    <definedName name="FUND2001M" localSheetId="10">#REF!</definedName>
    <definedName name="FUND2001M" localSheetId="16">#REF!</definedName>
    <definedName name="FUND2001M">#REF!</definedName>
    <definedName name="FUND2001Y" localSheetId="2">#REF!</definedName>
    <definedName name="FUND2001Y" localSheetId="4">#REF!</definedName>
    <definedName name="FUND2001Y" localSheetId="10">#REF!</definedName>
    <definedName name="FUND2001Y" localSheetId="16">#REF!</definedName>
    <definedName name="FUND2001Y">#REF!</definedName>
    <definedName name="GBH2000M" localSheetId="2">#REF!</definedName>
    <definedName name="GBH2000M" localSheetId="4">#REF!</definedName>
    <definedName name="GBH2000M" localSheetId="10">#REF!</definedName>
    <definedName name="GBH2000M" localSheetId="16">#REF!</definedName>
    <definedName name="GBH2000M">#REF!</definedName>
    <definedName name="GBH2000Y" localSheetId="2">#REF!</definedName>
    <definedName name="GBH2000Y" localSheetId="4">#REF!</definedName>
    <definedName name="GBH2000Y" localSheetId="10">#REF!</definedName>
    <definedName name="GBH2000Y" localSheetId="16">#REF!</definedName>
    <definedName name="GBH2000Y">#REF!</definedName>
    <definedName name="GBH2001M" localSheetId="2">#REF!</definedName>
    <definedName name="GBH2001M" localSheetId="4">#REF!</definedName>
    <definedName name="GBH2001M" localSheetId="10">#REF!</definedName>
    <definedName name="GBH2001M" localSheetId="16">#REF!</definedName>
    <definedName name="GBH2001M">#REF!</definedName>
    <definedName name="GBH2001Y" localSheetId="2">#REF!</definedName>
    <definedName name="GBH2001Y" localSheetId="4">#REF!</definedName>
    <definedName name="GBH2001Y" localSheetId="10">#REF!</definedName>
    <definedName name="GBH2001Y" localSheetId="16">#REF!</definedName>
    <definedName name="GBH2001Y">#REF!</definedName>
    <definedName name="GBP" localSheetId="2">#REF!</definedName>
    <definedName name="GBP" localSheetId="4">#REF!</definedName>
    <definedName name="GBP" localSheetId="10">#REF!</definedName>
    <definedName name="GBP" localSheetId="16">#REF!</definedName>
    <definedName name="GBP">#REF!</definedName>
    <definedName name="gdwill1" localSheetId="2">[19]S.P.29!#REF!</definedName>
    <definedName name="gdwill1" localSheetId="4">[19]S.P.29!#REF!</definedName>
    <definedName name="gdwill1" localSheetId="10">[19]S.P.29!#REF!</definedName>
    <definedName name="gdwill1" localSheetId="16">[19]S.P.29!#REF!</definedName>
    <definedName name="gdwill1">[19]S.P.29!#REF!</definedName>
    <definedName name="gdwill2" localSheetId="2">[19]S.P.29!#REF!</definedName>
    <definedName name="gdwill2" localSheetId="4">[19]S.P.29!#REF!</definedName>
    <definedName name="gdwill2" localSheetId="10">[19]S.P.29!#REF!</definedName>
    <definedName name="gdwill2" localSheetId="16">[19]S.P.29!#REF!</definedName>
    <definedName name="gdwill2">[19]S.P.29!#REF!</definedName>
    <definedName name="gdwill3" localSheetId="2">[19]S.P.29!#REF!</definedName>
    <definedName name="gdwill3" localSheetId="4">[19]S.P.29!#REF!</definedName>
    <definedName name="gdwill3" localSheetId="10">[19]S.P.29!#REF!</definedName>
    <definedName name="gdwill3" localSheetId="16">[19]S.P.29!#REF!</definedName>
    <definedName name="gdwill3">[19]S.P.29!#REF!</definedName>
    <definedName name="gf" localSheetId="2" hidden="1">{"'BZ SA P&amp;l (fORECAST)'!$A$1:$BR$26"}</definedName>
    <definedName name="gf" localSheetId="1" hidden="1">{"'BZ SA P&amp;l (fORECAST)'!$A$1:$BR$26"}</definedName>
    <definedName name="gf" localSheetId="4"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BS!ggg</definedName>
    <definedName name="ggg" localSheetId="1">#N/A</definedName>
    <definedName name="ggg" localSheetId="4">'Przychody prowizyjne'!ggg</definedName>
    <definedName name="ggg" localSheetId="17">#N/A</definedName>
    <definedName name="ggg">BS!ggg</definedName>
    <definedName name="gggg" localSheetId="2">BS!gggg</definedName>
    <definedName name="gggg" localSheetId="1">#N/A</definedName>
    <definedName name="gggg" localSheetId="4">'Przychody prowizyjne'!gggg</definedName>
    <definedName name="gggg" localSheetId="17">#N/A</definedName>
    <definedName name="gggg">BS!gggg</definedName>
    <definedName name="ggggg" localSheetId="2">BS!ggggg</definedName>
    <definedName name="ggggg" localSheetId="1">#N/A</definedName>
    <definedName name="ggggg" localSheetId="4">'Przychody prowizyjne'!ggggg</definedName>
    <definedName name="ggggg" localSheetId="17">#N/A</definedName>
    <definedName name="ggggg">BS!ggggg</definedName>
    <definedName name="GII" localSheetId="2">#REF!</definedName>
    <definedName name="GII" localSheetId="4">#REF!</definedName>
    <definedName name="GII" localSheetId="10">#REF!</definedName>
    <definedName name="GII" localSheetId="16">#REF!</definedName>
    <definedName name="GII">#REF!</definedName>
    <definedName name="gilts" localSheetId="2">[19]S.P.2!#REF!</definedName>
    <definedName name="gilts" localSheetId="4">[19]S.P.2!#REF!</definedName>
    <definedName name="gilts" localSheetId="10">[19]S.P.2!#REF!</definedName>
    <definedName name="gilts" localSheetId="16">[19]S.P.2!#REF!</definedName>
    <definedName name="gilts">[19]S.P.2!#REF!</definedName>
    <definedName name="gilts10" localSheetId="2">[19]S.P.3!#REF!</definedName>
    <definedName name="gilts10" localSheetId="4">[19]S.P.3!#REF!</definedName>
    <definedName name="gilts10" localSheetId="10">[19]S.P.3!#REF!</definedName>
    <definedName name="gilts10" localSheetId="16">[19]S.P.3!#REF!</definedName>
    <definedName name="gilts10">[19]S.P.3!#REF!</definedName>
    <definedName name="gilts20" localSheetId="2">[19]S.P.2!#REF!</definedName>
    <definedName name="gilts20" localSheetId="4">[19]S.P.2!#REF!</definedName>
    <definedName name="gilts20" localSheetId="10">[19]S.P.2!#REF!</definedName>
    <definedName name="gilts20" localSheetId="16">[19]S.P.2!#REF!</definedName>
    <definedName name="gilts20">[19]S.P.2!#REF!</definedName>
    <definedName name="GotoErrGrid" localSheetId="2">#REF!</definedName>
    <definedName name="GotoErrGrid" localSheetId="4">#REF!</definedName>
    <definedName name="GotoErrGrid" localSheetId="10">#REF!</definedName>
    <definedName name="GotoErrGrid" localSheetId="16">#REF!</definedName>
    <definedName name="GotoErrGrid">#REF!</definedName>
    <definedName name="GotoErrMsg" localSheetId="2">#REF!</definedName>
    <definedName name="GotoErrMsg" localSheetId="4">#REF!</definedName>
    <definedName name="GotoErrMsg" localSheetId="10">#REF!</definedName>
    <definedName name="GotoErrMsg" localSheetId="16">#REF!</definedName>
    <definedName name="GotoErrMsg">#REF!</definedName>
    <definedName name="Gototitles" localSheetId="2">#REF!</definedName>
    <definedName name="Gototitles" localSheetId="4">#REF!</definedName>
    <definedName name="Gototitles" localSheetId="10">#REF!</definedName>
    <definedName name="Gototitles" localSheetId="16">#REF!</definedName>
    <definedName name="Gototitles">#REF!</definedName>
    <definedName name="Gotówka_i_operacje_z_bankiem_centralnym" localSheetId="2">#REF!</definedName>
    <definedName name="Gotówka_i_operacje_z_bankiem_centralnym" localSheetId="4">#REF!</definedName>
    <definedName name="Gotówka_i_operacje_z_bankiem_centralnym" localSheetId="10">#REF!</definedName>
    <definedName name="Gotówka_i_operacje_z_bankiem_centralnym" localSheetId="16">#REF!</definedName>
    <definedName name="Gotówka_i_operacje_z_bankiem_centralnym" localSheetId="17">#REF!</definedName>
    <definedName name="Gotówka_i_operacje_z_bankiem_centralnym">#REF!</definedName>
    <definedName name="Grading" localSheetId="2">#REF!</definedName>
    <definedName name="Grading" localSheetId="4">#REF!</definedName>
    <definedName name="Grading" localSheetId="10">#REF!</definedName>
    <definedName name="Grading" localSheetId="16">#REF!</definedName>
    <definedName name="Grading" localSheetId="17">#REF!</definedName>
    <definedName name="Grading">#REF!</definedName>
    <definedName name="groshedg20" localSheetId="2">[19]S.P.2!#REF!</definedName>
    <definedName name="groshedg20" localSheetId="4">[19]S.P.2!#REF!</definedName>
    <definedName name="groshedg20" localSheetId="10">[19]S.P.2!#REF!</definedName>
    <definedName name="groshedg20" localSheetId="16">[19]S.P.2!#REF!</definedName>
    <definedName name="groshedg20">[19]S.P.2!#REF!</definedName>
    <definedName name="grosinv20" localSheetId="2">[19]S.P.2!#REF!</definedName>
    <definedName name="grosinv20" localSheetId="4">[19]S.P.2!#REF!</definedName>
    <definedName name="grosinv20" localSheetId="10">[19]S.P.2!#REF!</definedName>
    <definedName name="grosinv20" localSheetId="16">[19]S.P.2!#REF!</definedName>
    <definedName name="grosinv20">[19]S.P.2!#REF!</definedName>
    <definedName name="grprelief_paid" localSheetId="2">#REF!</definedName>
    <definedName name="grprelief_paid" localSheetId="4">#REF!</definedName>
    <definedName name="grprelief_paid" localSheetId="10">#REF!</definedName>
    <definedName name="grprelief_paid" localSheetId="16">#REF!</definedName>
    <definedName name="grprelief_paid">#REF!</definedName>
    <definedName name="grprelief_received" localSheetId="2">#REF!</definedName>
    <definedName name="grprelief_received" localSheetId="4">#REF!</definedName>
    <definedName name="grprelief_received" localSheetId="10">#REF!</definedName>
    <definedName name="grprelief_received" localSheetId="16">#REF!</definedName>
    <definedName name="grprelief_received">#REF!</definedName>
    <definedName name="grupa" localSheetId="2">[36]grupa!#REF!</definedName>
    <definedName name="grupa" localSheetId="5">[36]grupa!#REF!</definedName>
    <definedName name="grupa" localSheetId="4">[36]grupa!#REF!</definedName>
    <definedName name="grupa" localSheetId="10">[36]grupa!#REF!</definedName>
    <definedName name="grupa" localSheetId="16">[36]grupa!#REF!</definedName>
    <definedName name="grupa" localSheetId="17">[37]grupa!#REF!</definedName>
    <definedName name="grupa">[36]grupa!#REF!</definedName>
    <definedName name="Grupa2000M" localSheetId="2">#REF!</definedName>
    <definedName name="Grupa2000M" localSheetId="4">#REF!</definedName>
    <definedName name="Grupa2000M" localSheetId="10">#REF!</definedName>
    <definedName name="Grupa2000M" localSheetId="16">#REF!</definedName>
    <definedName name="Grupa2000M">#REF!</definedName>
    <definedName name="Grupa2000Y" localSheetId="2">#REF!</definedName>
    <definedName name="Grupa2000Y" localSheetId="4">#REF!</definedName>
    <definedName name="Grupa2000Y" localSheetId="10">#REF!</definedName>
    <definedName name="Grupa2000Y" localSheetId="16">#REF!</definedName>
    <definedName name="Grupa2000Y">#REF!</definedName>
    <definedName name="Grupa2001M" localSheetId="2">#REF!</definedName>
    <definedName name="Grupa2001M" localSheetId="4">#REF!</definedName>
    <definedName name="Grupa2001M" localSheetId="10">#REF!</definedName>
    <definedName name="Grupa2001M" localSheetId="16">#REF!</definedName>
    <definedName name="Grupa2001M">#REF!</definedName>
    <definedName name="Grupa2001Y" localSheetId="2">#REF!</definedName>
    <definedName name="Grupa2001Y" localSheetId="4">#REF!</definedName>
    <definedName name="Grupa2001Y" localSheetId="10">#REF!</definedName>
    <definedName name="Grupa2001Y" localSheetId="16">#REF!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localSheetId="1" hidden="1">{"'BZ SA P&amp;l (fORECAST)'!$A$1:$BR$26"}</definedName>
    <definedName name="hdjhsusisdsdf" localSheetId="4" hidden="1">{"'BZ SA P&amp;l (fORECAST)'!$A$1:$BR$26"}</definedName>
    <definedName name="hdjhsusisdsdf" hidden="1">{"'BZ SA P&amp;l (fORECAST)'!$A$1:$BR$26"}</definedName>
    <definedName name="Header" localSheetId="2">#REF!</definedName>
    <definedName name="Header" localSheetId="4">#REF!</definedName>
    <definedName name="Header" localSheetId="10">#REF!</definedName>
    <definedName name="Header" localSheetId="16">#REF!</definedName>
    <definedName name="Header">#REF!</definedName>
    <definedName name="Hedge" localSheetId="2">#REF!</definedName>
    <definedName name="Hedge" localSheetId="4">#REF!</definedName>
    <definedName name="Hedge" localSheetId="10">#REF!</definedName>
    <definedName name="Hedge" localSheetId="16">#REF!</definedName>
    <definedName name="Hedge">#REF!</definedName>
    <definedName name="hedge_07" localSheetId="2">#REF!</definedName>
    <definedName name="hedge_07" localSheetId="4">#REF!</definedName>
    <definedName name="hedge_07" localSheetId="10">#REF!</definedName>
    <definedName name="hedge_07" localSheetId="16">#REF!</definedName>
    <definedName name="hedge_07">#REF!</definedName>
    <definedName name="hedge_08" localSheetId="2">#REF!</definedName>
    <definedName name="hedge_08" localSheetId="4">#REF!</definedName>
    <definedName name="hedge_08" localSheetId="10">#REF!</definedName>
    <definedName name="hedge_08" localSheetId="16">#REF!</definedName>
    <definedName name="hedge_08">#REF!</definedName>
    <definedName name="hefjwdfjk" localSheetId="2">'[5]wybrane dane finansowe 1'!#REF!</definedName>
    <definedName name="hefjwdfjk" localSheetId="4">'[5]wybrane dane finansowe 1'!#REF!</definedName>
    <definedName name="hefjwdfjk" localSheetId="10">'[5]wybrane dane finansowe 1'!#REF!</definedName>
    <definedName name="hefjwdfjk" localSheetId="16">'[5]wybrane dane finansowe 1'!#REF!</definedName>
    <definedName name="hefjwdfjk" localSheetId="17">'[5]wybrane dane finansowe 1'!#REF!</definedName>
    <definedName name="hefjwdfjk">'[5]wybrane dane finansowe 1'!#REF!</definedName>
    <definedName name="hh" localSheetId="2">BS!hh</definedName>
    <definedName name="hh" localSheetId="1">#N/A</definedName>
    <definedName name="hh" localSheetId="4">'Przychody prowizyjne'!hh</definedName>
    <definedName name="hh" localSheetId="17">#N/A</definedName>
    <definedName name="hh">BS!hh</definedName>
    <definedName name="hhh" localSheetId="2" hidden="1">{"'BZ SA P&amp;l (fORECAST)'!$A$1:$BR$26"}</definedName>
    <definedName name="hhh" localSheetId="1" hidden="1">{"'BZ SA P&amp;l (fORECAST)'!$A$1:$BR$26"}</definedName>
    <definedName name="hhh" localSheetId="4" hidden="1">{"'BZ SA P&amp;l (fORECAST)'!$A$1:$BR$26"}</definedName>
    <definedName name="hhh" localSheetId="17"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BS!hhhhh</definedName>
    <definedName name="hhhhh" localSheetId="1">#N/A</definedName>
    <definedName name="hhhhh" localSheetId="4">'Przychody prowizyjne'!hhhhh</definedName>
    <definedName name="hhhhh" localSheetId="17">#N/A</definedName>
    <definedName name="hhhhh">BS!hhhhh</definedName>
    <definedName name="hhhhhhh">#N/A</definedName>
    <definedName name="hjakha">#N/A</definedName>
    <definedName name="hjskaa" localSheetId="2" hidden="1">{"'BZ SA P&amp;l (fORECAST)'!$A$1:$BR$26"}</definedName>
    <definedName name="hjskaa" localSheetId="1" hidden="1">{"'BZ SA P&amp;l (fORECAST)'!$A$1:$BR$26"}</definedName>
    <definedName name="hjskaa" localSheetId="4" hidden="1">{"'BZ SA P&amp;l (fORECAST)'!$A$1:$BR$26"}</definedName>
    <definedName name="hjskaa" hidden="1">{"'BZ SA P&amp;l (fORECAST)'!$A$1:$BR$26"}</definedName>
    <definedName name="hjsufyufdfsfsf">#N/A</definedName>
    <definedName name="ho" localSheetId="2">#REF!</definedName>
    <definedName name="ho" localSheetId="4">#REF!</definedName>
    <definedName name="ho" localSheetId="10">#REF!</definedName>
    <definedName name="ho" localSheetId="16">#REF!</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localSheetId="1" hidden="1">{"'BZ SA P&amp;l (fORECAST)'!$A$1:$BR$26"}</definedName>
    <definedName name="HTML_Control" localSheetId="4" hidden="1">{"'BZ SA P&amp;l (fORECAST)'!$A$1:$BR$26"}</definedName>
    <definedName name="HTML_Control" localSheetId="17"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2">#REF!</definedName>
    <definedName name="hy" localSheetId="4">#REF!</definedName>
    <definedName name="hy" localSheetId="10">#REF!</definedName>
    <definedName name="hy" localSheetId="16">#REF!</definedName>
    <definedName name="hy">#REF!</definedName>
    <definedName name="HypDateTimeFormat">"mm/dd/yy HH:MM AM/PM"</definedName>
    <definedName name="HypIntgFormat">"###0"</definedName>
    <definedName name="HypRealFormat">"#,##0.#####"</definedName>
    <definedName name="hyukj" localSheetId="2">#REF!</definedName>
    <definedName name="hyukj" localSheetId="4">#REF!</definedName>
    <definedName name="hyukj" localSheetId="10">#REF!</definedName>
    <definedName name="hyukj" localSheetId="16">#REF!</definedName>
    <definedName name="hyukj">#REF!</definedName>
    <definedName name="HZ_indeks" localSheetId="2" hidden="1">{"Bilans płatniczy narastająco",#N/A,TRUE,"Bilans płatniczy narastająco"}</definedName>
    <definedName name="HZ_indeks" localSheetId="1" hidden="1">{"Bilans płatniczy narastająco",#N/A,TRUE,"Bilans płatniczy narastająco"}</definedName>
    <definedName name="HZ_indeks" localSheetId="4" hidden="1">{"Bilans płatniczy narastająco",#N/A,TRUE,"Bilans płatniczy narastająco"}</definedName>
    <definedName name="HZ_indeks" localSheetId="17" hidden="1">{"Bilans płatniczy narastająco",#N/A,TRUE,"Bilans płatniczy narastająco"}</definedName>
    <definedName name="HZ_indeks" hidden="1">{"Bilans płatniczy narastająco",#N/A,TRUE,"Bilans płatniczy narastająco"}</definedName>
    <definedName name="IAF06_2007" localSheetId="2">#REF!</definedName>
    <definedName name="IAF06_2007" localSheetId="4">#REF!</definedName>
    <definedName name="IAF06_2007" localSheetId="10">#REF!</definedName>
    <definedName name="IAF06_2007" localSheetId="16">#REF!</definedName>
    <definedName name="IAF06_2007">#REF!</definedName>
    <definedName name="IAF2006_2" localSheetId="2">#REF!</definedName>
    <definedName name="IAF2006_2" localSheetId="4">#REF!</definedName>
    <definedName name="IAF2006_2" localSheetId="10">#REF!</definedName>
    <definedName name="IAF2006_2" localSheetId="16">#REF!</definedName>
    <definedName name="IAF2006_2">#REF!</definedName>
    <definedName name="IBNR" localSheetId="2">#REF!</definedName>
    <definedName name="IBNR" localSheetId="4">#REF!</definedName>
    <definedName name="IBNR" localSheetId="10">#REF!</definedName>
    <definedName name="IBNR" localSheetId="16">#REF!</definedName>
    <definedName name="IBNR">#REF!</definedName>
    <definedName name="ICBS" localSheetId="2">#REF!</definedName>
    <definedName name="ICBS" localSheetId="4">#REF!</definedName>
    <definedName name="ICBS" localSheetId="10">#REF!</definedName>
    <definedName name="ICBS" localSheetId="16">#REF!</definedName>
    <definedName name="ICBS">#REF!</definedName>
    <definedName name="ID" localSheetId="2">#REF!</definedName>
    <definedName name="ID" localSheetId="4">#REF!</definedName>
    <definedName name="ID" localSheetId="10">#REF!</definedName>
    <definedName name="ID" localSheetId="16">#REF!</definedName>
    <definedName name="ID" localSheetId="17">#REF!</definedName>
    <definedName name="ID">#REF!</definedName>
    <definedName name="ID_XBRL" localSheetId="2">#REF!</definedName>
    <definedName name="ID_XBRL" localSheetId="4">#REF!</definedName>
    <definedName name="ID_XBRL" localSheetId="10">#REF!</definedName>
    <definedName name="ID_XBRL" localSheetId="16">#REF!</definedName>
    <definedName name="ID_XBRL" localSheetId="17">#REF!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 localSheetId="5">'[30]wybrane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10">'[30]wybrane dane finansowe 1'!#REF!</definedName>
    <definedName name="iiiiiiiiiiiiiiiiiiiiiiiiiiiiiiiiiiiiiiiiiiiiiiiiiiiiiiiiiiiiiiiiiiiiiiii" localSheetId="16">'[30]wybrane dane finansowe 1'!#REF!</definedName>
    <definedName name="iiiiiiiiiiiiiiiiiiiiiiiiiiiiiiiiiiiiiiiiiiiiiiiiiiiiiiiiiiiiiiiiiiiiiiii" localSheetId="17">'[31]wybrane dane finansowe 1'!#REF!</definedName>
    <definedName name="iiiiiiiiiiiiiiiiiiiiiiiiiiiiiiiiiiiiiiiiiiiiiiiiiiiiiiiiiiiiiiiiiiiiiiii">'[30]wybrane dane finansowe 1'!#REF!</definedName>
    <definedName name="Industry" localSheetId="2">#REF!</definedName>
    <definedName name="Industry" localSheetId="4">#REF!</definedName>
    <definedName name="Industry" localSheetId="10">#REF!</definedName>
    <definedName name="Industry" localSheetId="16">#REF!</definedName>
    <definedName name="Industry" localSheetId="17">#REF!</definedName>
    <definedName name="Industry">#REF!</definedName>
    <definedName name="inf" localSheetId="2">#REF!</definedName>
    <definedName name="inf" localSheetId="4">#REF!</definedName>
    <definedName name="inf" localSheetId="10">#REF!</definedName>
    <definedName name="inf" localSheetId="16">#REF!</definedName>
    <definedName name="inf">#REF!</definedName>
    <definedName name="inf_2" localSheetId="2">#REF!</definedName>
    <definedName name="inf_2" localSheetId="4">#REF!</definedName>
    <definedName name="inf_2" localSheetId="10">#REF!</definedName>
    <definedName name="inf_2" localSheetId="16">#REF!</definedName>
    <definedName name="inf_2">#REF!</definedName>
    <definedName name="Informacja_dodatkowa07" localSheetId="2">#REF!</definedName>
    <definedName name="Informacja_dodatkowa07" localSheetId="4">#REF!</definedName>
    <definedName name="Informacja_dodatkowa07" localSheetId="10">#REF!</definedName>
    <definedName name="Informacja_dodatkowa07" localSheetId="16">#REF!</definedName>
    <definedName name="Informacja_dodatkowa07" localSheetId="17">#REF!</definedName>
    <definedName name="Informacja_dodatkowa07">#REF!</definedName>
    <definedName name="Informacja_dodatkowa08" localSheetId="2">#REF!</definedName>
    <definedName name="Informacja_dodatkowa08" localSheetId="4">#REF!</definedName>
    <definedName name="Informacja_dodatkowa08" localSheetId="10">#REF!</definedName>
    <definedName name="Informacja_dodatkowa08" localSheetId="16">#REF!</definedName>
    <definedName name="Informacja_dodatkowa08" localSheetId="17">#REF!</definedName>
    <definedName name="Informacja_dodatkowa08">#REF!</definedName>
    <definedName name="Investments_in_associates_12_2007" localSheetId="2">#REF!</definedName>
    <definedName name="Investments_in_associates_12_2007" localSheetId="4">#REF!</definedName>
    <definedName name="Investments_in_associates_12_2007" localSheetId="10">#REF!</definedName>
    <definedName name="Investments_in_associates_12_2007" localSheetId="16">#REF!</definedName>
    <definedName name="Investments_in_associates_12_2007">#REF!</definedName>
    <definedName name="Investments_in_associates_12_2008" localSheetId="2">#REF!</definedName>
    <definedName name="Investments_in_associates_12_2008" localSheetId="4">#REF!</definedName>
    <definedName name="Investments_in_associates_12_2008" localSheetId="10">#REF!</definedName>
    <definedName name="Investments_in_associates_12_2008" localSheetId="16">#REF!</definedName>
    <definedName name="Investments_in_associates_12_2008">#REF!</definedName>
    <definedName name="Inwestycje_w_podmioty" localSheetId="2">#REF!</definedName>
    <definedName name="Inwestycje_w_podmioty" localSheetId="4">#REF!</definedName>
    <definedName name="Inwestycje_w_podmioty" localSheetId="10">#REF!</definedName>
    <definedName name="Inwestycje_w_podmioty" localSheetId="16">#REF!</definedName>
    <definedName name="Inwestycje_w_podmioty" localSheetId="17">#REF!</definedName>
    <definedName name="Inwestycje_w_podmioty">#REF!</definedName>
    <definedName name="Inwestycyjne_aktywa_finansowe" localSheetId="2">#REF!</definedName>
    <definedName name="Inwestycyjne_aktywa_finansowe" localSheetId="4">#REF!</definedName>
    <definedName name="Inwestycyjne_aktywa_finansowe" localSheetId="10">#REF!</definedName>
    <definedName name="Inwestycyjne_aktywa_finansowe" localSheetId="16">#REF!</definedName>
    <definedName name="Inwestycyjne_aktywa_finansowe" localSheetId="17">#REF!</definedName>
    <definedName name="Inwestycyjne_aktywa_finansowe">#REF!</definedName>
    <definedName name="IRS_dt" localSheetId="2">#REF!</definedName>
    <definedName name="IRS_dt" localSheetId="4">#REF!</definedName>
    <definedName name="IRS_dt" localSheetId="10">#REF!</definedName>
    <definedName name="IRS_dt" localSheetId="16">#REF!</definedName>
    <definedName name="IRS_dt">#REF!</definedName>
    <definedName name="IRS_dw" localSheetId="2">#REF!</definedName>
    <definedName name="IRS_dw" localSheetId="4">#REF!</definedName>
    <definedName name="IRS_dw" localSheetId="10">#REF!</definedName>
    <definedName name="IRS_dw" localSheetId="16">#REF!</definedName>
    <definedName name="IRS_dw">#REF!</definedName>
    <definedName name="IV_1" localSheetId="2">#REF!</definedName>
    <definedName name="IV_1" localSheetId="4">#REF!</definedName>
    <definedName name="IV_1" localSheetId="10">#REF!</definedName>
    <definedName name="IV_1" localSheetId="16">#REF!</definedName>
    <definedName name="IV_1">#REF!</definedName>
    <definedName name="IV_2" localSheetId="2">#REF!</definedName>
    <definedName name="IV_2" localSheetId="4">#REF!</definedName>
    <definedName name="IV_2" localSheetId="10">#REF!</definedName>
    <definedName name="IV_2" localSheetId="16">#REF!</definedName>
    <definedName name="IV_2" localSheetId="17">#REF!</definedName>
    <definedName name="IV_2">#REF!</definedName>
    <definedName name="IX.2005">#N/A</definedName>
    <definedName name="jakikredyt">[21]nazwy!$E$1:$E$13</definedName>
    <definedName name="jakikredyt3">[40]nazwy!$E$1:$E$15</definedName>
    <definedName name="JanuaryL" localSheetId="2">#REF!</definedName>
    <definedName name="JanuaryL" localSheetId="4">#REF!</definedName>
    <definedName name="JanuaryL" localSheetId="10">#REF!</definedName>
    <definedName name="JanuaryL" localSheetId="16">#REF!</definedName>
    <definedName name="JanuaryL">#REF!</definedName>
    <definedName name="JedenRadekPodSestavou" localSheetId="2">#REF!</definedName>
    <definedName name="JedenRadekPodSestavou" localSheetId="4">#REF!</definedName>
    <definedName name="JedenRadekPodSestavou" localSheetId="10">#REF!</definedName>
    <definedName name="JedenRadekPodSestavou" localSheetId="16">#REF!</definedName>
    <definedName name="JedenRadekPodSestavou">#REF!</definedName>
    <definedName name="JedenRadekPodSestavou_11" localSheetId="2">#REF!</definedName>
    <definedName name="JedenRadekPodSestavou_11" localSheetId="4">#REF!</definedName>
    <definedName name="JedenRadekPodSestavou_11" localSheetId="10">#REF!</definedName>
    <definedName name="JedenRadekPodSestavou_11" localSheetId="16">#REF!</definedName>
    <definedName name="JedenRadekPodSestavou_11">#REF!</definedName>
    <definedName name="JedenRadekPodSestavou_2" localSheetId="2">#REF!</definedName>
    <definedName name="JedenRadekPodSestavou_2" localSheetId="4">#REF!</definedName>
    <definedName name="JedenRadekPodSestavou_2" localSheetId="10">#REF!</definedName>
    <definedName name="JedenRadekPodSestavou_2" localSheetId="16">#REF!</definedName>
    <definedName name="JedenRadekPodSestavou_2">#REF!</definedName>
    <definedName name="JedenRadekPodSestavou_28" localSheetId="2">#REF!</definedName>
    <definedName name="JedenRadekPodSestavou_28" localSheetId="4">#REF!</definedName>
    <definedName name="JedenRadekPodSestavou_28" localSheetId="10">#REF!</definedName>
    <definedName name="JedenRadekPodSestavou_28" localSheetId="16">#REF!</definedName>
    <definedName name="JedenRadekPodSestavou_28">#REF!</definedName>
    <definedName name="JedenRadekVedleSestavy" localSheetId="2">#REF!</definedName>
    <definedName name="JedenRadekVedleSestavy" localSheetId="4">#REF!</definedName>
    <definedName name="JedenRadekVedleSestavy" localSheetId="10">#REF!</definedName>
    <definedName name="JedenRadekVedleSestavy" localSheetId="16">#REF!</definedName>
    <definedName name="JedenRadekVedleSestavy">#REF!</definedName>
    <definedName name="JedenRadekVedleSestavy_11" localSheetId="2">#REF!</definedName>
    <definedName name="JedenRadekVedleSestavy_11" localSheetId="4">#REF!</definedName>
    <definedName name="JedenRadekVedleSestavy_11" localSheetId="10">#REF!</definedName>
    <definedName name="JedenRadekVedleSestavy_11" localSheetId="16">#REF!</definedName>
    <definedName name="JedenRadekVedleSestavy_11">#REF!</definedName>
    <definedName name="JedenRadekVedleSestavy_2" localSheetId="2">#REF!</definedName>
    <definedName name="JedenRadekVedleSestavy_2" localSheetId="4">#REF!</definedName>
    <definedName name="JedenRadekVedleSestavy_2" localSheetId="10">#REF!</definedName>
    <definedName name="JedenRadekVedleSestavy_2" localSheetId="16">#REF!</definedName>
    <definedName name="JedenRadekVedleSestavy_2">#REF!</definedName>
    <definedName name="JedenRadekVedleSestavy_28" localSheetId="2">#REF!</definedName>
    <definedName name="JedenRadekVedleSestavy_28" localSheetId="4">#REF!</definedName>
    <definedName name="JedenRadekVedleSestavy_28" localSheetId="10">#REF!</definedName>
    <definedName name="JedenRadekVedleSestavy_28" localSheetId="16">#REF!</definedName>
    <definedName name="JedenRadekVedleSestavy_28">#REF!</definedName>
    <definedName name="jednostka_raportująca" localSheetId="17">[41]lista!$B$2:$B$3</definedName>
    <definedName name="jednostka_raportująca">[41]lista!$B$2:$B$3</definedName>
    <definedName name="jhskhsfsfsf" localSheetId="2" hidden="1">{"Bilans płatniczy narastająco",#N/A,TRUE,"Bilans płatniczy narastająco"}</definedName>
    <definedName name="jhskhsfsfsf" localSheetId="1" hidden="1">{"Bilans płatniczy narastająco",#N/A,TRUE,"Bilans płatniczy narastająco"}</definedName>
    <definedName name="jhskhsfsfsf" localSheetId="4"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localSheetId="1" hidden="1">{"'BZ SA P&amp;l (fORECAST)'!$A$1:$BR$26"}</definedName>
    <definedName name="JI" localSheetId="4" hidden="1">{"'BZ SA P&amp;l (fORECAST)'!$A$1:$BR$26"}</definedName>
    <definedName name="JI" localSheetId="17" hidden="1">{"'BZ SA P&amp;l (fORECAST)'!$A$1:$BR$26"}</definedName>
    <definedName name="JI" hidden="1">{"'BZ SA P&amp;l (fORECAST)'!$A$1:$BR$26"}</definedName>
    <definedName name="JJ">#N/A</definedName>
    <definedName name="jjj" localSheetId="2" hidden="1">{"'BZ SA P&amp;l (fORECAST)'!$A$1:$BR$26"}</definedName>
    <definedName name="jjj" localSheetId="1" hidden="1">{"'BZ SA P&amp;l (fORECAST)'!$A$1:$BR$26"}</definedName>
    <definedName name="jjj" localSheetId="4" hidden="1">{"'BZ SA P&amp;l (fORECAST)'!$A$1:$BR$26"}</definedName>
    <definedName name="jjj" localSheetId="17" hidden="1">{"'BZ SA P&amp;l (fORECAST)'!$A$1:$BR$26"}</definedName>
    <definedName name="jjj" hidden="1">{"'BZ SA P&amp;l (fORECAST)'!$A$1:$BR$26"}</definedName>
    <definedName name="jjjj" localSheetId="2" hidden="1">{"'BZ SA P&amp;l (fORECAST)'!$A$1:$BR$26"}</definedName>
    <definedName name="jjjj" localSheetId="1" hidden="1">{"'BZ SA P&amp;l (fORECAST)'!$A$1:$BR$26"}</definedName>
    <definedName name="jjjj" localSheetId="4" hidden="1">{"'BZ SA P&amp;l (fORECAST)'!$A$1:$BR$26"}</definedName>
    <definedName name="jjjj" localSheetId="17" hidden="1">{"'BZ SA P&amp;l (fORECAST)'!$A$1:$BR$26"}</definedName>
    <definedName name="jjjj" hidden="1">{"'BZ SA P&amp;l (fORECAST)'!$A$1:$BR$26"}</definedName>
    <definedName name="jjjjjj" localSheetId="2" hidden="1">{"'BZ SA P&amp;l (fORECAST)'!$A$1:$BR$26"}</definedName>
    <definedName name="jjjjjj" localSheetId="1" hidden="1">{"'BZ SA P&amp;l (fORECAST)'!$A$1:$BR$26"}</definedName>
    <definedName name="jjjjjj" localSheetId="4" hidden="1">{"'BZ SA P&amp;l (fORECAST)'!$A$1:$BR$26"}</definedName>
    <definedName name="jjjjjj" localSheetId="17" hidden="1">{"'BZ SA P&amp;l (fORECAST)'!$A$1:$BR$26"}</definedName>
    <definedName name="jjjjjj" hidden="1">{"'BZ SA P&amp;l (fORECAST)'!$A$1:$BR$26"}</definedName>
    <definedName name="jjjjjjj" localSheetId="2" hidden="1">{"'BZ SA P&amp;l (fORECAST)'!$A$1:$BR$26"}</definedName>
    <definedName name="jjjjjjj" localSheetId="1" hidden="1">{"'BZ SA P&amp;l (fORECAST)'!$A$1:$BR$26"}</definedName>
    <definedName name="jjjjjjj" localSheetId="4" hidden="1">{"'BZ SA P&amp;l (fORECAST)'!$A$1:$BR$26"}</definedName>
    <definedName name="jjjjjjj" localSheetId="17" hidden="1">{"'BZ SA P&amp;l (fORECAST)'!$A$1:$BR$26"}</definedName>
    <definedName name="jjjjjjj" hidden="1">{"'BZ SA P&amp;l (fORECAST)'!$A$1:$BR$26"}</definedName>
    <definedName name="jkhgjhj" localSheetId="2" hidden="1">{"'BZ SA P&amp;l (fORECAST)'!$A$1:$BR$26"}</definedName>
    <definedName name="jkhgjhj" localSheetId="1" hidden="1">{"'BZ SA P&amp;l (fORECAST)'!$A$1:$BR$26"}</definedName>
    <definedName name="jkhgjhj" localSheetId="4" hidden="1">{"'BZ SA P&amp;l (fORECAST)'!$A$1:$BR$26"}</definedName>
    <definedName name="jkhgjhj" localSheetId="17" hidden="1">{"'BZ SA P&amp;l (fORECAST)'!$A$1:$BR$26"}</definedName>
    <definedName name="jkhgjhj" hidden="1">{"'BZ SA P&amp;l (fORECAST)'!$A$1:$BR$26"}</definedName>
    <definedName name="jkhjkhjk" localSheetId="2" hidden="1">{"'BZ SA P&amp;l (fORECAST)'!$A$1:$BR$26"}</definedName>
    <definedName name="jkhjkhjk" localSheetId="1" hidden="1">{"'BZ SA P&amp;l (fORECAST)'!$A$1:$BR$26"}</definedName>
    <definedName name="jkhjkhjk" localSheetId="4" hidden="1">{"'BZ SA P&amp;l (fORECAST)'!$A$1:$BR$26"}</definedName>
    <definedName name="jkhjkhjk" localSheetId="17" hidden="1">{"'BZ SA P&amp;l (fORECAST)'!$A$1:$BR$26"}</definedName>
    <definedName name="jkhjkhjk" hidden="1">{"'BZ SA P&amp;l (fORECAST)'!$A$1:$BR$26"}</definedName>
    <definedName name="jkm" localSheetId="2" hidden="1">{"'BZ SA P&amp;l (fORECAST)'!$A$1:$BR$26"}</definedName>
    <definedName name="jkm" localSheetId="1" hidden="1">{"'BZ SA P&amp;l (fORECAST)'!$A$1:$BR$26"}</definedName>
    <definedName name="jkm" localSheetId="4" hidden="1">{"'BZ SA P&amp;l (fORECAST)'!$A$1:$BR$26"}</definedName>
    <definedName name="jkm" localSheetId="17" hidden="1">{"'BZ SA P&amp;l (fORECAST)'!$A$1:$BR$26"}</definedName>
    <definedName name="jkm" hidden="1">{"'BZ SA P&amp;l (fORECAST)'!$A$1:$BR$26"}</definedName>
    <definedName name="jksksskss" localSheetId="2" hidden="1">{"'BZ SA P&amp;l (fORECAST)'!$A$1:$BR$26"}</definedName>
    <definedName name="jksksskss" localSheetId="1" hidden="1">{"'BZ SA P&amp;l (fORECAST)'!$A$1:$BR$26"}</definedName>
    <definedName name="jksksskss" localSheetId="4" hidden="1">{"'BZ SA P&amp;l (fORECAST)'!$A$1:$BR$26"}</definedName>
    <definedName name="jksksskss" hidden="1">{"'BZ SA P&amp;l (fORECAST)'!$A$1:$BR$26"}</definedName>
    <definedName name="JPYPLN" localSheetId="2">#REF!</definedName>
    <definedName name="JPYPLN" localSheetId="4">#REF!</definedName>
    <definedName name="JPYPLN" localSheetId="10">#REF!</definedName>
    <definedName name="JPYPLN" localSheetId="16">#REF!</definedName>
    <definedName name="JPYPLN">#REF!</definedName>
    <definedName name="JPYPLN1M" localSheetId="2">#REF!</definedName>
    <definedName name="JPYPLN1M" localSheetId="4">#REF!</definedName>
    <definedName name="JPYPLN1M" localSheetId="10">#REF!</definedName>
    <definedName name="JPYPLN1M" localSheetId="16">#REF!</definedName>
    <definedName name="JPYPLN1M">#REF!</definedName>
    <definedName name="jshhdgsud">#N/A</definedName>
    <definedName name="JulyFC" localSheetId="2">#REF!</definedName>
    <definedName name="JulyFC" localSheetId="4">#REF!</definedName>
    <definedName name="JulyFC" localSheetId="10">#REF!</definedName>
    <definedName name="JulyFC" localSheetId="16">#REF!</definedName>
    <definedName name="JulyFC">#REF!</definedName>
    <definedName name="JulyIC" localSheetId="2">#REF!</definedName>
    <definedName name="JulyIC" localSheetId="4">#REF!</definedName>
    <definedName name="JulyIC" localSheetId="10">#REF!</definedName>
    <definedName name="JulyIC" localSheetId="16">#REF!</definedName>
    <definedName name="JulyIC">#REF!</definedName>
    <definedName name="JulyII" localSheetId="2">#REF!</definedName>
    <definedName name="JulyII" localSheetId="4">#REF!</definedName>
    <definedName name="JulyII" localSheetId="10">#REF!</definedName>
    <definedName name="JulyII" localSheetId="16">#REF!</definedName>
    <definedName name="JulyII">#REF!</definedName>
    <definedName name="JulyL" localSheetId="2">#REF!</definedName>
    <definedName name="JulyL" localSheetId="4">#REF!</definedName>
    <definedName name="JulyL" localSheetId="10">#REF!</definedName>
    <definedName name="JulyL" localSheetId="16">#REF!</definedName>
    <definedName name="JulyL">#REF!</definedName>
    <definedName name="Jun_2003" localSheetId="2">#REF!</definedName>
    <definedName name="Jun_2003" localSheetId="4">#REF!</definedName>
    <definedName name="Jun_2003" localSheetId="10">#REF!</definedName>
    <definedName name="Jun_2003" localSheetId="16">#REF!</definedName>
    <definedName name="Jun_2003">#REF!</definedName>
    <definedName name="JuneL" localSheetId="2">#REF!</definedName>
    <definedName name="JuneL" localSheetId="4">#REF!</definedName>
    <definedName name="JuneL" localSheetId="10">#REF!</definedName>
    <definedName name="JuneL" localSheetId="16">#REF!</definedName>
    <definedName name="JuneL">#REF!</definedName>
    <definedName name="K_11" localSheetId="2">#REF!</definedName>
    <definedName name="K_11" localSheetId="4">#REF!</definedName>
    <definedName name="K_11" localSheetId="10">#REF!</definedName>
    <definedName name="K_11" localSheetId="16">#REF!</definedName>
    <definedName name="K_11" localSheetId="17">#REF!</definedName>
    <definedName name="K_11">#REF!</definedName>
    <definedName name="K_11_1" localSheetId="2">#REF!</definedName>
    <definedName name="K_11_1" localSheetId="4">#REF!</definedName>
    <definedName name="K_11_1" localSheetId="10">#REF!</definedName>
    <definedName name="K_11_1" localSheetId="16">#REF!</definedName>
    <definedName name="K_11_1" localSheetId="17">#REF!</definedName>
    <definedName name="K_11_1">#REF!</definedName>
    <definedName name="K_11_2" localSheetId="2">#REF!</definedName>
    <definedName name="K_11_2" localSheetId="4">#REF!</definedName>
    <definedName name="K_11_2" localSheetId="10">#REF!</definedName>
    <definedName name="K_11_2" localSheetId="16">#REF!</definedName>
    <definedName name="K_11_2" localSheetId="17">#REF!</definedName>
    <definedName name="K_11_2">#REF!</definedName>
    <definedName name="K_310305" localSheetId="2">#REF!</definedName>
    <definedName name="K_310305" localSheetId="4">#REF!</definedName>
    <definedName name="K_310305" localSheetId="10">#REF!</definedName>
    <definedName name="K_310305" localSheetId="16">#REF!</definedName>
    <definedName name="K_310305" localSheetId="17">#REF!</definedName>
    <definedName name="K_310305">#REF!</definedName>
    <definedName name="K_310306" localSheetId="2">#REF!</definedName>
    <definedName name="K_310306" localSheetId="4">#REF!</definedName>
    <definedName name="K_310306" localSheetId="10">#REF!</definedName>
    <definedName name="K_310306" localSheetId="16">#REF!</definedName>
    <definedName name="K_310306" localSheetId="17">#REF!</definedName>
    <definedName name="K_310306">#REF!</definedName>
    <definedName name="K_311204" localSheetId="2">#REF!</definedName>
    <definedName name="K_311204" localSheetId="4">#REF!</definedName>
    <definedName name="K_311204" localSheetId="10">#REF!</definedName>
    <definedName name="K_311204" localSheetId="16">#REF!</definedName>
    <definedName name="K_311204" localSheetId="17">#REF!</definedName>
    <definedName name="K_311204">#REF!</definedName>
    <definedName name="K_311205" localSheetId="2">#REF!</definedName>
    <definedName name="K_311205" localSheetId="4">#REF!</definedName>
    <definedName name="K_311205" localSheetId="10">#REF!</definedName>
    <definedName name="K_311205" localSheetId="16">#REF!</definedName>
    <definedName name="K_311205" localSheetId="17">#REF!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 localSheetId="5">[43]Kapitały!#REF!</definedName>
    <definedName name="K_PF" localSheetId="1">[43]Kapitały!#REF!</definedName>
    <definedName name="K_PF" localSheetId="4">[43]Kapitały!#REF!</definedName>
    <definedName name="K_PF" localSheetId="10">[43]Kapitały!#REF!</definedName>
    <definedName name="K_PF" localSheetId="16">[43]Kapitały!#REF!</definedName>
    <definedName name="K_PF" localSheetId="17">[43]Kapitały!#REF!</definedName>
    <definedName name="K_PF">[43]Kapitały!#REF!</definedName>
    <definedName name="kap_skons2" localSheetId="2">'[18]kapitaly skons'!#REF!</definedName>
    <definedName name="kap_skons2" localSheetId="5">'[18]kapitaly skons'!#REF!</definedName>
    <definedName name="kap_skons2" localSheetId="4">'[18]kapitaly skons'!#REF!</definedName>
    <definedName name="kap_skons2" localSheetId="10">'[18]kapitaly skons'!#REF!</definedName>
    <definedName name="kap_skons2" localSheetId="16">'[18]kapitaly skons'!#REF!</definedName>
    <definedName name="kap_skons2" localSheetId="17">'[18]kapitaly skons'!#REF!</definedName>
    <definedName name="kap_skons2">'[18]kapitaly skons'!#REF!</definedName>
    <definedName name="Kapiatły_skons" localSheetId="2">#REF!</definedName>
    <definedName name="Kapiatły_skons" localSheetId="4">#REF!</definedName>
    <definedName name="Kapiatły_skons" localSheetId="10">#REF!</definedName>
    <definedName name="Kapiatły_skons" localSheetId="16">#REF!</definedName>
    <definedName name="Kapiatły_skons" localSheetId="17">#REF!</definedName>
    <definedName name="Kapiatły_skons">#REF!</definedName>
    <definedName name="kapitaly_0607" localSheetId="2">#REF!</definedName>
    <definedName name="kapitaly_0607" localSheetId="4">#REF!</definedName>
    <definedName name="kapitaly_0607" localSheetId="10">#REF!</definedName>
    <definedName name="kapitaly_0607" localSheetId="16">#REF!</definedName>
    <definedName name="kapitaly_0607">#REF!</definedName>
    <definedName name="kapitaly_0608" localSheetId="2">#REF!</definedName>
    <definedName name="kapitaly_0608" localSheetId="4">#REF!</definedName>
    <definedName name="kapitaly_0608" localSheetId="10">#REF!</definedName>
    <definedName name="kapitaly_0608" localSheetId="16">#REF!</definedName>
    <definedName name="kapitaly_0608">#REF!</definedName>
    <definedName name="kapitaly_1207" localSheetId="2">#REF!</definedName>
    <definedName name="kapitaly_1207" localSheetId="4">#REF!</definedName>
    <definedName name="kapitaly_1207" localSheetId="10">#REF!</definedName>
    <definedName name="kapitaly_1207" localSheetId="16">#REF!</definedName>
    <definedName name="kapitaly_1207">#REF!</definedName>
    <definedName name="kapitały_skons0608" localSheetId="2">'[18]kapitaly skons'!#REF!</definedName>
    <definedName name="kapitały_skons0608" localSheetId="5">'[18]kapitaly skons'!#REF!</definedName>
    <definedName name="kapitały_skons0608" localSheetId="4">'[18]kapitaly skons'!#REF!</definedName>
    <definedName name="kapitały_skons0608" localSheetId="10">'[18]kapitaly skons'!#REF!</definedName>
    <definedName name="kapitały_skons0608" localSheetId="16">'[18]kapitaly skons'!#REF!</definedName>
    <definedName name="kapitały_skons0608" localSheetId="17">'[18]kapitaly skons'!#REF!</definedName>
    <definedName name="kapitały_skons0608">'[18]kapitaly skons'!#REF!</definedName>
    <definedName name="kk">#N/A</definedName>
    <definedName name="kkkkkkkk">[2]!kkkkkkkk</definedName>
    <definedName name="KL_WSK_ROK" localSheetId="2">#REF!</definedName>
    <definedName name="KL_WSK_ROK" localSheetId="4">#REF!</definedName>
    <definedName name="KL_WSK_ROK" localSheetId="10">#REF!</definedName>
    <definedName name="KL_WSK_ROK" localSheetId="16">#REF!</definedName>
    <definedName name="KL_WSK_ROK" localSheetId="17">#REF!</definedName>
    <definedName name="KL_WSK_ROK">#REF!</definedName>
    <definedName name="Komentarz">[44]lista!$J$2:$J$100</definedName>
    <definedName name="koncentracja_branz0606" localSheetId="2">'[45]branże 2008'!#REF!</definedName>
    <definedName name="koncentracja_branz0606" localSheetId="4">'[45]branże 2008'!#REF!</definedName>
    <definedName name="koncentracja_branz0606" localSheetId="10">'[45]branże 2008'!#REF!</definedName>
    <definedName name="koncentracja_branz0606" localSheetId="16">'[45]branże 2008'!#REF!</definedName>
    <definedName name="koncentracja_branz0606">'[45]branże 2008'!#REF!</definedName>
    <definedName name="Koncentracja_geogr0606" localSheetId="2">'[45]regiony 06.08'!#REF!</definedName>
    <definedName name="Koncentracja_geogr0606" localSheetId="4">'[45]regiony 06.08'!#REF!</definedName>
    <definedName name="Koncentracja_geogr0606" localSheetId="10">'[45]regiony 06.08'!#REF!</definedName>
    <definedName name="Koncentracja_geogr0606" localSheetId="16">'[45]regiony 06.08'!#REF!</definedName>
    <definedName name="Koncentracja_geogr0606">'[45]regiony 06.08'!#REF!</definedName>
    <definedName name="koniec_FBN019_4" localSheetId="2">#REF!</definedName>
    <definedName name="koniec_FBN019_4" localSheetId="4">#REF!</definedName>
    <definedName name="koniec_FBN019_4" localSheetId="10">#REF!</definedName>
    <definedName name="koniec_FBN019_4" localSheetId="16">#REF!</definedName>
    <definedName name="koniec_FBN019_4">#REF!</definedName>
    <definedName name="koniec_FBN019_6" localSheetId="2">#REF!</definedName>
    <definedName name="koniec_FBN019_6" localSheetId="4">#REF!</definedName>
    <definedName name="koniec_FBN019_6" localSheetId="10">#REF!</definedName>
    <definedName name="koniec_FBN019_6" localSheetId="16">#REF!</definedName>
    <definedName name="koniec_FBN019_6">#REF!</definedName>
    <definedName name="koniec_FBN019_7" localSheetId="2">#REF!</definedName>
    <definedName name="koniec_FBN019_7" localSheetId="4">#REF!</definedName>
    <definedName name="koniec_FBN019_7" localSheetId="10">#REF!</definedName>
    <definedName name="koniec_FBN019_7" localSheetId="16">#REF!</definedName>
    <definedName name="koniec_FBN019_7">#REF!</definedName>
    <definedName name="koniec_FBN019_8" localSheetId="2">#REF!</definedName>
    <definedName name="koniec_FBN019_8" localSheetId="4">#REF!</definedName>
    <definedName name="koniec_FBN019_8" localSheetId="10">#REF!</definedName>
    <definedName name="koniec_FBN019_8" localSheetId="16">#REF!</definedName>
    <definedName name="koniec_FBN019_8">#REF!</definedName>
    <definedName name="koniec_FBN020_2" localSheetId="2">#REF!</definedName>
    <definedName name="koniec_FBN020_2" localSheetId="4">#REF!</definedName>
    <definedName name="koniec_FBN020_2" localSheetId="10">#REF!</definedName>
    <definedName name="koniec_FBN020_2" localSheetId="16">#REF!</definedName>
    <definedName name="koniec_FBN020_2">#REF!</definedName>
    <definedName name="koniec_FIN004A" localSheetId="2">'[34]FIN004A i 4B'!#REF!</definedName>
    <definedName name="koniec_FIN004A" localSheetId="4">'[34]FIN004A i 4B'!#REF!</definedName>
    <definedName name="koniec_FIN004A" localSheetId="10">'[34]FIN004A i 4B'!#REF!</definedName>
    <definedName name="koniec_FIN004A" localSheetId="16">'[34]FIN004A i 4B'!#REF!</definedName>
    <definedName name="koniec_FIN004A">'[34]FIN004A i 4B'!#REF!</definedName>
    <definedName name="koniec_FIN005_1" localSheetId="2">#REF!</definedName>
    <definedName name="koniec_FIN005_1" localSheetId="4">#REF!</definedName>
    <definedName name="koniec_FIN005_1" localSheetId="10">#REF!</definedName>
    <definedName name="koniec_FIN005_1" localSheetId="16">#REF!</definedName>
    <definedName name="koniec_FIN005_1">#REF!</definedName>
    <definedName name="KONSOL2000M" localSheetId="2">#REF!</definedName>
    <definedName name="KONSOL2000M" localSheetId="4">#REF!</definedName>
    <definedName name="KONSOL2000M" localSheetId="10">#REF!</definedName>
    <definedName name="KONSOL2000M" localSheetId="16">#REF!</definedName>
    <definedName name="KONSOL2000M">#REF!</definedName>
    <definedName name="KONSOL2000Y" localSheetId="2">#REF!</definedName>
    <definedName name="KONSOL2000Y" localSheetId="4">#REF!</definedName>
    <definedName name="KONSOL2000Y" localSheetId="10">#REF!</definedName>
    <definedName name="KONSOL2000Y" localSheetId="16">#REF!</definedName>
    <definedName name="KONSOL2000Y">#REF!</definedName>
    <definedName name="Kontrpartne" localSheetId="17">[46]lista!$B$2:$B$20</definedName>
    <definedName name="Kontrpartne">[46]lista!$B$2:$B$20</definedName>
    <definedName name="Kontrpartner" localSheetId="17">[22]lista!$B$2:$B$212</definedName>
    <definedName name="Kontrpartner">[22]lista!$B$2:$B$212</definedName>
    <definedName name="KOPIA" localSheetId="2">'[5]wybrane dane finansowe 1'!#REF!</definedName>
    <definedName name="KOPIA" localSheetId="4">'[5]wybrane dane finansowe 1'!#REF!</definedName>
    <definedName name="KOPIA" localSheetId="10">'[5]wybrane dane finansowe 1'!#REF!</definedName>
    <definedName name="KOPIA" localSheetId="16">'[5]wybrane dane finansowe 1'!#REF!</definedName>
    <definedName name="KOPIA" localSheetId="17">'[5]wybrane dane finansowe 1'!#REF!</definedName>
    <definedName name="KOPIA">'[5]wybrane dane finansowe 1'!#REF!</definedName>
    <definedName name="Koszty_działania_banku" localSheetId="2">#REF!</definedName>
    <definedName name="Koszty_działania_banku" localSheetId="4">#REF!</definedName>
    <definedName name="Koszty_działania_banku" localSheetId="10">#REF!</definedName>
    <definedName name="Koszty_działania_banku" localSheetId="16">#REF!</definedName>
    <definedName name="Koszty_działania_banku" localSheetId="17">#REF!</definedName>
    <definedName name="Koszty_działania_banku">#REF!</definedName>
    <definedName name="Koszty_pracownicze" localSheetId="2">#REF!</definedName>
    <definedName name="Koszty_pracownicze" localSheetId="4">#REF!</definedName>
    <definedName name="Koszty_pracownicze" localSheetId="10">#REF!</definedName>
    <definedName name="Koszty_pracownicze" localSheetId="16">#REF!</definedName>
    <definedName name="Koszty_pracownicze" localSheetId="17">#REF!</definedName>
    <definedName name="Koszty_pracownicze">#REF!</definedName>
    <definedName name="KS_062006" localSheetId="2">#REF!</definedName>
    <definedName name="KS_062006" localSheetId="4">#REF!</definedName>
    <definedName name="KS_062006" localSheetId="10">#REF!</definedName>
    <definedName name="KS_062006" localSheetId="16">#REF!</definedName>
    <definedName name="KS_062006">#REF!</definedName>
    <definedName name="KS_300905" localSheetId="2">#REF!</definedName>
    <definedName name="KS_300905" localSheetId="4">#REF!</definedName>
    <definedName name="KS_300905" localSheetId="10">#REF!</definedName>
    <definedName name="KS_300905" localSheetId="16">#REF!</definedName>
    <definedName name="KS_300905" localSheetId="17">#REF!</definedName>
    <definedName name="KS_300905">#REF!</definedName>
    <definedName name="KS_30092005" localSheetId="2">#REF!</definedName>
    <definedName name="KS_30092005" localSheetId="4">#REF!</definedName>
    <definedName name="KS_30092005" localSheetId="10">#REF!</definedName>
    <definedName name="KS_30092005" localSheetId="16">#REF!</definedName>
    <definedName name="KS_30092005" localSheetId="17">#REF!</definedName>
    <definedName name="KS_30092005">#REF!</definedName>
    <definedName name="KS_310305" localSheetId="2">#REF!</definedName>
    <definedName name="KS_310305" localSheetId="4">#REF!</definedName>
    <definedName name="KS_310305" localSheetId="10">#REF!</definedName>
    <definedName name="KS_310305" localSheetId="16">#REF!</definedName>
    <definedName name="KS_310305" localSheetId="17">#REF!</definedName>
    <definedName name="KS_310305">#REF!</definedName>
    <definedName name="KS_310306" localSheetId="2">#REF!</definedName>
    <definedName name="KS_310306" localSheetId="4">#REF!</definedName>
    <definedName name="KS_310306" localSheetId="10">#REF!</definedName>
    <definedName name="KS_310306" localSheetId="16">#REF!</definedName>
    <definedName name="KS_310306" localSheetId="17">#REF!</definedName>
    <definedName name="KS_310306">#REF!</definedName>
    <definedName name="KS_311204" localSheetId="2">#REF!</definedName>
    <definedName name="KS_311204" localSheetId="4">#REF!</definedName>
    <definedName name="KS_311204" localSheetId="10">#REF!</definedName>
    <definedName name="KS_311204" localSheetId="16">#REF!</definedName>
    <definedName name="KS_311204" localSheetId="17">#REF!</definedName>
    <definedName name="KS_311204">#REF!</definedName>
    <definedName name="KS_311205" localSheetId="2">#REF!</definedName>
    <definedName name="KS_311205" localSheetId="4">#REF!</definedName>
    <definedName name="KS_311205" localSheetId="10">#REF!</definedName>
    <definedName name="KS_311205" localSheetId="16">#REF!</definedName>
    <definedName name="KS_311205" localSheetId="17">#REF!</definedName>
    <definedName name="KS_311205">#REF!</definedName>
    <definedName name="KW_MB2004" localSheetId="2">#REF!</definedName>
    <definedName name="KW_MB2004" localSheetId="4">#REF!</definedName>
    <definedName name="KW_MB2004" localSheetId="10">#REF!</definedName>
    <definedName name="KW_MB2004" localSheetId="16">#REF!</definedName>
    <definedName name="KW_MB2004" localSheetId="17">#REF!</definedName>
    <definedName name="KW_MB2004">#REF!</definedName>
    <definedName name="kwiecień_bez_FIAT" localSheetId="2">BS!kwiecień_bez_FIAT</definedName>
    <definedName name="kwiecień_bez_FIAT" localSheetId="1">#N/A</definedName>
    <definedName name="kwiecień_bez_FIAT" localSheetId="4">'Przychody prowizyjne'!kwiecień_bez_FIAT</definedName>
    <definedName name="kwiecień_bez_FIAT" localSheetId="17">#N/A</definedName>
    <definedName name="kwiecień_bez_FIAT">BS!kwiecień_bez_FIAT</definedName>
    <definedName name="L">#N/A</definedName>
    <definedName name="LANG">[32]Słownik!$A$2</definedName>
    <definedName name="LBI" localSheetId="2">#REF!</definedName>
    <definedName name="LBI" localSheetId="4">#REF!</definedName>
    <definedName name="LBI" localSheetId="10">#REF!</definedName>
    <definedName name="LBI" localSheetId="16">#REF!</definedName>
    <definedName name="LBI">#REF!</definedName>
    <definedName name="LFI" localSheetId="2">#REF!</definedName>
    <definedName name="LFI" localSheetId="4">#REF!</definedName>
    <definedName name="LFI" localSheetId="10">#REF!</definedName>
    <definedName name="LFI" localSheetId="16">#REF!</definedName>
    <definedName name="LFI">#REF!</definedName>
    <definedName name="LIB_Month" localSheetId="2">OFFSET(#REF!,0,#REF!,1,13)</definedName>
    <definedName name="LIB_Month" localSheetId="4">OFFSET(#REF!,0,#REF!,1,13)</definedName>
    <definedName name="LIB_Month" localSheetId="10">OFFSET(#REF!,0,#REF!,1,13)</definedName>
    <definedName name="LIB_Month" localSheetId="16">OFFSET(#REF!,0,#REF!,1,13)</definedName>
    <definedName name="LIB_Month">OFFSET(#REF!,0,#REF!,1,13)</definedName>
    <definedName name="LIB_MortgageFX" localSheetId="2">OFFSET(#REF!,0,#REF!,1,13)</definedName>
    <definedName name="LIB_MortgageFX" localSheetId="4">OFFSET(#REF!,0,#REF!,1,13)</definedName>
    <definedName name="LIB_MortgageFX" localSheetId="10">OFFSET(#REF!,0,#REF!,1,13)</definedName>
    <definedName name="LIB_MortgageFX" localSheetId="16">OFFSET(#REF!,0,#REF!,1,13)</definedName>
    <definedName name="LIB_MortgageFX">OFFSET(#REF!,0,#REF!,1,13)</definedName>
    <definedName name="LIB_MortgagePLN" localSheetId="2">OFFSET(#REF!,0,#REF!,1,13)</definedName>
    <definedName name="LIB_MortgagePLN" localSheetId="4">OFFSET(#REF!,0,#REF!,1,13)</definedName>
    <definedName name="LIB_MortgagePLN" localSheetId="10">OFFSET(#REF!,0,#REF!,1,13)</definedName>
    <definedName name="LIB_MortgagePLN" localSheetId="16">OFFSET(#REF!,0,#REF!,1,13)</definedName>
    <definedName name="LIB_MortgagePLN">OFFSET(#REF!,0,#REF!,1,13)</definedName>
    <definedName name="LIB_PS" localSheetId="2">OFFSET(#REF!,0,#REF!,1,13)</definedName>
    <definedName name="LIB_PS" localSheetId="4">OFFSET(#REF!,0,#REF!,1,13)</definedName>
    <definedName name="LIB_PS" localSheetId="10">OFFSET(#REF!,0,#REF!,1,13)</definedName>
    <definedName name="LIB_PS" localSheetId="16">OFFSET(#REF!,0,#REF!,1,13)</definedName>
    <definedName name="LIB_PS">OFFSET(#REF!,0,#REF!,1,13)</definedName>
    <definedName name="LIB_SCL" localSheetId="2">OFFSET(#REF!,0,#REF!,1,13)</definedName>
    <definedName name="LIB_SCL" localSheetId="4">OFFSET(#REF!,0,#REF!,1,13)</definedName>
    <definedName name="LIB_SCL" localSheetId="10">OFFSET(#REF!,0,#REF!,1,13)</definedName>
    <definedName name="LIB_SCL" localSheetId="16">OFFSET(#REF!,0,#REF!,1,13)</definedName>
    <definedName name="LIB_SCL">OFFSET(#REF!,0,#REF!,1,13)</definedName>
    <definedName name="LIB_Secured" localSheetId="2">OFFSET(#REF!,0,#REF!,1,13)</definedName>
    <definedName name="LIB_Secured" localSheetId="4">OFFSET(#REF!,0,#REF!,1,13)</definedName>
    <definedName name="LIB_Secured" localSheetId="10">OFFSET(#REF!,0,#REF!,1,13)</definedName>
    <definedName name="LIB_Secured" localSheetId="16">OFFSET(#REF!,0,#REF!,1,13)</definedName>
    <definedName name="LIB_Secured">OFFSET(#REF!,0,#REF!,1,13)</definedName>
    <definedName name="LIBM_MortgageFX" localSheetId="2">OFFSET(#REF!,0,#REF!,1,13)</definedName>
    <definedName name="LIBM_MortgageFX" localSheetId="4">OFFSET(#REF!,0,#REF!,1,13)</definedName>
    <definedName name="LIBM_MortgageFX" localSheetId="10">OFFSET(#REF!,0,#REF!,1,13)</definedName>
    <definedName name="LIBM_MortgageFX" localSheetId="16">OFFSET(#REF!,0,#REF!,1,13)</definedName>
    <definedName name="LIBM_MortgageFX">OFFSET(#REF!,0,#REF!,1,13)</definedName>
    <definedName name="LIBM_MortgagePLN" localSheetId="2">OFFSET(#REF!,0,#REF!,1,13)</definedName>
    <definedName name="LIBM_MortgagePLN" localSheetId="4">OFFSET(#REF!,0,#REF!,1,13)</definedName>
    <definedName name="LIBM_MortgagePLN" localSheetId="10">OFFSET(#REF!,0,#REF!,1,13)</definedName>
    <definedName name="LIBM_MortgagePLN" localSheetId="16">OFFSET(#REF!,0,#REF!,1,13)</definedName>
    <definedName name="LIBM_MortgagePLN">OFFSET(#REF!,0,#REF!,1,13)</definedName>
    <definedName name="LIBM_PS" localSheetId="2">OFFSET(#REF!,0,#REF!,1,13)</definedName>
    <definedName name="LIBM_PS" localSheetId="4">OFFSET(#REF!,0,#REF!,1,13)</definedName>
    <definedName name="LIBM_PS" localSheetId="10">OFFSET(#REF!,0,#REF!,1,13)</definedName>
    <definedName name="LIBM_PS" localSheetId="16">OFFSET(#REF!,0,#REF!,1,13)</definedName>
    <definedName name="LIBM_PS">OFFSET(#REF!,0,#REF!,1,13)</definedName>
    <definedName name="LIBM_SCL" localSheetId="2">OFFSET(#REF!,0,#REF!,1,13)</definedName>
    <definedName name="LIBM_SCL" localSheetId="4">OFFSET(#REF!,0,#REF!,1,13)</definedName>
    <definedName name="LIBM_SCL" localSheetId="10">OFFSET(#REF!,0,#REF!,1,13)</definedName>
    <definedName name="LIBM_SCL" localSheetId="16">OFFSET(#REF!,0,#REF!,1,13)</definedName>
    <definedName name="LIBM_SCL">OFFSET(#REF!,0,#REF!,1,13)</definedName>
    <definedName name="LIBM_Secured" localSheetId="2">OFFSET(#REF!,0,#REF!,1,13)</definedName>
    <definedName name="LIBM_Secured" localSheetId="4">OFFSET(#REF!,0,#REF!,1,13)</definedName>
    <definedName name="LIBM_Secured" localSheetId="10">OFFSET(#REF!,0,#REF!,1,13)</definedName>
    <definedName name="LIBM_Secured" localSheetId="16">OFFSET(#REF!,0,#REF!,1,13)</definedName>
    <definedName name="LIBM_Secured">OFFSET(#REF!,0,#REF!,1,13)</definedName>
    <definedName name="liczba_nagrod" localSheetId="2">#REF!</definedName>
    <definedName name="liczba_nagrod" localSheetId="4">#REF!</definedName>
    <definedName name="liczba_nagrod" localSheetId="10">#REF!</definedName>
    <definedName name="liczba_nagrod" localSheetId="16">#REF!</definedName>
    <definedName name="liczba_nagrod" localSheetId="17">#REF!</definedName>
    <definedName name="liczba_nagrod">#REF!</definedName>
    <definedName name="liczbanagrod2008" localSheetId="2">#REF!</definedName>
    <definedName name="liczbanagrod2008" localSheetId="4">#REF!</definedName>
    <definedName name="liczbanagrod2008" localSheetId="10">#REF!</definedName>
    <definedName name="liczbanagrod2008" localSheetId="16">#REF!</definedName>
    <definedName name="liczbanagrod2008" localSheetId="17">#REF!</definedName>
    <definedName name="liczbanagrod2008">#REF!</definedName>
    <definedName name="Link" localSheetId="2">#REF!</definedName>
    <definedName name="Link" localSheetId="4">#REF!</definedName>
    <definedName name="Link" localSheetId="10">#REF!</definedName>
    <definedName name="Link" localSheetId="16">#REF!</definedName>
    <definedName name="Link" localSheetId="17">#REF!</definedName>
    <definedName name="Link">#REF!</definedName>
    <definedName name="lip" localSheetId="2">BS!lip</definedName>
    <definedName name="lip" localSheetId="1">#N/A</definedName>
    <definedName name="lip" localSheetId="4">'Przychody prowizyjne'!lip</definedName>
    <definedName name="lip" localSheetId="17">#N/A</definedName>
    <definedName name="lip">BS!lip</definedName>
    <definedName name="Lista">[47]SEGMENTY!$H$5:$H$7</definedName>
    <definedName name="lista_jednostek">[48]jednostki_biznesowe!$A$2:$A$22</definedName>
    <definedName name="lista_podzial_podmiotowy" localSheetId="2">#REF!</definedName>
    <definedName name="lista_podzial_podmiotowy" localSheetId="4">#REF!</definedName>
    <definedName name="lista_podzial_podmiotowy" localSheetId="10">#REF!</definedName>
    <definedName name="lista_podzial_podmiotowy" localSheetId="16">#REF!</definedName>
    <definedName name="lista_podzial_podmiotowy">#REF!</definedName>
    <definedName name="lk">#N/A</definedName>
    <definedName name="lklj" localSheetId="2">#REF!</definedName>
    <definedName name="lklj" localSheetId="4">#REF!</definedName>
    <definedName name="lklj" localSheetId="10">#REF!</definedName>
    <definedName name="lklj" localSheetId="16">#REF!</definedName>
    <definedName name="lklj">#REF!</definedName>
    <definedName name="ll" localSheetId="17">'[49]Noty bilans'!$A$49:$C$61</definedName>
    <definedName name="ll">'[49]Noty bilans'!$A$49:$C$61</definedName>
    <definedName name="lll">#N/A</definedName>
    <definedName name="llll" localSheetId="17">'[49]Noty bilans'!$A$149:$C$180</definedName>
    <definedName name="llll">'[49]Noty bilans'!$A$149:$C$180</definedName>
    <definedName name="lllll">#N/A</definedName>
    <definedName name="LPI" localSheetId="2">#REF!</definedName>
    <definedName name="LPI" localSheetId="4">#REF!</definedName>
    <definedName name="LPI" localSheetId="10">#REF!</definedName>
    <definedName name="LPI" localSheetId="16">#REF!</definedName>
    <definedName name="LPI">#REF!</definedName>
    <definedName name="M" localSheetId="2">#REF!</definedName>
    <definedName name="M" localSheetId="4">#REF!</definedName>
    <definedName name="M" localSheetId="10">#REF!</definedName>
    <definedName name="M" localSheetId="16">#REF!</definedName>
    <definedName name="M">#REF!</definedName>
    <definedName name="M_MarginFX">OFFSET([27]ML!$Z$49,0,[27]ML!$Y$2,1,13)</definedName>
    <definedName name="M_MarginPLN">OFFSET([27]ML!$Z$48,0,[27]ML!$Y$2,1,13)</definedName>
    <definedName name="M_MarginTotal">OFFSET([27]ML!$Z$47,0,[27]ML!$Y$2,1,13)</definedName>
    <definedName name="M_NB_FX_BMargin" localSheetId="2">OFFSET(#REF!,0,#REF!,1,13)</definedName>
    <definedName name="M_NB_FX_BMargin" localSheetId="4">OFFSET(#REF!,0,#REF!,1,13)</definedName>
    <definedName name="M_NB_FX_BMargin" localSheetId="10">OFFSET(#REF!,0,#REF!,1,13)</definedName>
    <definedName name="M_NB_FX_BMargin" localSheetId="16">OFFSET(#REF!,0,#REF!,1,13)</definedName>
    <definedName name="M_NB_FX_BMargin">OFFSET(#REF!,0,#REF!,1,13)</definedName>
    <definedName name="M_NB_FX_EOP">OFFSET([26]ML!$Z$55,0,[26]ML!$Y$2,1,13)</definedName>
    <definedName name="M_NB_FX_Margin">OFFSET([26]ML!$Z$60,0,[26]ML!$Y$2,1,13)</definedName>
    <definedName name="M_NB_PLN_BMargin" localSheetId="2">OFFSET(#REF!,0,#REF!,1,13)</definedName>
    <definedName name="M_NB_PLN_BMargin" localSheetId="4">OFFSET(#REF!,0,#REF!,1,13)</definedName>
    <definedName name="M_NB_PLN_BMargin" localSheetId="10">OFFSET(#REF!,0,#REF!,1,13)</definedName>
    <definedName name="M_NB_PLN_BMargin" localSheetId="16">OFFSET(#REF!,0,#REF!,1,13)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localSheetId="1" hidden="1">{"'BZ SA P&amp;l (fORECAST)'!$A$1:$BR$26"}</definedName>
    <definedName name="mar" localSheetId="4" hidden="1">{"'BZ SA P&amp;l (fORECAST)'!$A$1:$BR$26"}</definedName>
    <definedName name="mar" localSheetId="17" hidden="1">{"'BZ SA P&amp;l (fORECAST)'!$A$1:$BR$26"}</definedName>
    <definedName name="mar" hidden="1">{"'BZ SA P&amp;l (fORECAST)'!$A$1:$BR$26"}</definedName>
    <definedName name="Mar_2003" localSheetId="2">#REF!</definedName>
    <definedName name="Mar_2003" localSheetId="4">#REF!</definedName>
    <definedName name="Mar_2003" localSheetId="10">#REF!</definedName>
    <definedName name="Mar_2003" localSheetId="16">#REF!</definedName>
    <definedName name="Mar_2003">#REF!</definedName>
    <definedName name="MarchL" localSheetId="2">#REF!</definedName>
    <definedName name="MarchL" localSheetId="4">#REF!</definedName>
    <definedName name="MarchL" localSheetId="10">#REF!</definedName>
    <definedName name="MarchL" localSheetId="16">#REF!</definedName>
    <definedName name="MarchL">#REF!</definedName>
    <definedName name="masternotes_allfirst" localSheetId="2">[19]S.P.23!#REF!</definedName>
    <definedName name="masternotes_allfirst" localSheetId="4">[19]S.P.23!#REF!</definedName>
    <definedName name="masternotes_allfirst" localSheetId="10">[19]S.P.23!#REF!</definedName>
    <definedName name="masternotes_allfirst" localSheetId="16">[19]S.P.23!#REF!</definedName>
    <definedName name="masternotes_allfirst">[19]S.P.23!#REF!</definedName>
    <definedName name="masternotes_allfirst_percent" localSheetId="2">[19]S.P.23!#REF!</definedName>
    <definedName name="masternotes_allfirst_percent" localSheetId="4">[19]S.P.23!#REF!</definedName>
    <definedName name="masternotes_allfirst_percent" localSheetId="10">[19]S.P.23!#REF!</definedName>
    <definedName name="masternotes_allfirst_percent" localSheetId="16">[19]S.P.23!#REF!</definedName>
    <definedName name="masternotes_allfirst_percent">[19]S.P.23!#REF!</definedName>
    <definedName name="MaxOblastTabulky" localSheetId="2">#REF!</definedName>
    <definedName name="MaxOblastTabulky" localSheetId="4">#REF!</definedName>
    <definedName name="MaxOblastTabulky" localSheetId="10">#REF!</definedName>
    <definedName name="MaxOblastTabulky" localSheetId="16">#REF!</definedName>
    <definedName name="MaxOblastTabulky">#REF!</definedName>
    <definedName name="MaxOblastTabulky_11" localSheetId="2">#REF!</definedName>
    <definedName name="MaxOblastTabulky_11" localSheetId="4">#REF!</definedName>
    <definedName name="MaxOblastTabulky_11" localSheetId="10">#REF!</definedName>
    <definedName name="MaxOblastTabulky_11" localSheetId="16">#REF!</definedName>
    <definedName name="MaxOblastTabulky_11">#REF!</definedName>
    <definedName name="MaxOblastTabulky_2" localSheetId="2">#REF!</definedName>
    <definedName name="MaxOblastTabulky_2" localSheetId="4">#REF!</definedName>
    <definedName name="MaxOblastTabulky_2" localSheetId="10">#REF!</definedName>
    <definedName name="MaxOblastTabulky_2" localSheetId="16">#REF!</definedName>
    <definedName name="MaxOblastTabulky_2">#REF!</definedName>
    <definedName name="MaxOblastTabulky_28" localSheetId="2">#REF!</definedName>
    <definedName name="MaxOblastTabulky_28" localSheetId="4">#REF!</definedName>
    <definedName name="MaxOblastTabulky_28" localSheetId="10">#REF!</definedName>
    <definedName name="MaxOblastTabulky_28" localSheetId="16">#REF!</definedName>
    <definedName name="MaxOblastTabulky_28">#REF!</definedName>
    <definedName name="MayL" localSheetId="2">#REF!</definedName>
    <definedName name="MayL" localSheetId="4">#REF!</definedName>
    <definedName name="MayL" localSheetId="10">#REF!</definedName>
    <definedName name="MayL" localSheetId="16">#REF!</definedName>
    <definedName name="MayL">#REF!</definedName>
    <definedName name="met_kon" localSheetId="2">#REF!</definedName>
    <definedName name="met_kon" localSheetId="4">#REF!</definedName>
    <definedName name="met_kon" localSheetId="10">#REF!</definedName>
    <definedName name="met_kon" localSheetId="16">#REF!</definedName>
    <definedName name="met_kon" localSheetId="17">#REF!</definedName>
    <definedName name="met_kon">#REF!</definedName>
    <definedName name="METODA_KONSOLIDACJI" localSheetId="2">#REF!</definedName>
    <definedName name="METODA_KONSOLIDACJI" localSheetId="4">#REF!</definedName>
    <definedName name="METODA_KONSOLIDACJI" localSheetId="10">#REF!</definedName>
    <definedName name="METODA_KONSOLIDACJI" localSheetId="16">#REF!</definedName>
    <definedName name="METODA_KONSOLIDACJI" localSheetId="17">#REF!</definedName>
    <definedName name="METODA_KONSOLIDACJI">#REF!</definedName>
    <definedName name="mies">[50]PB2009!$C$2</definedName>
    <definedName name="miesiące" localSheetId="2">#REF!</definedName>
    <definedName name="miesiące" localSheetId="4">#REF!</definedName>
    <definedName name="miesiące" localSheetId="10">#REF!</definedName>
    <definedName name="miesiące" localSheetId="16">#REF!</definedName>
    <definedName name="miesiące" localSheetId="17">#REF!</definedName>
    <definedName name="miesiące">#REF!</definedName>
    <definedName name="Miesiące_krótkie">[51]START!$C$46:$D$57</definedName>
    <definedName name="MIKA" localSheetId="2">#REF!</definedName>
    <definedName name="MIKA" localSheetId="4">#REF!</definedName>
    <definedName name="MIKA" localSheetId="10">#REF!</definedName>
    <definedName name="MIKA" localSheetId="16">#REF!</definedName>
    <definedName name="MIKA">#REF!</definedName>
    <definedName name="mist" localSheetId="2" hidden="1">{"'BZ SA P&amp;l (fORECAST)'!$A$1:$BR$26"}</definedName>
    <definedName name="mist" localSheetId="1" hidden="1">{"'BZ SA P&amp;l (fORECAST)'!$A$1:$BR$26"}</definedName>
    <definedName name="mist" localSheetId="4" hidden="1">{"'BZ SA P&amp;l (fORECAST)'!$A$1:$BR$26"}</definedName>
    <definedName name="mist" localSheetId="17" hidden="1">{"'BZ SA P&amp;l (fORECAST)'!$A$1:$BR$26"}</definedName>
    <definedName name="mist" hidden="1">{"'BZ SA P&amp;l (fORECAST)'!$A$1:$BR$26"}</definedName>
    <definedName name="mist2" localSheetId="2" hidden="1">{"'BZ SA P&amp;l (fORECAST)'!$A$1:$BR$26"}</definedName>
    <definedName name="mist2" localSheetId="1" hidden="1">{"'BZ SA P&amp;l (fORECAST)'!$A$1:$BR$26"}</definedName>
    <definedName name="mist2" localSheetId="4" hidden="1">{"'BZ SA P&amp;l (fORECAST)'!$A$1:$BR$26"}</definedName>
    <definedName name="mist2" hidden="1">{"'BZ SA P&amp;l (fORECAST)'!$A$1:$BR$26"}</definedName>
    <definedName name="mkttrad" localSheetId="2">[19]S.P.20!#REF!</definedName>
    <definedName name="mkttrad" localSheetId="4">[19]S.P.20!#REF!</definedName>
    <definedName name="mkttrad" localSheetId="10">[19]S.P.20!#REF!</definedName>
    <definedName name="mkttrad" localSheetId="16">[19]S.P.20!#REF!</definedName>
    <definedName name="mkttrad">[19]S.P.20!#REF!</definedName>
    <definedName name="mm" localSheetId="2">BS!mm</definedName>
    <definedName name="mm" localSheetId="1">#N/A</definedName>
    <definedName name="mm" localSheetId="4">'Przychody prowizyjne'!mm</definedName>
    <definedName name="mm" localSheetId="17">#N/A</definedName>
    <definedName name="mm">BS!mm</definedName>
    <definedName name="mmm" localSheetId="2">BS!mmm</definedName>
    <definedName name="mmm" localSheetId="1">#N/A</definedName>
    <definedName name="mmm" localSheetId="4">'Przychody prowizyjne'!mmm</definedName>
    <definedName name="mmm" localSheetId="17">#N/A</definedName>
    <definedName name="mmm">BS!mmm</definedName>
    <definedName name="mmmm" localSheetId="2">BS!mmmm</definedName>
    <definedName name="mmmm" localSheetId="1">#N/A</definedName>
    <definedName name="mmmm" localSheetId="4">'Przychody prowizyjne'!mmmm</definedName>
    <definedName name="mmmm" localSheetId="17">#N/A</definedName>
    <definedName name="mmmm">BS!mmmm</definedName>
    <definedName name="mmmmm" localSheetId="2">BS!mmmmm</definedName>
    <definedName name="mmmmm" localSheetId="1">#N/A</definedName>
    <definedName name="mmmmm" localSheetId="4">'Przychody prowizyjne'!mmmmm</definedName>
    <definedName name="mmmmm" localSheetId="17">#N/A</definedName>
    <definedName name="mmmmm">BS!mmmmm</definedName>
    <definedName name="mmmmmmmmmmmmmmmmmmmmmmmmmmm">#N/A</definedName>
    <definedName name="Module2.Dialog1_Button3_Click">[2]!Module2.Dialog1_Button3_Click</definedName>
    <definedName name="month" localSheetId="2">#REF!</definedName>
    <definedName name="month" localSheetId="4">#REF!</definedName>
    <definedName name="month" localSheetId="10">#REF!</definedName>
    <definedName name="month" localSheetId="16">#REF!</definedName>
    <definedName name="month" localSheetId="17">#REF!</definedName>
    <definedName name="month">#REF!</definedName>
    <definedName name="Month_to_Date_Result_Br" localSheetId="2">#REF!</definedName>
    <definedName name="Month_to_Date_Result_Br" localSheetId="4">#REF!</definedName>
    <definedName name="Month_to_Date_Result_Br" localSheetId="10">#REF!</definedName>
    <definedName name="Month_to_Date_Result_Br" localSheetId="16">#REF!</definedName>
    <definedName name="Month_to_Date_Result_Br">#REF!</definedName>
    <definedName name="Month_to_Date_Result_Ccy" localSheetId="2">#REF!</definedName>
    <definedName name="Month_to_Date_Result_Ccy" localSheetId="4">#REF!</definedName>
    <definedName name="Month_to_Date_Result_Ccy" localSheetId="10">#REF!</definedName>
    <definedName name="Month_to_Date_Result_Ccy" localSheetId="16">#REF!</definedName>
    <definedName name="Month_to_Date_Result_Ccy">#REF!</definedName>
    <definedName name="Month_to_Date_Result_Cno" localSheetId="2">#REF!</definedName>
    <definedName name="Month_to_Date_Result_Cno" localSheetId="4">#REF!</definedName>
    <definedName name="Month_to_Date_Result_Cno" localSheetId="10">#REF!</definedName>
    <definedName name="Month_to_Date_Result_Cno" localSheetId="16">#REF!</definedName>
    <definedName name="Month_to_Date_Result_Cno">#REF!</definedName>
    <definedName name="Month_to_Date_Result_Date" localSheetId="2">#REF!</definedName>
    <definedName name="Month_to_Date_Result_Date" localSheetId="4">#REF!</definedName>
    <definedName name="Month_to_Date_Result_Date" localSheetId="10">#REF!</definedName>
    <definedName name="Month_to_Date_Result_Date" localSheetId="16">#REF!</definedName>
    <definedName name="Month_to_Date_Result_Date">#REF!</definedName>
    <definedName name="Month_to_Date_Result_Description" localSheetId="2">#REF!</definedName>
    <definedName name="Month_to_Date_Result_Description" localSheetId="4">#REF!</definedName>
    <definedName name="Month_to_Date_Result_Description" localSheetId="10">#REF!</definedName>
    <definedName name="Month_to_Date_Result_Description" localSheetId="16">#REF!</definedName>
    <definedName name="Month_to_Date_Result_Description">#REF!</definedName>
    <definedName name="Month_to_Date_Result_Invtype" localSheetId="2">#REF!</definedName>
    <definedName name="Month_to_Date_Result_Invtype" localSheetId="4">#REF!</definedName>
    <definedName name="Month_to_Date_Result_Invtype" localSheetId="10">#REF!</definedName>
    <definedName name="Month_to_Date_Result_Invtype" localSheetId="16">#REF!</definedName>
    <definedName name="Month_to_Date_Result_Invtype">#REF!</definedName>
    <definedName name="Month_to_Date_Result_Issuedate" localSheetId="2">#REF!</definedName>
    <definedName name="Month_to_Date_Result_Issuedate" localSheetId="4">#REF!</definedName>
    <definedName name="Month_to_Date_Result_Issuedate" localSheetId="10">#REF!</definedName>
    <definedName name="Month_to_Date_Result_Issuedate" localSheetId="16">#REF!</definedName>
    <definedName name="Month_to_Date_Result_Issuedate">#REF!</definedName>
    <definedName name="Month_to_Date_Result_Issuer" localSheetId="2">#REF!</definedName>
    <definedName name="Month_to_Date_Result_Issuer" localSheetId="4">#REF!</definedName>
    <definedName name="Month_to_Date_Result_Issuer" localSheetId="10">#REF!</definedName>
    <definedName name="Month_to_Date_Result_Issuer" localSheetId="16">#REF!</definedName>
    <definedName name="Month_to_Date_Result_Issuer">#REF!</definedName>
    <definedName name="Month_to_Date_Result_Matdate" localSheetId="2">#REF!</definedName>
    <definedName name="Month_to_Date_Result_Matdate" localSheetId="4">#REF!</definedName>
    <definedName name="Month_to_Date_Result_Matdate" localSheetId="10">#REF!</definedName>
    <definedName name="Month_to_Date_Result_Matdate" localSheetId="16">#REF!</definedName>
    <definedName name="Month_to_Date_Result_Matdate">#REF!</definedName>
    <definedName name="Month_to_Date_Result_Next_Month_End" localSheetId="2">#REF!</definedName>
    <definedName name="Month_to_Date_Result_Next_Month_End" localSheetId="4">#REF!</definedName>
    <definedName name="Month_to_Date_Result_Next_Month_End" localSheetId="10">#REF!</definedName>
    <definedName name="Month_to_Date_Result_Next_Month_End" localSheetId="16">#REF!</definedName>
    <definedName name="Month_to_Date_Result_Next_Month_End">#REF!</definedName>
    <definedName name="Month_to_Date_Result_Opics_Realised_Pl" localSheetId="2">#REF!</definedName>
    <definedName name="Month_to_Date_Result_Opics_Realised_Pl" localSheetId="4">#REF!</definedName>
    <definedName name="Month_to_Date_Result_Opics_Realised_Pl" localSheetId="10">#REF!</definedName>
    <definedName name="Month_to_Date_Result_Opics_Realised_Pl" localSheetId="16">#REF!</definedName>
    <definedName name="Month_to_Date_Result_Opics_Realised_Pl">#REF!</definedName>
    <definedName name="Month_to_Date_Result_Port" localSheetId="2">#REF!</definedName>
    <definedName name="Month_to_Date_Result_Port" localSheetId="4">#REF!</definedName>
    <definedName name="Month_to_Date_Result_Port" localSheetId="10">#REF!</definedName>
    <definedName name="Month_to_Date_Result_Port" localSheetId="16">#REF!</definedName>
    <definedName name="Month_to_Date_Result_Port">#REF!</definedName>
    <definedName name="Month_to_Date_Result_Prev_Month_End" localSheetId="2">#REF!</definedName>
    <definedName name="Month_to_Date_Result_Prev_Month_End" localSheetId="4">#REF!</definedName>
    <definedName name="Month_to_Date_Result_Prev_Month_End" localSheetId="10">#REF!</definedName>
    <definedName name="Month_to_Date_Result_Prev_Month_End" localSheetId="16">#REF!</definedName>
    <definedName name="Month_to_Date_Result_Prev_Month_End">#REF!</definedName>
    <definedName name="Month_to_Date_Result_Prodtype" localSheetId="2">#REF!</definedName>
    <definedName name="Month_to_Date_Result_Prodtype" localSheetId="4">#REF!</definedName>
    <definedName name="Month_to_Date_Result_Prodtype" localSheetId="10">#REF!</definedName>
    <definedName name="Month_to_Date_Result_Prodtype" localSheetId="16">#REF!</definedName>
    <definedName name="Month_to_Date_Result_Prodtype">#REF!</definedName>
    <definedName name="Month_to_Date_Result_Product" localSheetId="2">#REF!</definedName>
    <definedName name="Month_to_Date_Result_Product" localSheetId="4">#REF!</definedName>
    <definedName name="Month_to_Date_Result_Product" localSheetId="10">#REF!</definedName>
    <definedName name="Month_to_Date_Result_Product" localSheetId="16">#REF!</definedName>
    <definedName name="Month_to_Date_Result_Product">#REF!</definedName>
    <definedName name="Month_to_Date_Result_Purc_Disc_Prem_Todate" localSheetId="2">#REF!</definedName>
    <definedName name="Month_to_Date_Result_Purc_Disc_Prem_Todate" localSheetId="4">#REF!</definedName>
    <definedName name="Month_to_Date_Result_Purc_Disc_Prem_Todate" localSheetId="10">#REF!</definedName>
    <definedName name="Month_to_Date_Result_Purc_Disc_Prem_Todate" localSheetId="16">#REF!</definedName>
    <definedName name="Month_to_Date_Result_Purc_Disc_Prem_Todate">#REF!</definedName>
    <definedName name="Month_to_Date_Result_Purc_Disc_Prem_Today" localSheetId="2">#REF!</definedName>
    <definedName name="Month_to_Date_Result_Purc_Disc_Prem_Today" localSheetId="4">#REF!</definedName>
    <definedName name="Month_to_Date_Result_Purc_Disc_Prem_Today" localSheetId="10">#REF!</definedName>
    <definedName name="Month_to_Date_Result_Purc_Disc_Prem_Today" localSheetId="16">#REF!</definedName>
    <definedName name="Month_to_Date_Result_Purc_Disc_Prem_Today">#REF!</definedName>
    <definedName name="Month_to_Date_Result_Purc_Qty_Todate" localSheetId="2">#REF!</definedName>
    <definedName name="Month_to_Date_Result_Purc_Qty_Todate" localSheetId="4">#REF!</definedName>
    <definedName name="Month_to_Date_Result_Purc_Qty_Todate" localSheetId="10">#REF!</definedName>
    <definedName name="Month_to_Date_Result_Purc_Qty_Todate" localSheetId="16">#REF!</definedName>
    <definedName name="Month_to_Date_Result_Purc_Qty_Todate">#REF!</definedName>
    <definedName name="Month_to_Date_Result_Purc_Qty_Today" localSheetId="2">#REF!</definedName>
    <definedName name="Month_to_Date_Result_Purc_Qty_Today" localSheetId="4">#REF!</definedName>
    <definedName name="Month_to_Date_Result_Purc_Qty_Today" localSheetId="10">#REF!</definedName>
    <definedName name="Month_to_Date_Result_Purc_Qty_Today" localSheetId="16">#REF!</definedName>
    <definedName name="Month_to_Date_Result_Purc_Qty_Today">#REF!</definedName>
    <definedName name="Month_to_Date_Result_Purchint_Purch_Todate" localSheetId="2">#REF!</definedName>
    <definedName name="Month_to_Date_Result_Purchint_Purch_Todate" localSheetId="4">#REF!</definedName>
    <definedName name="Month_to_Date_Result_Purchint_Purch_Todate" localSheetId="10">#REF!</definedName>
    <definedName name="Month_to_Date_Result_Purchint_Purch_Todate" localSheetId="16">#REF!</definedName>
    <definedName name="Month_to_Date_Result_Purchint_Purch_Todate">#REF!</definedName>
    <definedName name="Month_to_Date_Result_Purchint_Purch_Today" localSheetId="2">#REF!</definedName>
    <definedName name="Month_to_Date_Result_Purchint_Purch_Today" localSheetId="4">#REF!</definedName>
    <definedName name="Month_to_Date_Result_Purchint_Purch_Today" localSheetId="10">#REF!</definedName>
    <definedName name="Month_to_Date_Result_Purchint_Purch_Today" localSheetId="16">#REF!</definedName>
    <definedName name="Month_to_Date_Result_Purchint_Purch_Today">#REF!</definedName>
    <definedName name="Month_to_Date_Result_Purchint_Sale_Todate" localSheetId="2">#REF!</definedName>
    <definedName name="Month_to_Date_Result_Purchint_Sale_Todate" localSheetId="4">#REF!</definedName>
    <definedName name="Month_to_Date_Result_Purchint_Sale_Todate" localSheetId="10">#REF!</definedName>
    <definedName name="Month_to_Date_Result_Purchint_Sale_Todate" localSheetId="16">#REF!</definedName>
    <definedName name="Month_to_Date_Result_Purchint_Sale_Todate">#REF!</definedName>
    <definedName name="Month_to_Date_Result_Purchint_Sale_Today" localSheetId="2">#REF!</definedName>
    <definedName name="Month_to_Date_Result_Purchint_Sale_Today" localSheetId="4">#REF!</definedName>
    <definedName name="Month_to_Date_Result_Purchint_Sale_Today" localSheetId="10">#REF!</definedName>
    <definedName name="Month_to_Date_Result_Purchint_Sale_Today" localSheetId="16">#REF!</definedName>
    <definedName name="Month_to_Date_Result_Purchint_Sale_Today">#REF!</definedName>
    <definedName name="Month_to_Date_Result_Qty_Calc" localSheetId="2">#REF!</definedName>
    <definedName name="Month_to_Date_Result_Qty_Calc" localSheetId="4">#REF!</definedName>
    <definedName name="Month_to_Date_Result_Qty_Calc" localSheetId="10">#REF!</definedName>
    <definedName name="Month_to_Date_Result_Qty_Calc" localSheetId="16">#REF!</definedName>
    <definedName name="Month_to_Date_Result_Qty_Calc">#REF!</definedName>
    <definedName name="Month_to_Date_Result_Sale_Disc_Prem_Today" localSheetId="2">#REF!</definedName>
    <definedName name="Month_to_Date_Result_Sale_Disc_Prem_Today" localSheetId="4">#REF!</definedName>
    <definedName name="Month_to_Date_Result_Sale_Disc_Prem_Today" localSheetId="10">#REF!</definedName>
    <definedName name="Month_to_Date_Result_Sale_Disc_Prem_Today" localSheetId="16">#REF!</definedName>
    <definedName name="Month_to_Date_Result_Sale_Disc_Prem_Today">#REF!</definedName>
    <definedName name="Month_to_Date_Result_Sale_Qty_Todate" localSheetId="2">#REF!</definedName>
    <definedName name="Month_to_Date_Result_Sale_Qty_Todate" localSheetId="4">#REF!</definedName>
    <definedName name="Month_to_Date_Result_Sale_Qty_Todate" localSheetId="10">#REF!</definedName>
    <definedName name="Month_to_Date_Result_Sale_Qty_Todate" localSheetId="16">#REF!</definedName>
    <definedName name="Month_to_Date_Result_Sale_Qty_Todate">#REF!</definedName>
    <definedName name="Month_to_Date_Result_Sale_Qty_Today" localSheetId="2">#REF!</definedName>
    <definedName name="Month_to_Date_Result_Sale_Qty_Today" localSheetId="4">#REF!</definedName>
    <definedName name="Month_to_Date_Result_Sale_Qty_Today" localSheetId="10">#REF!</definedName>
    <definedName name="Month_to_Date_Result_Sale_Qty_Today" localSheetId="16">#REF!</definedName>
    <definedName name="Month_to_Date_Result_Sale_Qty_Today">#REF!</definedName>
    <definedName name="Month_to_Date_Result_Secid" localSheetId="2">#REF!</definedName>
    <definedName name="Month_to_Date_Result_Secid" localSheetId="4">#REF!</definedName>
    <definedName name="Month_to_Date_Result_Secid" localSheetId="10">#REF!</definedName>
    <definedName name="Month_to_Date_Result_Secid" localSheetId="16">#REF!</definedName>
    <definedName name="Month_to_Date_Result_Secid">#REF!</definedName>
    <definedName name="Month_to_Date_Result_Short_Ind" localSheetId="2">#REF!</definedName>
    <definedName name="Month_to_Date_Result_Short_Ind" localSheetId="4">#REF!</definedName>
    <definedName name="Month_to_Date_Result_Short_Ind" localSheetId="10">#REF!</definedName>
    <definedName name="Month_to_Date_Result_Short_Ind" localSheetId="16">#REF!</definedName>
    <definedName name="Month_to_Date_Result_Short_Ind">#REF!</definedName>
    <definedName name="Month_to_Date_Result_Spw" localSheetId="2">#REF!</definedName>
    <definedName name="Month_to_Date_Result_Spw" localSheetId="4">#REF!</definedName>
    <definedName name="Month_to_Date_Result_Spw" localSheetId="10">#REF!</definedName>
    <definedName name="Month_to_Date_Result_Spw" localSheetId="16">#REF!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 localSheetId="4">#REF!</definedName>
    <definedName name="motable" localSheetId="10">#REF!</definedName>
    <definedName name="motable" localSheetId="16">#REF!</definedName>
    <definedName name="motable" localSheetId="17">#REF!</definedName>
    <definedName name="motable">#REF!</definedName>
    <definedName name="Movements" localSheetId="2">#REF!</definedName>
    <definedName name="Movements" localSheetId="4">#REF!</definedName>
    <definedName name="Movements" localSheetId="10">#REF!</definedName>
    <definedName name="Movements" localSheetId="16">#REF!</definedName>
    <definedName name="Movements" localSheetId="17">#REF!</definedName>
    <definedName name="Movements">#REF!</definedName>
    <definedName name="MOVTAX" localSheetId="2">#REF!</definedName>
    <definedName name="MOVTAX" localSheetId="4">#REF!</definedName>
    <definedName name="MOVTAX" localSheetId="10">#REF!</definedName>
    <definedName name="MOVTAX" localSheetId="16">#REF!</definedName>
    <definedName name="MOVTAX">#REF!</definedName>
    <definedName name="MPK" localSheetId="2">#REF!</definedName>
    <definedName name="MPK" localSheetId="4">#REF!</definedName>
    <definedName name="MPK" localSheetId="10">#REF!</definedName>
    <definedName name="MPK" localSheetId="16">#REF!</definedName>
    <definedName name="MPK">#REF!</definedName>
    <definedName name="N_25" localSheetId="2">'[52]Noty bilans 26'!#REF!</definedName>
    <definedName name="N_25" localSheetId="4">'[52]Noty bilans 26'!#REF!</definedName>
    <definedName name="N_25" localSheetId="10">'[52]Noty bilans 26'!#REF!</definedName>
    <definedName name="N_25" localSheetId="16">'[52]Noty bilans 26'!#REF!</definedName>
    <definedName name="N_25">'[52]Noty bilans 26'!#REF!</definedName>
    <definedName name="N_LAN">[53]X!$I$1</definedName>
    <definedName name="N_MON">[53]X!$D$1</definedName>
    <definedName name="N24_1" localSheetId="2">#REF!</definedName>
    <definedName name="N24_1" localSheetId="4">#REF!</definedName>
    <definedName name="N24_1" localSheetId="10">#REF!</definedName>
    <definedName name="N24_1" localSheetId="16">#REF!</definedName>
    <definedName name="N24_1">#REF!</definedName>
    <definedName name="N24_2" localSheetId="2">#REF!</definedName>
    <definedName name="N24_2" localSheetId="4">#REF!</definedName>
    <definedName name="N24_2" localSheetId="10">#REF!</definedName>
    <definedName name="N24_2" localSheetId="16">#REF!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 localSheetId="4">#REF!</definedName>
    <definedName name="Nagrody2007" localSheetId="10">#REF!</definedName>
    <definedName name="Nagrody2007" localSheetId="16">#REF!</definedName>
    <definedName name="Nagrody2007" localSheetId="17">#REF!</definedName>
    <definedName name="Nagrody2007">#REF!</definedName>
    <definedName name="Należności" localSheetId="2">#REF!</definedName>
    <definedName name="Należności" localSheetId="4">#REF!</definedName>
    <definedName name="Należności" localSheetId="10">#REF!</definedName>
    <definedName name="Należności" localSheetId="16">#REF!</definedName>
    <definedName name="Należności">#REF!</definedName>
    <definedName name="Należności_od_banków" localSheetId="2">#REF!</definedName>
    <definedName name="Należności_od_banków" localSheetId="4">#REF!</definedName>
    <definedName name="Należności_od_banków" localSheetId="10">#REF!</definedName>
    <definedName name="Należności_od_banków" localSheetId="16">#REF!</definedName>
    <definedName name="Należności_od_banków" localSheetId="17">#REF!</definedName>
    <definedName name="Należności_od_banków">#REF!</definedName>
    <definedName name="Należności_od_klientów" localSheetId="2">#REF!</definedName>
    <definedName name="Należności_od_klientów" localSheetId="4">#REF!</definedName>
    <definedName name="Należności_od_klientów" localSheetId="10">#REF!</definedName>
    <definedName name="Należności_od_klientów" localSheetId="16">#REF!</definedName>
    <definedName name="Należności_od_klientów" localSheetId="17">#REF!</definedName>
    <definedName name="Należności_od_klientów">#REF!</definedName>
    <definedName name="NAM">[55]AM!$A$1:$AA$313</definedName>
    <definedName name="Name_of_entity07" localSheetId="2">#REF!</definedName>
    <definedName name="Name_of_entity07" localSheetId="4">#REF!</definedName>
    <definedName name="Name_of_entity07" localSheetId="10">#REF!</definedName>
    <definedName name="Name_of_entity07" localSheetId="16">#REF!</definedName>
    <definedName name="Name_of_entity07">#REF!</definedName>
    <definedName name="Name_of_entity08" localSheetId="2">#REF!</definedName>
    <definedName name="Name_of_entity08" localSheetId="4">#REF!</definedName>
    <definedName name="Name_of_entity08" localSheetId="10">#REF!</definedName>
    <definedName name="Name_of_entity08" localSheetId="16">#REF!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2">#REF!</definedName>
    <definedName name="NB_21a" localSheetId="4">#REF!</definedName>
    <definedName name="NB_21a" localSheetId="10">#REF!</definedName>
    <definedName name="NB_21a" localSheetId="16">#REF!</definedName>
    <definedName name="NB_21a">#REF!</definedName>
    <definedName name="NB_23stowarzyszone" localSheetId="2">#REF!</definedName>
    <definedName name="NB_23stowarzyszone" localSheetId="4">#REF!</definedName>
    <definedName name="NB_23stowarzyszone" localSheetId="10">#REF!</definedName>
    <definedName name="NB_23stowarzyszone" localSheetId="16">#REF!</definedName>
    <definedName name="NB_23stowarzyszone">#REF!</definedName>
    <definedName name="NB_30a" localSheetId="2">'[43]Noty bilans'!#REF!</definedName>
    <definedName name="NB_30a" localSheetId="5">'[43]Noty bilans'!#REF!</definedName>
    <definedName name="NB_30a" localSheetId="1">'[43]Noty bilans'!#REF!</definedName>
    <definedName name="NB_30a" localSheetId="4">'[43]Noty bilans'!#REF!</definedName>
    <definedName name="NB_30a" localSheetId="10">'[43]Noty bilans'!#REF!</definedName>
    <definedName name="NB_30a" localSheetId="16">'[43]Noty bilans'!#REF!</definedName>
    <definedName name="NB_30a" localSheetId="17">'[43]Noty bilans'!#REF!</definedName>
    <definedName name="NB_30a">'[43]Noty bilans'!#REF!</definedName>
    <definedName name="NB_33r" localSheetId="2">#REF!</definedName>
    <definedName name="NB_33r" localSheetId="4">#REF!</definedName>
    <definedName name="NB_33r" localSheetId="10">#REF!</definedName>
    <definedName name="NB_33r" localSheetId="16">#REF!</definedName>
    <definedName name="NB_33r">#REF!</definedName>
    <definedName name="NB_N16" localSheetId="2">#REF!</definedName>
    <definedName name="NB_N16" localSheetId="4">#REF!</definedName>
    <definedName name="NB_N16" localSheetId="10">#REF!</definedName>
    <definedName name="NB_N16" localSheetId="16">#REF!</definedName>
    <definedName name="NB_N16">#REF!</definedName>
    <definedName name="NB_N17" localSheetId="2">#REF!</definedName>
    <definedName name="NB_N17" localSheetId="4">#REF!</definedName>
    <definedName name="NB_N17" localSheetId="10">#REF!</definedName>
    <definedName name="NB_N17" localSheetId="16">#REF!</definedName>
    <definedName name="NB_N17">#REF!</definedName>
    <definedName name="NB_N18" localSheetId="2">'[45]Noty bilans'!#REF!</definedName>
    <definedName name="NB_N18" localSheetId="4">'[45]Noty bilans'!#REF!</definedName>
    <definedName name="NB_N18" localSheetId="10">'[45]Noty bilans'!#REF!</definedName>
    <definedName name="NB_N18" localSheetId="16">'[45]Noty bilans'!#REF!</definedName>
    <definedName name="NB_N18">'[45]Noty bilans'!#REF!</definedName>
    <definedName name="NB_N19" localSheetId="2">'[49]Noty bilans'!#REF!</definedName>
    <definedName name="NB_N19" localSheetId="5">'[49]Noty bilans'!#REF!</definedName>
    <definedName name="NB_N19" localSheetId="1">'[49]Noty bilans'!#REF!</definedName>
    <definedName name="NB_N19" localSheetId="4">'[49]Noty bilans'!#REF!</definedName>
    <definedName name="NB_N19" localSheetId="10">'[49]Noty bilans'!#REF!</definedName>
    <definedName name="NB_N19" localSheetId="16">'[49]Noty bilans'!#REF!</definedName>
    <definedName name="NB_N19" localSheetId="17">'[49]Noty bilans'!#REF!</definedName>
    <definedName name="NB_N19">'[49]Noty bilans'!#REF!</definedName>
    <definedName name="NB_N20" localSheetId="2">#REF!</definedName>
    <definedName name="NB_N20" localSheetId="4">#REF!</definedName>
    <definedName name="NB_N20" localSheetId="10">#REF!</definedName>
    <definedName name="NB_N20" localSheetId="16">#REF!</definedName>
    <definedName name="NB_N20">#REF!</definedName>
    <definedName name="NB_N21" localSheetId="2">#REF!</definedName>
    <definedName name="NB_N21" localSheetId="4">#REF!</definedName>
    <definedName name="NB_N21" localSheetId="10">#REF!</definedName>
    <definedName name="NB_N21" localSheetId="16">#REF!</definedName>
    <definedName name="NB_N21">#REF!</definedName>
    <definedName name="NB_N22" localSheetId="2">#REF!</definedName>
    <definedName name="NB_N22" localSheetId="4">#REF!</definedName>
    <definedName name="NB_N22" localSheetId="10">#REF!</definedName>
    <definedName name="NB_N22" localSheetId="16">#REF!</definedName>
    <definedName name="NB_N22">#REF!</definedName>
    <definedName name="NB_N22r" localSheetId="2">#REF!</definedName>
    <definedName name="NB_N22r" localSheetId="4">#REF!</definedName>
    <definedName name="NB_N22r" localSheetId="10">#REF!</definedName>
    <definedName name="NB_N22r" localSheetId="16">#REF!</definedName>
    <definedName name="NB_N22r">#REF!</definedName>
    <definedName name="NB_N23" localSheetId="2">#REF!</definedName>
    <definedName name="NB_N23" localSheetId="4">#REF!</definedName>
    <definedName name="NB_N23" localSheetId="10">#REF!</definedName>
    <definedName name="NB_N23" localSheetId="16">#REF!</definedName>
    <definedName name="NB_N23">#REF!</definedName>
    <definedName name="NB_N24" localSheetId="2">#REF!</definedName>
    <definedName name="NB_N24" localSheetId="4">#REF!</definedName>
    <definedName name="NB_N24" localSheetId="10">#REF!</definedName>
    <definedName name="NB_N24" localSheetId="16">#REF!</definedName>
    <definedName name="NB_N24">#REF!</definedName>
    <definedName name="NB_N25" localSheetId="2">#REF!</definedName>
    <definedName name="NB_N25" localSheetId="4">#REF!</definedName>
    <definedName name="NB_N25" localSheetId="10">#REF!</definedName>
    <definedName name="NB_N25" localSheetId="16">#REF!</definedName>
    <definedName name="NB_N25">#REF!</definedName>
    <definedName name="NB_N26" localSheetId="2">#REF!</definedName>
    <definedName name="NB_N26" localSheetId="4">#REF!</definedName>
    <definedName name="NB_N26" localSheetId="10">#REF!</definedName>
    <definedName name="NB_N26" localSheetId="16">#REF!</definedName>
    <definedName name="NB_N26">#REF!</definedName>
    <definedName name="NB_N27" localSheetId="2">#REF!</definedName>
    <definedName name="NB_N27" localSheetId="4">#REF!</definedName>
    <definedName name="NB_N27" localSheetId="10">#REF!</definedName>
    <definedName name="NB_N27" localSheetId="16">#REF!</definedName>
    <definedName name="NB_N27">#REF!</definedName>
    <definedName name="NB_N28" localSheetId="2">#REF!</definedName>
    <definedName name="NB_N28" localSheetId="4">#REF!</definedName>
    <definedName name="NB_N28" localSheetId="10">#REF!</definedName>
    <definedName name="NB_N28" localSheetId="16">#REF!</definedName>
    <definedName name="NB_N28">#REF!</definedName>
    <definedName name="NB_N29" localSheetId="2">#REF!</definedName>
    <definedName name="NB_N29" localSheetId="4">#REF!</definedName>
    <definedName name="NB_N29" localSheetId="10">#REF!</definedName>
    <definedName name="NB_N29" localSheetId="16">#REF!</definedName>
    <definedName name="NB_N29">#REF!</definedName>
    <definedName name="NB_N30" localSheetId="2">#REF!</definedName>
    <definedName name="NB_N30" localSheetId="4">#REF!</definedName>
    <definedName name="NB_N30" localSheetId="10">#REF!</definedName>
    <definedName name="NB_N30" localSheetId="16">#REF!</definedName>
    <definedName name="NB_N30">#REF!</definedName>
    <definedName name="NB_N30_2006" localSheetId="2">#REF!</definedName>
    <definedName name="NB_N30_2006" localSheetId="4">#REF!</definedName>
    <definedName name="NB_N30_2006" localSheetId="10">#REF!</definedName>
    <definedName name="NB_N30_2006" localSheetId="16">#REF!</definedName>
    <definedName name="NB_N30_2006">#REF!</definedName>
    <definedName name="NB_N31" localSheetId="2">'[43]Noty bilans'!#REF!</definedName>
    <definedName name="NB_N31" localSheetId="5">'[43]Noty bilans'!#REF!</definedName>
    <definedName name="NB_N31" localSheetId="1">'[43]Noty bilans'!#REF!</definedName>
    <definedName name="NB_N31" localSheetId="4">'[43]Noty bilans'!#REF!</definedName>
    <definedName name="NB_N31" localSheetId="10">'[43]Noty bilans'!#REF!</definedName>
    <definedName name="NB_N31" localSheetId="16">'[43]Noty bilans'!#REF!</definedName>
    <definedName name="NB_N31" localSheetId="17">'[57]Noty bilans'!#REF!</definedName>
    <definedName name="NB_N31">'[43]Noty bilans'!#REF!</definedName>
    <definedName name="NB_N32" localSheetId="2">#REF!</definedName>
    <definedName name="NB_N32" localSheetId="4">#REF!</definedName>
    <definedName name="NB_N32" localSheetId="10">#REF!</definedName>
    <definedName name="NB_N32" localSheetId="16">#REF!</definedName>
    <definedName name="NB_N32">#REF!</definedName>
    <definedName name="NB_N33" localSheetId="2">#REF!</definedName>
    <definedName name="NB_N33" localSheetId="4">#REF!</definedName>
    <definedName name="NB_N33" localSheetId="10">#REF!</definedName>
    <definedName name="NB_N33" localSheetId="16">#REF!</definedName>
    <definedName name="NB_N33">#REF!</definedName>
    <definedName name="NB_N33_06" localSheetId="2">#REF!</definedName>
    <definedName name="NB_N33_06" localSheetId="4">#REF!</definedName>
    <definedName name="NB_N33_06" localSheetId="10">#REF!</definedName>
    <definedName name="NB_N33_06" localSheetId="16">#REF!</definedName>
    <definedName name="NB_N33_06">#REF!</definedName>
    <definedName name="NB_N33_2" localSheetId="2">#REF!</definedName>
    <definedName name="NB_N33_2" localSheetId="4">#REF!</definedName>
    <definedName name="NB_N33_2" localSheetId="10">#REF!</definedName>
    <definedName name="NB_N33_2" localSheetId="16">#REF!</definedName>
    <definedName name="NB_N33_2">#REF!</definedName>
    <definedName name="NB_N33062006" localSheetId="2">#REF!</definedName>
    <definedName name="NB_N33062006" localSheetId="4">#REF!</definedName>
    <definedName name="NB_N33062006" localSheetId="10">#REF!</definedName>
    <definedName name="NB_N33062006" localSheetId="16">#REF!</definedName>
    <definedName name="NB_N33062006">#REF!</definedName>
    <definedName name="NB_Wnip" localSheetId="2">'[43]Noty bilans 31,32,38,54'!#REF!</definedName>
    <definedName name="NB_Wnip" localSheetId="5">'[43]Noty bilans 31,32,38,54'!#REF!</definedName>
    <definedName name="NB_Wnip" localSheetId="1">'[43]Noty bilans 31,32,38,54'!#REF!</definedName>
    <definedName name="NB_Wnip" localSheetId="4">'[43]Noty bilans 31,32,38,54'!#REF!</definedName>
    <definedName name="NB_Wnip" localSheetId="10">'[43]Noty bilans 31,32,38,54'!#REF!</definedName>
    <definedName name="NB_Wnip" localSheetId="16">'[43]Noty bilans 31,32,38,54'!#REF!</definedName>
    <definedName name="NB_Wnip" localSheetId="17">'[43]Noty bilans 31,32,38,54'!#REF!</definedName>
    <definedName name="NB_Wnip">'[43]Noty bilans 31,32,38,54'!#REF!</definedName>
    <definedName name="NBZWBK">[55]BZWBK!$A$1:$AA$313</definedName>
    <definedName name="NCC_alloc" localSheetId="2">#REF!</definedName>
    <definedName name="NCC_alloc" localSheetId="4">#REF!</definedName>
    <definedName name="NCC_alloc" localSheetId="10">#REF!</definedName>
    <definedName name="NCC_alloc" localSheetId="16">#REF!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2">#REF!</definedName>
    <definedName name="NIERUCHOMOŚCI2000M" localSheetId="4">#REF!</definedName>
    <definedName name="NIERUCHOMOŚCI2000M" localSheetId="10">#REF!</definedName>
    <definedName name="NIERUCHOMOŚCI2000M" localSheetId="16">#REF!</definedName>
    <definedName name="NIERUCHOMOŚCI2000M">#REF!</definedName>
    <definedName name="NIERUCHOMOŚCI2000Y" localSheetId="2">#REF!</definedName>
    <definedName name="NIERUCHOMOŚCI2000Y" localSheetId="4">#REF!</definedName>
    <definedName name="NIERUCHOMOŚCI2000Y" localSheetId="10">#REF!</definedName>
    <definedName name="NIERUCHOMOŚCI2000Y" localSheetId="16">#REF!</definedName>
    <definedName name="NIERUCHOMOŚCI2000Y">#REF!</definedName>
    <definedName name="NIERUCHOMOŚCI2001M" localSheetId="2">#REF!</definedName>
    <definedName name="NIERUCHOMOŚCI2001M" localSheetId="4">#REF!</definedName>
    <definedName name="NIERUCHOMOŚCI2001M" localSheetId="10">#REF!</definedName>
    <definedName name="NIERUCHOMOŚCI2001M" localSheetId="16">#REF!</definedName>
    <definedName name="NIERUCHOMOŚCI2001M">#REF!</definedName>
    <definedName name="NIERUCHOMOŚCI2001Y" localSheetId="2">#REF!</definedName>
    <definedName name="NIERUCHOMOŚCI2001Y" localSheetId="4">#REF!</definedName>
    <definedName name="NIERUCHOMOŚCI2001Y" localSheetId="10">#REF!</definedName>
    <definedName name="NIERUCHOMOŚCI2001Y" localSheetId="16">#REF!</definedName>
    <definedName name="NIERUCHOMOŚCI2001Y">#REF!</definedName>
    <definedName name="NII" localSheetId="2">#REF!</definedName>
    <definedName name="NII" localSheetId="4">#REF!</definedName>
    <definedName name="NII" localSheetId="10">#REF!</definedName>
    <definedName name="NII" localSheetId="16">#REF!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 localSheetId="5">'[49]Noty bilans 22,23,29'!#REF!</definedName>
    <definedName name="NNB_23" localSheetId="1">'[49]Noty bilans 22,23,29'!#REF!</definedName>
    <definedName name="NNB_23" localSheetId="4">'[49]Noty bilans 22,23,29'!#REF!</definedName>
    <definedName name="NNB_23" localSheetId="10">'[49]Noty bilans 22,23,29'!#REF!</definedName>
    <definedName name="NNB_23" localSheetId="16">'[49]Noty bilans 22,23,29'!#REF!</definedName>
    <definedName name="NNB_23" localSheetId="17">'[49]Noty bilans 22,23,29'!#REF!</definedName>
    <definedName name="NNB_23">'[49]Noty bilans 22,23,29'!#REF!</definedName>
    <definedName name="NNEW3">[54]NEW3!$A$2:$AA$177</definedName>
    <definedName name="NNEW4">[54]NEW4!$A$2:$AA$177</definedName>
    <definedName name="NNI">[55]NI!$A$1:$AA$312</definedName>
    <definedName name="nnnnn" localSheetId="2">BS!nnnnn</definedName>
    <definedName name="nnnnn" localSheetId="1">#N/A</definedName>
    <definedName name="nnnnn" localSheetId="4">'Przychody prowizyjne'!nnnnn</definedName>
    <definedName name="nnnnn" localSheetId="17">#N/A</definedName>
    <definedName name="nnnnn">BS!nnnnn</definedName>
    <definedName name="No._of_awards" localSheetId="2">'[63]Progr motyw prac 11 i 12 BZ WBK'!#REF!</definedName>
    <definedName name="No._of_awards" localSheetId="4">'[63]Progr motyw prac 11 i 12 BZ WBK'!#REF!</definedName>
    <definedName name="No._of_awards" localSheetId="10">'[63]Progr motyw prac 11 i 12 BZ WBK'!#REF!</definedName>
    <definedName name="No._of_awards" localSheetId="16">'[63]Progr motyw prac 11 i 12 BZ WBK'!#REF!</definedName>
    <definedName name="No._of_awards">'[63]Progr motyw prac 11 i 12 BZ WBK'!#REF!</definedName>
    <definedName name="nominaly" localSheetId="2">#REF!</definedName>
    <definedName name="nominaly" localSheetId="4">#REF!</definedName>
    <definedName name="nominaly" localSheetId="10">#REF!</definedName>
    <definedName name="nominaly" localSheetId="16">#REF!</definedName>
    <definedName name="nominaly">#REF!</definedName>
    <definedName name="Nominały_instrumentów_pochodnych" localSheetId="2">#REF!</definedName>
    <definedName name="Nominały_instrumentów_pochodnych" localSheetId="4">#REF!</definedName>
    <definedName name="Nominały_instrumentów_pochodnych" localSheetId="10">#REF!</definedName>
    <definedName name="Nominały_instrumentów_pochodnych" localSheetId="16">#REF!</definedName>
    <definedName name="Nominały_instrumentów_pochodnych">#REF!</definedName>
    <definedName name="Nota_01_SBB_A" localSheetId="2">#REF!</definedName>
    <definedName name="Nota_01_SBB_A" localSheetId="4">#REF!</definedName>
    <definedName name="Nota_01_SBB_A" localSheetId="10">#REF!</definedName>
    <definedName name="Nota_01_SBB_A" localSheetId="16">#REF!</definedName>
    <definedName name="Nota_01_SBB_A" localSheetId="17">#REF!</definedName>
    <definedName name="Nota_01_SBB_A">#REF!</definedName>
    <definedName name="Nota_02_SBB_A" localSheetId="2">#REF!</definedName>
    <definedName name="Nota_02_SBB_A" localSheetId="4">#REF!</definedName>
    <definedName name="Nota_02_SBB_A" localSheetId="10">#REF!</definedName>
    <definedName name="Nota_02_SBB_A" localSheetId="16">#REF!</definedName>
    <definedName name="Nota_02_SBB_A" localSheetId="17">#REF!</definedName>
    <definedName name="Nota_02_SBB_A">#REF!</definedName>
    <definedName name="Nota_03_SBB_A" localSheetId="2">#REF!</definedName>
    <definedName name="Nota_03_SBB_A" localSheetId="5">#REF!</definedName>
    <definedName name="Nota_03_SBB_A" localSheetId="1">#REF!</definedName>
    <definedName name="Nota_03_SBB_A" localSheetId="4">#REF!</definedName>
    <definedName name="Nota_03_SBB_A" localSheetId="10">#REF!</definedName>
    <definedName name="Nota_03_SBB_A" localSheetId="16">#REF!</definedName>
    <definedName name="Nota_03_SBB_A" localSheetId="17">#REF!</definedName>
    <definedName name="Nota_03_SBB_A">#REF!</definedName>
    <definedName name="Nota_04_SBB_A" localSheetId="2">#REF!</definedName>
    <definedName name="Nota_04_SBB_A" localSheetId="4">#REF!</definedName>
    <definedName name="Nota_04_SBB_A" localSheetId="10">#REF!</definedName>
    <definedName name="Nota_04_SBB_A" localSheetId="16">#REF!</definedName>
    <definedName name="Nota_04_SBB_A" localSheetId="17">#REF!</definedName>
    <definedName name="Nota_04_SBB_A">#REF!</definedName>
    <definedName name="Nota_05_SBB_A" localSheetId="2">#REF!</definedName>
    <definedName name="Nota_05_SBB_A" localSheetId="4">#REF!</definedName>
    <definedName name="Nota_05_SBB_A" localSheetId="10">#REF!</definedName>
    <definedName name="Nota_05_SBB_A" localSheetId="16">#REF!</definedName>
    <definedName name="Nota_05_SBB_A" localSheetId="17">#REF!</definedName>
    <definedName name="Nota_05_SBB_A">#REF!</definedName>
    <definedName name="Nota_06_SBB_A" localSheetId="2">#REF!</definedName>
    <definedName name="Nota_06_SBB_A" localSheetId="4">#REF!</definedName>
    <definedName name="Nota_06_SBB_A" localSheetId="10">#REF!</definedName>
    <definedName name="Nota_06_SBB_A" localSheetId="16">#REF!</definedName>
    <definedName name="Nota_06_SBB_A" localSheetId="17">#REF!</definedName>
    <definedName name="Nota_06_SBB_A">#REF!</definedName>
    <definedName name="Nota_07_SBB_A" localSheetId="2">#REF!</definedName>
    <definedName name="Nota_07_SBB_A" localSheetId="4">#REF!</definedName>
    <definedName name="Nota_07_SBB_A" localSheetId="10">#REF!</definedName>
    <definedName name="Nota_07_SBB_A" localSheetId="16">#REF!</definedName>
    <definedName name="Nota_07_SBB_A" localSheetId="17">#REF!</definedName>
    <definedName name="Nota_07_SBB_A">#REF!</definedName>
    <definedName name="Nota_08_SBB_A" localSheetId="2">#REF!</definedName>
    <definedName name="Nota_08_SBB_A" localSheetId="4">#REF!</definedName>
    <definedName name="Nota_08_SBB_A" localSheetId="10">#REF!</definedName>
    <definedName name="Nota_08_SBB_A" localSheetId="16">#REF!</definedName>
    <definedName name="Nota_08_SBB_A" localSheetId="17">#REF!</definedName>
    <definedName name="Nota_08_SBB_A">#REF!</definedName>
    <definedName name="Nota_09_SBB_A" localSheetId="2">#REF!</definedName>
    <definedName name="Nota_09_SBB_A" localSheetId="4">#REF!</definedName>
    <definedName name="Nota_09_SBB_A" localSheetId="10">#REF!</definedName>
    <definedName name="Nota_09_SBB_A" localSheetId="16">#REF!</definedName>
    <definedName name="Nota_09_SBB_A" localSheetId="17">#REF!</definedName>
    <definedName name="Nota_09_SBB_A">#REF!</definedName>
    <definedName name="Nota_1_SBB_A" localSheetId="2">#REF!</definedName>
    <definedName name="Nota_1_SBB_A" localSheetId="5">#REF!</definedName>
    <definedName name="Nota_1_SBB_A" localSheetId="1">#REF!</definedName>
    <definedName name="Nota_1_SBB_A" localSheetId="4">#REF!</definedName>
    <definedName name="Nota_1_SBB_A" localSheetId="10">#REF!</definedName>
    <definedName name="Nota_1_SBB_A" localSheetId="16">#REF!</definedName>
    <definedName name="Nota_1_SBB_A" localSheetId="17">#REF!</definedName>
    <definedName name="Nota_1_SBB_A">#REF!</definedName>
    <definedName name="Nota_10_SBB_A" localSheetId="2">#REF!</definedName>
    <definedName name="Nota_10_SBB_A" localSheetId="4">#REF!</definedName>
    <definedName name="Nota_10_SBB_A" localSheetId="10">#REF!</definedName>
    <definedName name="Nota_10_SBB_A" localSheetId="16">#REF!</definedName>
    <definedName name="Nota_10_SBB_A" localSheetId="17">#REF!</definedName>
    <definedName name="Nota_10_SBB_A">#REF!</definedName>
    <definedName name="Nota_11_SBB_A" localSheetId="2">#REF!</definedName>
    <definedName name="Nota_11_SBB_A" localSheetId="4">#REF!</definedName>
    <definedName name="Nota_11_SBB_A" localSheetId="10">#REF!</definedName>
    <definedName name="Nota_11_SBB_A" localSheetId="16">#REF!</definedName>
    <definedName name="Nota_11_SBB_A" localSheetId="17">#REF!</definedName>
    <definedName name="Nota_11_SBB_A">#REF!</definedName>
    <definedName name="Nota_12_SBB_A" localSheetId="2">#REF!</definedName>
    <definedName name="Nota_12_SBB_A" localSheetId="4">#REF!</definedName>
    <definedName name="Nota_12_SBB_A" localSheetId="10">#REF!</definedName>
    <definedName name="Nota_12_SBB_A" localSheetId="16">#REF!</definedName>
    <definedName name="Nota_12_SBB_A" localSheetId="17">#REF!</definedName>
    <definedName name="Nota_12_SBB_A">#REF!</definedName>
    <definedName name="Nota_13_SBB_P" localSheetId="2">#REF!</definedName>
    <definedName name="Nota_13_SBB_P" localSheetId="5">#REF!</definedName>
    <definedName name="Nota_13_SBB_P" localSheetId="1">#REF!</definedName>
    <definedName name="Nota_13_SBB_P" localSheetId="4">#REF!</definedName>
    <definedName name="Nota_13_SBB_P" localSheetId="10">#REF!</definedName>
    <definedName name="Nota_13_SBB_P" localSheetId="16">#REF!</definedName>
    <definedName name="Nota_13_SBB_P" localSheetId="17">#REF!</definedName>
    <definedName name="Nota_13_SBB_P">#REF!</definedName>
    <definedName name="Nota_14_SBB_P" localSheetId="2">#REF!</definedName>
    <definedName name="Nota_14_SBB_P" localSheetId="4">#REF!</definedName>
    <definedName name="Nota_14_SBB_P" localSheetId="10">#REF!</definedName>
    <definedName name="Nota_14_SBB_P" localSheetId="16">#REF!</definedName>
    <definedName name="Nota_14_SBB_P" localSheetId="17">#REF!</definedName>
    <definedName name="Nota_14_SBB_P">#REF!</definedName>
    <definedName name="Nota_15_SBB_P" localSheetId="2">#REF!</definedName>
    <definedName name="Nota_15_SBB_P" localSheetId="4">#REF!</definedName>
    <definedName name="Nota_15_SBB_P" localSheetId="10">#REF!</definedName>
    <definedName name="Nota_15_SBB_P" localSheetId="16">#REF!</definedName>
    <definedName name="Nota_15_SBB_P" localSheetId="17">#REF!</definedName>
    <definedName name="Nota_15_SBB_P">#REF!</definedName>
    <definedName name="Nota_16_SBB_P" localSheetId="2">#REF!</definedName>
    <definedName name="Nota_16_SBB_P" localSheetId="4">#REF!</definedName>
    <definedName name="Nota_16_SBB_P" localSheetId="10">#REF!</definedName>
    <definedName name="Nota_16_SBB_P" localSheetId="16">#REF!</definedName>
    <definedName name="Nota_16_SBB_P" localSheetId="17">#REF!</definedName>
    <definedName name="Nota_16_SBB_P">#REF!</definedName>
    <definedName name="Nota_17_SBB_P" localSheetId="2">#REF!</definedName>
    <definedName name="Nota_17_SBB_P" localSheetId="4">#REF!</definedName>
    <definedName name="Nota_17_SBB_P" localSheetId="10">#REF!</definedName>
    <definedName name="Nota_17_SBB_P" localSheetId="16">#REF!</definedName>
    <definedName name="Nota_17_SBB_P" localSheetId="17">#REF!</definedName>
    <definedName name="Nota_17_SBB_P">#REF!</definedName>
    <definedName name="Nota_18_SBB_P" localSheetId="2">#REF!</definedName>
    <definedName name="Nota_18_SBB_P" localSheetId="4">#REF!</definedName>
    <definedName name="Nota_18_SBB_P" localSheetId="10">#REF!</definedName>
    <definedName name="Nota_18_SBB_P" localSheetId="16">#REF!</definedName>
    <definedName name="Nota_18_SBB_P" localSheetId="17">#REF!</definedName>
    <definedName name="Nota_18_SBB_P">#REF!</definedName>
    <definedName name="Nota_19_SBB_P" localSheetId="2">#REF!</definedName>
    <definedName name="Nota_19_SBB_P" localSheetId="4">#REF!</definedName>
    <definedName name="Nota_19_SBB_P" localSheetId="10">#REF!</definedName>
    <definedName name="Nota_19_SBB_P" localSheetId="16">#REF!</definedName>
    <definedName name="Nota_19_SBB_P" localSheetId="17">#REF!</definedName>
    <definedName name="Nota_19_SBB_P">#REF!</definedName>
    <definedName name="Nota_2_SBB_A" localSheetId="2">#REF!</definedName>
    <definedName name="Nota_2_SBB_A" localSheetId="4">#REF!</definedName>
    <definedName name="Nota_2_SBB_A" localSheetId="10">#REF!</definedName>
    <definedName name="Nota_2_SBB_A" localSheetId="16">#REF!</definedName>
    <definedName name="Nota_2_SBB_A" localSheetId="17">#REF!</definedName>
    <definedName name="Nota_2_SBB_A">#REF!</definedName>
    <definedName name="Nota_20_SBB_P" localSheetId="2">#REF!</definedName>
    <definedName name="Nota_20_SBB_P" localSheetId="4">#REF!</definedName>
    <definedName name="Nota_20_SBB_P" localSheetId="10">#REF!</definedName>
    <definedName name="Nota_20_SBB_P" localSheetId="16">#REF!</definedName>
    <definedName name="Nota_20_SBB_P" localSheetId="17">#REF!</definedName>
    <definedName name="Nota_20_SBB_P">#REF!</definedName>
    <definedName name="Nota_21_SBB_P" localSheetId="2">#REF!</definedName>
    <definedName name="Nota_21_SBB_P" localSheetId="4">#REF!</definedName>
    <definedName name="Nota_21_SBB_P" localSheetId="10">#REF!</definedName>
    <definedName name="Nota_21_SBB_P" localSheetId="16">#REF!</definedName>
    <definedName name="Nota_21_SBB_P" localSheetId="17">#REF!</definedName>
    <definedName name="Nota_21_SBB_P">#REF!</definedName>
    <definedName name="Nota_22_SBB_P" localSheetId="2">#REF!</definedName>
    <definedName name="Nota_22_SBB_P" localSheetId="4">#REF!</definedName>
    <definedName name="Nota_22_SBB_P" localSheetId="10">#REF!</definedName>
    <definedName name="Nota_22_SBB_P" localSheetId="16">#REF!</definedName>
    <definedName name="Nota_22_SBB_P" localSheetId="17">#REF!</definedName>
    <definedName name="Nota_22_SBB_P">#REF!</definedName>
    <definedName name="Nota_23_SBB_P" localSheetId="2">#REF!</definedName>
    <definedName name="Nota_23_SBB_P" localSheetId="4">#REF!</definedName>
    <definedName name="Nota_23_SBB_P" localSheetId="10">#REF!</definedName>
    <definedName name="Nota_23_SBB_P" localSheetId="16">#REF!</definedName>
    <definedName name="Nota_23_SBB_P" localSheetId="17">#REF!</definedName>
    <definedName name="Nota_23_SBB_P">#REF!</definedName>
    <definedName name="Nota_24_SBB_P" localSheetId="2">#REF!</definedName>
    <definedName name="Nota_24_SBB_P" localSheetId="4">#REF!</definedName>
    <definedName name="Nota_24_SBB_P" localSheetId="10">#REF!</definedName>
    <definedName name="Nota_24_SBB_P" localSheetId="16">#REF!</definedName>
    <definedName name="Nota_24_SBB_P" localSheetId="17">#REF!</definedName>
    <definedName name="Nota_24_SBB_P">#REF!</definedName>
    <definedName name="Nota_25" localSheetId="2">#REF!</definedName>
    <definedName name="Nota_25" localSheetId="4">#REF!</definedName>
    <definedName name="Nota_25" localSheetId="10">#REF!</definedName>
    <definedName name="Nota_25" localSheetId="16">#REF!</definedName>
    <definedName name="Nota_25" localSheetId="17">#REF!</definedName>
    <definedName name="Nota_25">#REF!</definedName>
    <definedName name="Nota_26" localSheetId="2">#REF!</definedName>
    <definedName name="Nota_26" localSheetId="4">#REF!</definedName>
    <definedName name="Nota_26" localSheetId="10">#REF!</definedName>
    <definedName name="Nota_26" localSheetId="16">#REF!</definedName>
    <definedName name="Nota_26">#REF!</definedName>
    <definedName name="Nota_26_SBB_PP" localSheetId="2">#REF!</definedName>
    <definedName name="Nota_26_SBB_PP" localSheetId="4">#REF!</definedName>
    <definedName name="Nota_26_SBB_PP" localSheetId="10">#REF!</definedName>
    <definedName name="Nota_26_SBB_PP" localSheetId="16">#REF!</definedName>
    <definedName name="Nota_26_SBB_PP" localSheetId="17">#REF!</definedName>
    <definedName name="Nota_26_SBB_PP">#REF!</definedName>
    <definedName name="Nota_27_SRZiS" localSheetId="2">#REF!</definedName>
    <definedName name="Nota_27_SRZiS" localSheetId="4">#REF!</definedName>
    <definedName name="Nota_27_SRZiS" localSheetId="10">#REF!</definedName>
    <definedName name="Nota_27_SRZiS" localSheetId="16">#REF!</definedName>
    <definedName name="Nota_27_SRZiS" localSheetId="17">#REF!</definedName>
    <definedName name="Nota_27_SRZiS">#REF!</definedName>
    <definedName name="Nota_27_SRZiSB" localSheetId="2">#REF!</definedName>
    <definedName name="Nota_27_SRZiSB" localSheetId="4">#REF!</definedName>
    <definedName name="Nota_27_SRZiSB" localSheetId="10">#REF!</definedName>
    <definedName name="Nota_27_SRZiSB" localSheetId="16">#REF!</definedName>
    <definedName name="Nota_27_SRZiSB" localSheetId="17">#REF!</definedName>
    <definedName name="Nota_27_SRZiSB">#REF!</definedName>
    <definedName name="Nota_28_SRZiS" localSheetId="2">#REF!</definedName>
    <definedName name="Nota_28_SRZiS" localSheetId="4">#REF!</definedName>
    <definedName name="Nota_28_SRZiS" localSheetId="10">#REF!</definedName>
    <definedName name="Nota_28_SRZiS" localSheetId="16">#REF!</definedName>
    <definedName name="Nota_28_SRZiS" localSheetId="17">#REF!</definedName>
    <definedName name="Nota_28_SRZiS">#REF!</definedName>
    <definedName name="Nota_28_SRZiSB" localSheetId="2">#REF!</definedName>
    <definedName name="Nota_28_SRZiSB" localSheetId="4">#REF!</definedName>
    <definedName name="Nota_28_SRZiSB" localSheetId="10">#REF!</definedName>
    <definedName name="Nota_28_SRZiSB" localSheetId="16">#REF!</definedName>
    <definedName name="Nota_28_SRZiSB" localSheetId="17">#REF!</definedName>
    <definedName name="Nota_28_SRZiSB">#REF!</definedName>
    <definedName name="Nota_29_SRZiSB" localSheetId="2">#REF!</definedName>
    <definedName name="Nota_29_SRZiSB" localSheetId="4">#REF!</definedName>
    <definedName name="Nota_29_SRZiSB" localSheetId="10">#REF!</definedName>
    <definedName name="Nota_29_SRZiSB" localSheetId="16">#REF!</definedName>
    <definedName name="Nota_29_SRZiSB" localSheetId="17">#REF!</definedName>
    <definedName name="Nota_29_SRZiSB">#REF!</definedName>
    <definedName name="Nota_3_SBB_A" localSheetId="2">#REF!</definedName>
    <definedName name="Nota_3_SBB_A" localSheetId="4">#REF!</definedName>
    <definedName name="Nota_3_SBB_A" localSheetId="10">#REF!</definedName>
    <definedName name="Nota_3_SBB_A" localSheetId="16">#REF!</definedName>
    <definedName name="Nota_3_SBB_A" localSheetId="17">#REF!</definedName>
    <definedName name="Nota_3_SBB_A">#REF!</definedName>
    <definedName name="Nota_30_SRZiSB" localSheetId="2">#REF!</definedName>
    <definedName name="Nota_30_SRZiSB" localSheetId="4">#REF!</definedName>
    <definedName name="Nota_30_SRZiSB" localSheetId="10">#REF!</definedName>
    <definedName name="Nota_30_SRZiSB" localSheetId="16">#REF!</definedName>
    <definedName name="Nota_30_SRZiSB" localSheetId="17">#REF!</definedName>
    <definedName name="Nota_30_SRZiSB">#REF!</definedName>
    <definedName name="Nota_31_SRZiSB" localSheetId="2">#REF!</definedName>
    <definedName name="Nota_31_SRZiSB" localSheetId="4">#REF!</definedName>
    <definedName name="Nota_31_SRZiSB" localSheetId="10">#REF!</definedName>
    <definedName name="Nota_31_SRZiSB" localSheetId="16">#REF!</definedName>
    <definedName name="Nota_31_SRZiSB" localSheetId="17">#REF!</definedName>
    <definedName name="Nota_31_SRZiSB">#REF!</definedName>
    <definedName name="Nota_32_SRZiSB" localSheetId="2">#REF!</definedName>
    <definedName name="Nota_32_SRZiSB" localSheetId="4">#REF!</definedName>
    <definedName name="Nota_32_SRZiSB" localSheetId="10">#REF!</definedName>
    <definedName name="Nota_32_SRZiSB" localSheetId="16">#REF!</definedName>
    <definedName name="Nota_32_SRZiSB" localSheetId="17">#REF!</definedName>
    <definedName name="Nota_32_SRZiSB">#REF!</definedName>
    <definedName name="Nota_33_SRZiSB" localSheetId="2">#REF!</definedName>
    <definedName name="Nota_33_SRZiSB" localSheetId="4">#REF!</definedName>
    <definedName name="Nota_33_SRZiSB" localSheetId="10">#REF!</definedName>
    <definedName name="Nota_33_SRZiSB" localSheetId="16">#REF!</definedName>
    <definedName name="Nota_33_SRZiSB" localSheetId="17">#REF!</definedName>
    <definedName name="Nota_33_SRZiSB">#REF!</definedName>
    <definedName name="Nota_34_SRZiSB" localSheetId="2">#REF!</definedName>
    <definedName name="Nota_34_SRZiSB" localSheetId="4">#REF!</definedName>
    <definedName name="Nota_34_SRZiSB" localSheetId="10">#REF!</definedName>
    <definedName name="Nota_34_SRZiSB" localSheetId="16">#REF!</definedName>
    <definedName name="Nota_34_SRZiSB" localSheetId="17">#REF!</definedName>
    <definedName name="Nota_34_SRZiSB">#REF!</definedName>
    <definedName name="Nota_35_SRZiSB" localSheetId="2">#REF!</definedName>
    <definedName name="Nota_35_SRZiSB" localSheetId="4">#REF!</definedName>
    <definedName name="Nota_35_SRZiSB" localSheetId="10">#REF!</definedName>
    <definedName name="Nota_35_SRZiSB" localSheetId="16">#REF!</definedName>
    <definedName name="Nota_35_SRZiSB" localSheetId="17">#REF!</definedName>
    <definedName name="Nota_35_SRZiSB">#REF!</definedName>
    <definedName name="Nota_36_SRZiSB" localSheetId="2">#REF!</definedName>
    <definedName name="Nota_36_SRZiSB" localSheetId="4">#REF!</definedName>
    <definedName name="Nota_36_SRZiSB" localSheetId="10">#REF!</definedName>
    <definedName name="Nota_36_SRZiSB" localSheetId="16">#REF!</definedName>
    <definedName name="Nota_36_SRZiSB" localSheetId="17">#REF!</definedName>
    <definedName name="Nota_36_SRZiSB">#REF!</definedName>
    <definedName name="Nota_37_SRZiSB" localSheetId="2">#REF!</definedName>
    <definedName name="Nota_37_SRZiSB" localSheetId="4">#REF!</definedName>
    <definedName name="Nota_37_SRZiSB" localSheetId="10">#REF!</definedName>
    <definedName name="Nota_37_SRZiSB" localSheetId="16">#REF!</definedName>
    <definedName name="Nota_37_SRZiSB" localSheetId="17">#REF!</definedName>
    <definedName name="Nota_37_SRZiSB">#REF!</definedName>
    <definedName name="Nota_38_SRZiSB" localSheetId="2">#REF!</definedName>
    <definedName name="Nota_38_SRZiSB" localSheetId="4">#REF!</definedName>
    <definedName name="Nota_38_SRZiSB" localSheetId="10">#REF!</definedName>
    <definedName name="Nota_38_SRZiSB" localSheetId="16">#REF!</definedName>
    <definedName name="Nota_38_SRZiSB" localSheetId="17">#REF!</definedName>
    <definedName name="Nota_38_SRZiSB">#REF!</definedName>
    <definedName name="Nota_39_SRZiSB" localSheetId="2">#REF!</definedName>
    <definedName name="Nota_39_SRZiSB" localSheetId="4">#REF!</definedName>
    <definedName name="Nota_39_SRZiSB" localSheetId="10">#REF!</definedName>
    <definedName name="Nota_39_SRZiSB" localSheetId="16">#REF!</definedName>
    <definedName name="Nota_39_SRZiSB" localSheetId="17">#REF!</definedName>
    <definedName name="Nota_39_SRZiSB">#REF!</definedName>
    <definedName name="Nota_4_SBB_A" localSheetId="2">#REF!</definedName>
    <definedName name="Nota_4_SBB_A" localSheetId="4">#REF!</definedName>
    <definedName name="Nota_4_SBB_A" localSheetId="10">#REF!</definedName>
    <definedName name="Nota_4_SBB_A" localSheetId="16">#REF!</definedName>
    <definedName name="Nota_4_SBB_A" localSheetId="17">#REF!</definedName>
    <definedName name="Nota_4_SBB_A">#REF!</definedName>
    <definedName name="Nota_40_SRZiSB" localSheetId="2">#REF!</definedName>
    <definedName name="Nota_40_SRZiSB" localSheetId="4">#REF!</definedName>
    <definedName name="Nota_40_SRZiSB" localSheetId="10">#REF!</definedName>
    <definedName name="Nota_40_SRZiSB" localSheetId="16">#REF!</definedName>
    <definedName name="Nota_40_SRZiSB" localSheetId="17">#REF!</definedName>
    <definedName name="Nota_40_SRZiSB">#REF!</definedName>
    <definedName name="Nota_41_SRZiSB" localSheetId="2">#REF!</definedName>
    <definedName name="Nota_41_SRZiSB" localSheetId="4">#REF!</definedName>
    <definedName name="Nota_41_SRZiSB" localSheetId="10">#REF!</definedName>
    <definedName name="Nota_41_SRZiSB" localSheetId="16">#REF!</definedName>
    <definedName name="Nota_41_SRZiSB" localSheetId="17">#REF!</definedName>
    <definedName name="Nota_41_SRZiSB">#REF!</definedName>
    <definedName name="Nota_5_SBB_A" localSheetId="2">#REF!</definedName>
    <definedName name="Nota_5_SBB_A" localSheetId="4">#REF!</definedName>
    <definedName name="Nota_5_SBB_A" localSheetId="10">#REF!</definedName>
    <definedName name="Nota_5_SBB_A" localSheetId="16">#REF!</definedName>
    <definedName name="Nota_5_SBB_A" localSheetId="17">#REF!</definedName>
    <definedName name="Nota_5_SBB_A">#REF!</definedName>
    <definedName name="Nota_6_SBB_A" localSheetId="2">#REF!</definedName>
    <definedName name="Nota_6_SBB_A" localSheetId="4">#REF!</definedName>
    <definedName name="Nota_6_SBB_A" localSheetId="10">#REF!</definedName>
    <definedName name="Nota_6_SBB_A" localSheetId="16">#REF!</definedName>
    <definedName name="Nota_6_SBB_A" localSheetId="17">#REF!</definedName>
    <definedName name="Nota_6_SBB_A">#REF!</definedName>
    <definedName name="Nota_7_SBB_A" localSheetId="2">#REF!</definedName>
    <definedName name="Nota_7_SBB_A" localSheetId="4">#REF!</definedName>
    <definedName name="Nota_7_SBB_A" localSheetId="10">#REF!</definedName>
    <definedName name="Nota_7_SBB_A" localSheetId="16">#REF!</definedName>
    <definedName name="Nota_7_SBB_A" localSheetId="17">#REF!</definedName>
    <definedName name="Nota_7_SBB_A">#REF!</definedName>
    <definedName name="Nota_8_SBB_A" localSheetId="2">#REF!</definedName>
    <definedName name="Nota_8_SBB_A" localSheetId="4">#REF!</definedName>
    <definedName name="Nota_8_SBB_A" localSheetId="10">#REF!</definedName>
    <definedName name="Nota_8_SBB_A" localSheetId="16">#REF!</definedName>
    <definedName name="Nota_8_SBB_A" localSheetId="17">#REF!</definedName>
    <definedName name="Nota_8_SBB_A">#REF!</definedName>
    <definedName name="nota18kopia" localSheetId="2">#REF!</definedName>
    <definedName name="nota18kopia" localSheetId="4">#REF!</definedName>
    <definedName name="nota18kopia" localSheetId="10">#REF!</definedName>
    <definedName name="nota18kopia" localSheetId="16">#REF!</definedName>
    <definedName name="nota18kopia">#REF!</definedName>
    <definedName name="Noty_do_SRPPB" localSheetId="2">#REF!</definedName>
    <definedName name="Noty_do_SRPPB" localSheetId="4">#REF!</definedName>
    <definedName name="Noty_do_SRPPB" localSheetId="10">#REF!</definedName>
    <definedName name="Noty_do_SRPPB" localSheetId="16">#REF!</definedName>
    <definedName name="Noty_do_SRPPB" localSheetId="17">#REF!</definedName>
    <definedName name="Noty_do_SRPPB">#REF!</definedName>
    <definedName name="NovemberIC" localSheetId="2">#REF!</definedName>
    <definedName name="NovemberIC" localSheetId="4">#REF!</definedName>
    <definedName name="NovemberIC" localSheetId="10">#REF!</definedName>
    <definedName name="NovemberIC" localSheetId="16">#REF!</definedName>
    <definedName name="NovemberIC">#REF!</definedName>
    <definedName name="NovemberII" localSheetId="2">#REF!</definedName>
    <definedName name="NovemberII" localSheetId="4">#REF!</definedName>
    <definedName name="NovemberII" localSheetId="10">#REF!</definedName>
    <definedName name="NovemberII" localSheetId="16">#REF!</definedName>
    <definedName name="NovemberII">#REF!</definedName>
    <definedName name="NovemberL" localSheetId="2">#REF!</definedName>
    <definedName name="NovemberL" localSheetId="4">#REF!</definedName>
    <definedName name="NovemberL" localSheetId="10">#REF!</definedName>
    <definedName name="NovemberL" localSheetId="16">#REF!</definedName>
    <definedName name="NovemberL">#REF!</definedName>
    <definedName name="NP_nip" localSheetId="2">#REF!</definedName>
    <definedName name="NP_nip" localSheetId="4">#REF!</definedName>
    <definedName name="NP_nip" localSheetId="10">#REF!</definedName>
    <definedName name="NP_nip" localSheetId="16">#REF!</definedName>
    <definedName name="NP_nip">#REF!</definedName>
    <definedName name="NP_zw" localSheetId="2">#REF!</definedName>
    <definedName name="NP_zw" localSheetId="4">#REF!</definedName>
    <definedName name="NP_zw" localSheetId="10">#REF!</definedName>
    <definedName name="NP_zw" localSheetId="16">#REF!</definedName>
    <definedName name="NP_zw">#REF!</definedName>
    <definedName name="NPoland_Div" localSheetId="2">[Poland2008.xls]Poland [64]Division!$A$1:$AA$218</definedName>
    <definedName name="NPoland_Div" localSheetId="1">[Poland2008.xls]Poland [64]Division!$A$1:$AA$218</definedName>
    <definedName name="NPoland_Div" localSheetId="4">[Poland2008.xls]Poland [64]Division!$A$1:$AA$218</definedName>
    <definedName name="NPoland_Div" localSheetId="10">[Poland2008.xls]Poland [64]Division!$A$1:$AA$218</definedName>
    <definedName name="NPoland_Div" localSheetId="16">[Poland2008.xls]Poland [64]Division!$A$1:$AA$218</definedName>
    <definedName name="NPoland_Div">[Poland2008.xls]Poland [64]Division!$A$1:$AA$218</definedName>
    <definedName name="NR_N1" localSheetId="2">#REF!</definedName>
    <definedName name="NR_N1" localSheetId="4">#REF!</definedName>
    <definedName name="NR_N1" localSheetId="10">#REF!</definedName>
    <definedName name="NR_N1" localSheetId="16">#REF!</definedName>
    <definedName name="NR_N1">#REF!</definedName>
    <definedName name="NR_N10" localSheetId="2">'[43]Noty rachunek'!#REF!</definedName>
    <definedName name="NR_N10" localSheetId="5">'[43]Noty rachunek'!#REF!</definedName>
    <definedName name="NR_N10" localSheetId="1">'[43]Noty rachunek'!#REF!</definedName>
    <definedName name="NR_N10" localSheetId="4">'[43]Noty rachunek'!#REF!</definedName>
    <definedName name="NR_N10" localSheetId="10">'[43]Noty rachunek'!#REF!</definedName>
    <definedName name="NR_N10" localSheetId="16">'[43]Noty rachunek'!#REF!</definedName>
    <definedName name="NR_N10" localSheetId="17">'[57]Noty rachunek'!#REF!</definedName>
    <definedName name="NR_N10">'[43]Noty rachunek'!#REF!</definedName>
    <definedName name="NR_N11" localSheetId="2">#REF!</definedName>
    <definedName name="NR_N11" localSheetId="4">#REF!</definedName>
    <definedName name="NR_N11" localSheetId="10">#REF!</definedName>
    <definedName name="NR_N11" localSheetId="16">#REF!</definedName>
    <definedName name="NR_N11">#REF!</definedName>
    <definedName name="NR_N12" localSheetId="2">#REF!</definedName>
    <definedName name="NR_N12" localSheetId="4">#REF!</definedName>
    <definedName name="NR_N12" localSheetId="10">#REF!</definedName>
    <definedName name="NR_N12" localSheetId="16">#REF!</definedName>
    <definedName name="NR_N12">#REF!</definedName>
    <definedName name="NR_N13" localSheetId="2">#REF!</definedName>
    <definedName name="NR_N13" localSheetId="4">#REF!</definedName>
    <definedName name="NR_N13" localSheetId="10">#REF!</definedName>
    <definedName name="NR_N13" localSheetId="16">#REF!</definedName>
    <definedName name="NR_N13">#REF!</definedName>
    <definedName name="NR_N14" localSheetId="2">#REF!</definedName>
    <definedName name="NR_N14" localSheetId="4">#REF!</definedName>
    <definedName name="NR_N14" localSheetId="10">#REF!</definedName>
    <definedName name="NR_N14" localSheetId="16">#REF!</definedName>
    <definedName name="NR_N14">#REF!</definedName>
    <definedName name="NR_N14_2" localSheetId="2">#REF!</definedName>
    <definedName name="NR_N14_2" localSheetId="4">#REF!</definedName>
    <definedName name="NR_N14_2" localSheetId="10">#REF!</definedName>
    <definedName name="NR_N14_2" localSheetId="16">#REF!</definedName>
    <definedName name="NR_N14_2">#REF!</definedName>
    <definedName name="NR_N15" localSheetId="2">#REF!</definedName>
    <definedName name="NR_N15" localSheetId="4">#REF!</definedName>
    <definedName name="NR_N15" localSheetId="10">#REF!</definedName>
    <definedName name="NR_N15" localSheetId="16">#REF!</definedName>
    <definedName name="NR_N15">#REF!</definedName>
    <definedName name="NR_N2" localSheetId="2">#REF!</definedName>
    <definedName name="NR_N2" localSheetId="4">#REF!</definedName>
    <definedName name="NR_N2" localSheetId="10">#REF!</definedName>
    <definedName name="NR_N2" localSheetId="16">#REF!</definedName>
    <definedName name="NR_N2">#REF!</definedName>
    <definedName name="NR_N3" localSheetId="2">#REF!</definedName>
    <definedName name="NR_N3" localSheetId="4">#REF!</definedName>
    <definedName name="NR_N3" localSheetId="10">#REF!</definedName>
    <definedName name="NR_N3" localSheetId="16">#REF!</definedName>
    <definedName name="NR_N3">#REF!</definedName>
    <definedName name="NR_N4" localSheetId="2">'[65]Noty rachunek'!#REF!</definedName>
    <definedName name="NR_N4" localSheetId="5">'[65]Noty rachunek'!#REF!</definedName>
    <definedName name="NR_N4" localSheetId="1">'[65]Noty rachunek'!#REF!</definedName>
    <definedName name="NR_N4" localSheetId="4">'[65]Noty rachunek'!#REF!</definedName>
    <definedName name="NR_N4" localSheetId="10">'[65]Noty rachunek'!#REF!</definedName>
    <definedName name="NR_N4" localSheetId="16">'[65]Noty rachunek'!#REF!</definedName>
    <definedName name="NR_N4" localSheetId="17">'[65]Noty rachunek'!#REF!</definedName>
    <definedName name="NR_N4">'[65]Noty rachunek'!#REF!</definedName>
    <definedName name="NR_N5" localSheetId="2">'[65]Noty rachunek'!#REF!</definedName>
    <definedName name="NR_N5" localSheetId="5">'[65]Noty rachunek'!#REF!</definedName>
    <definedName name="NR_N5" localSheetId="1">'[65]Noty rachunek'!#REF!</definedName>
    <definedName name="NR_N5" localSheetId="4">'[65]Noty rachunek'!#REF!</definedName>
    <definedName name="NR_N5" localSheetId="10">'[65]Noty rachunek'!#REF!</definedName>
    <definedName name="NR_N5" localSheetId="16">'[65]Noty rachunek'!#REF!</definedName>
    <definedName name="NR_N5" localSheetId="17">'[65]Noty rachunek'!#REF!</definedName>
    <definedName name="NR_N5">'[65]Noty rachunek'!#REF!</definedName>
    <definedName name="NR_N6.1" localSheetId="2">#REF!</definedName>
    <definedName name="NR_N6.1" localSheetId="4">#REF!</definedName>
    <definedName name="NR_N6.1" localSheetId="10">#REF!</definedName>
    <definedName name="NR_N6.1" localSheetId="16">#REF!</definedName>
    <definedName name="NR_N6.1">#REF!</definedName>
    <definedName name="NR_N6.2" localSheetId="2">#REF!</definedName>
    <definedName name="NR_N6.2" localSheetId="4">#REF!</definedName>
    <definedName name="NR_N6.2" localSheetId="10">#REF!</definedName>
    <definedName name="NR_N6.2" localSheetId="16">#REF!</definedName>
    <definedName name="NR_N6.2">#REF!</definedName>
    <definedName name="NR_N7" localSheetId="2">#REF!</definedName>
    <definedName name="NR_N7" localSheetId="4">#REF!</definedName>
    <definedName name="NR_N7" localSheetId="10">#REF!</definedName>
    <definedName name="NR_N7" localSheetId="16">#REF!</definedName>
    <definedName name="NR_N7">#REF!</definedName>
    <definedName name="NR_N8" localSheetId="2">#REF!</definedName>
    <definedName name="NR_N8" localSheetId="4">#REF!</definedName>
    <definedName name="NR_N8" localSheetId="10">#REF!</definedName>
    <definedName name="NR_N8" localSheetId="16">#REF!</definedName>
    <definedName name="NR_N8">#REF!</definedName>
    <definedName name="NR_N9" localSheetId="2">#REF!</definedName>
    <definedName name="NR_N9" localSheetId="4">#REF!</definedName>
    <definedName name="NR_N9" localSheetId="10">#REF!</definedName>
    <definedName name="NR_N9" localSheetId="16">#REF!</definedName>
    <definedName name="NR_N9">#REF!</definedName>
    <definedName name="NR_PO" localSheetId="2">#REF!</definedName>
    <definedName name="NR_PO" localSheetId="4">#REF!</definedName>
    <definedName name="NR_PO" localSheetId="10">#REF!</definedName>
    <definedName name="NR_PO" localSheetId="16">#REF!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2">#REF!</definedName>
    <definedName name="NTrini_FOM" localSheetId="4">#REF!</definedName>
    <definedName name="NTrini_FOM" localSheetId="10">#REF!</definedName>
    <definedName name="NTrini_FOM" localSheetId="16">#REF!</definedName>
    <definedName name="NTrini_FOM">#REF!</definedName>
    <definedName name="numerki" localSheetId="2" hidden="1">{"'BZ SA P&amp;l (fORECAST)'!$A$1:$BR$26"}</definedName>
    <definedName name="numerki" localSheetId="1" hidden="1">{"'BZ SA P&amp;l (fORECAST)'!$A$1:$BR$26"}</definedName>
    <definedName name="numerki" localSheetId="4" hidden="1">{"'BZ SA P&amp;l (fORECAST)'!$A$1:$BR$26"}</definedName>
    <definedName name="numerki" hidden="1">{"'BZ SA P&amp;l (fORECAST)'!$A$1:$BR$26"}</definedName>
    <definedName name="o.FBN019_4" localSheetId="2">#REF!</definedName>
    <definedName name="o.FBN019_4" localSheetId="4">#REF!</definedName>
    <definedName name="o.FBN019_4" localSheetId="10">#REF!</definedName>
    <definedName name="o.FBN019_4" localSheetId="16">#REF!</definedName>
    <definedName name="o.FBN019_4">#REF!</definedName>
    <definedName name="o.FBN019_6" localSheetId="2">#REF!</definedName>
    <definedName name="o.FBN019_6" localSheetId="4">#REF!</definedName>
    <definedName name="o.FBN019_6" localSheetId="10">#REF!</definedName>
    <definedName name="o.FBN019_6" localSheetId="16">#REF!</definedName>
    <definedName name="o.FBN019_6">#REF!</definedName>
    <definedName name="o.FBN019_7" localSheetId="2">#REF!</definedName>
    <definedName name="o.FBN019_7" localSheetId="4">#REF!</definedName>
    <definedName name="o.FBN019_7" localSheetId="10">#REF!</definedName>
    <definedName name="o.FBN019_7" localSheetId="16">#REF!</definedName>
    <definedName name="o.FBN019_7">#REF!</definedName>
    <definedName name="o.FBN019_8" localSheetId="2">#REF!</definedName>
    <definedName name="o.FBN019_8" localSheetId="4">#REF!</definedName>
    <definedName name="o.FBN019_8" localSheetId="10">#REF!</definedName>
    <definedName name="o.FBN019_8" localSheetId="16">#REF!</definedName>
    <definedName name="o.FBN019_8">#REF!</definedName>
    <definedName name="o.FBN020_2" localSheetId="2">#REF!</definedName>
    <definedName name="o.FBN020_2" localSheetId="4">#REF!</definedName>
    <definedName name="o.FBN020_2" localSheetId="10">#REF!</definedName>
    <definedName name="o.FBN020_2" localSheetId="16">#REF!</definedName>
    <definedName name="o.FBN020_2">#REF!</definedName>
    <definedName name="o.FIN004A" localSheetId="2">'[34]FIN004A i 4B'!#REF!</definedName>
    <definedName name="o.FIN004A" localSheetId="4">'[34]FIN004A i 4B'!#REF!</definedName>
    <definedName name="o.FIN004A" localSheetId="10">'[34]FIN004A i 4B'!#REF!</definedName>
    <definedName name="o.FIN004A" localSheetId="16">'[34]FIN004A i 4B'!#REF!</definedName>
    <definedName name="o.FIN004A">'[34]FIN004A i 4B'!#REF!</definedName>
    <definedName name="o.FIN005_1" localSheetId="2">#REF!</definedName>
    <definedName name="o.FIN005_1" localSheetId="4">#REF!</definedName>
    <definedName name="o.FIN005_1" localSheetId="10">#REF!</definedName>
    <definedName name="o.FIN005_1" localSheetId="16">#REF!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 localSheetId="4">#REF!</definedName>
    <definedName name="Obciążenie_z_tytułu_podatku_dochodowego" localSheetId="10">#REF!</definedName>
    <definedName name="Obciążenie_z_tytułu_podatku_dochodowego" localSheetId="16">#REF!</definedName>
    <definedName name="Obciążenie_z_tytułu_podatku_dochodowego" localSheetId="17">#REF!</definedName>
    <definedName name="Obciążenie_z_tytułu_podatku_dochodowego">#REF!</definedName>
    <definedName name="OblastDat2" localSheetId="2">#REF!</definedName>
    <definedName name="OblastDat2" localSheetId="4">#REF!</definedName>
    <definedName name="OblastDat2" localSheetId="10">#REF!</definedName>
    <definedName name="OblastDat2" localSheetId="16">#REF!</definedName>
    <definedName name="OblastDat2">#REF!</definedName>
    <definedName name="OblastDat2_11" localSheetId="2">#REF!</definedName>
    <definedName name="OblastDat2_11" localSheetId="4">#REF!</definedName>
    <definedName name="OblastDat2_11" localSheetId="10">#REF!</definedName>
    <definedName name="OblastDat2_11" localSheetId="16">#REF!</definedName>
    <definedName name="OblastDat2_11">#REF!</definedName>
    <definedName name="OblastDat2_2" localSheetId="2">#REF!</definedName>
    <definedName name="OblastDat2_2" localSheetId="4">#REF!</definedName>
    <definedName name="OblastDat2_2" localSheetId="10">#REF!</definedName>
    <definedName name="OblastDat2_2" localSheetId="16">#REF!</definedName>
    <definedName name="OblastDat2_2">#REF!</definedName>
    <definedName name="OblastDat2_28" localSheetId="2">#REF!</definedName>
    <definedName name="OblastDat2_28" localSheetId="4">#REF!</definedName>
    <definedName name="OblastDat2_28" localSheetId="10">#REF!</definedName>
    <definedName name="OblastDat2_28" localSheetId="16">#REF!</definedName>
    <definedName name="OblastDat2_28">#REF!</definedName>
    <definedName name="OblastNadpisuRadku" localSheetId="2">#REF!</definedName>
    <definedName name="OblastNadpisuRadku" localSheetId="4">#REF!</definedName>
    <definedName name="OblastNadpisuRadku" localSheetId="10">#REF!</definedName>
    <definedName name="OblastNadpisuRadku" localSheetId="16">#REF!</definedName>
    <definedName name="OblastNadpisuRadku">#REF!</definedName>
    <definedName name="OblastNadpisuRadku_11" localSheetId="2">#REF!</definedName>
    <definedName name="OblastNadpisuRadku_11" localSheetId="4">#REF!</definedName>
    <definedName name="OblastNadpisuRadku_11" localSheetId="10">#REF!</definedName>
    <definedName name="OblastNadpisuRadku_11" localSheetId="16">#REF!</definedName>
    <definedName name="OblastNadpisuRadku_11">#REF!</definedName>
    <definedName name="OblastNadpisuRadku_2" localSheetId="2">#REF!</definedName>
    <definedName name="OblastNadpisuRadku_2" localSheetId="4">#REF!</definedName>
    <definedName name="OblastNadpisuRadku_2" localSheetId="10">#REF!</definedName>
    <definedName name="OblastNadpisuRadku_2" localSheetId="16">#REF!</definedName>
    <definedName name="OblastNadpisuRadku_2">#REF!</definedName>
    <definedName name="OblastNadpisuRadku_28" localSheetId="2">#REF!</definedName>
    <definedName name="OblastNadpisuRadku_28" localSheetId="4">#REF!</definedName>
    <definedName name="OblastNadpisuRadku_28" localSheetId="10">#REF!</definedName>
    <definedName name="OblastNadpisuRadku_28" localSheetId="16">#REF!</definedName>
    <definedName name="OblastNadpisuRadku_28">#REF!</definedName>
    <definedName name="OblastNadpisuSloupcu" localSheetId="2">#REF!</definedName>
    <definedName name="OblastNadpisuSloupcu" localSheetId="4">#REF!</definedName>
    <definedName name="OblastNadpisuSloupcu" localSheetId="10">#REF!</definedName>
    <definedName name="OblastNadpisuSloupcu" localSheetId="16">#REF!</definedName>
    <definedName name="OblastNadpisuSloupcu">#REF!</definedName>
    <definedName name="OblastNadpisuSloupcu_11" localSheetId="2">#REF!</definedName>
    <definedName name="OblastNadpisuSloupcu_11" localSheetId="4">#REF!</definedName>
    <definedName name="OblastNadpisuSloupcu_11" localSheetId="10">#REF!</definedName>
    <definedName name="OblastNadpisuSloupcu_11" localSheetId="16">#REF!</definedName>
    <definedName name="OblastNadpisuSloupcu_11">#REF!</definedName>
    <definedName name="OblastNadpisuSloupcu_2" localSheetId="2">#REF!</definedName>
    <definedName name="OblastNadpisuSloupcu_2" localSheetId="4">#REF!</definedName>
    <definedName name="OblastNadpisuSloupcu_2" localSheetId="10">#REF!</definedName>
    <definedName name="OblastNadpisuSloupcu_2" localSheetId="16">#REF!</definedName>
    <definedName name="OblastNadpisuSloupcu_2">#REF!</definedName>
    <definedName name="OblastNadpisuSloupcu_28" localSheetId="2">#REF!</definedName>
    <definedName name="OblastNadpisuSloupcu_28" localSheetId="4">#REF!</definedName>
    <definedName name="OblastNadpisuSloupcu_28" localSheetId="10">#REF!</definedName>
    <definedName name="OblastNadpisuSloupcu_28" localSheetId="16">#REF!</definedName>
    <definedName name="OblastNadpisuSloupcu_28">#REF!</definedName>
    <definedName name="OBLIG_dt" localSheetId="2">#REF!</definedName>
    <definedName name="OBLIG_dt" localSheetId="4">#REF!</definedName>
    <definedName name="OBLIG_dt" localSheetId="10">#REF!</definedName>
    <definedName name="OBLIG_dt" localSheetId="16">#REF!</definedName>
    <definedName name="OBLIG_dt">#REF!</definedName>
    <definedName name="OBLIG_dw" localSheetId="2">#REF!</definedName>
    <definedName name="OBLIG_dw" localSheetId="4">#REF!</definedName>
    <definedName name="OBLIG_dw" localSheetId="10">#REF!</definedName>
    <definedName name="OBLIG_dw" localSheetId="16">#REF!</definedName>
    <definedName name="OBLIG_dw">#REF!</definedName>
    <definedName name="_xlnm.Print_Area" localSheetId="2">BS!$A$1:$P$53</definedName>
    <definedName name="_xlnm.Print_Area" localSheetId="4">#REF!</definedName>
    <definedName name="_xlnm.Print_Area" localSheetId="10">#REF!</definedName>
    <definedName name="_xlnm.Print_Area" localSheetId="16">#REF!</definedName>
    <definedName name="_xlnm.Print_Area">#REF!</definedName>
    <definedName name="Obszar_wydruku_MI" localSheetId="2">#REF!</definedName>
    <definedName name="Obszar_wydruku_MI" localSheetId="4">#REF!</definedName>
    <definedName name="Obszar_wydruku_MI" localSheetId="10">#REF!</definedName>
    <definedName name="Obszar_wydruku_MI" localSheetId="16">#REF!</definedName>
    <definedName name="Obszar_wydruku_MI" localSheetId="17">#REF!</definedName>
    <definedName name="Obszar_wydruku_MI">#REF!</definedName>
    <definedName name="OctoberIC" localSheetId="2">#REF!</definedName>
    <definedName name="OctoberIC" localSheetId="4">#REF!</definedName>
    <definedName name="OctoberIC" localSheetId="10">#REF!</definedName>
    <definedName name="OctoberIC" localSheetId="16">#REF!</definedName>
    <definedName name="OctoberIC">#REF!</definedName>
    <definedName name="OctoberII" localSheetId="2">#REF!</definedName>
    <definedName name="OctoberII" localSheetId="4">#REF!</definedName>
    <definedName name="OctoberII" localSheetId="10">#REF!</definedName>
    <definedName name="OctoberII" localSheetId="16">#REF!</definedName>
    <definedName name="OctoberII">#REF!</definedName>
    <definedName name="OctoberL" localSheetId="2">#REF!</definedName>
    <definedName name="OctoberL" localSheetId="4">#REF!</definedName>
    <definedName name="OctoberL" localSheetId="10">#REF!</definedName>
    <definedName name="OctoberL" localSheetId="16">#REF!</definedName>
    <definedName name="OctoberL">#REF!</definedName>
    <definedName name="oddz" localSheetId="2">#REF!</definedName>
    <definedName name="oddz" localSheetId="4">#REF!</definedName>
    <definedName name="oddz" localSheetId="10">#REF!</definedName>
    <definedName name="oddz" localSheetId="16">#REF!</definedName>
    <definedName name="oddz">#REF!</definedName>
    <definedName name="Oddział" localSheetId="17">[66]lista!$B$2:$B$188</definedName>
    <definedName name="Oddział">[66]lista!$B$2:$B$188</definedName>
    <definedName name="oddziały_i_spółki" localSheetId="17">[67]lista!$E$2:$E$209</definedName>
    <definedName name="oddziały_i_spółki">[67]lista!$E$2:$E$209</definedName>
    <definedName name="Odpisy" localSheetId="2">#REF!</definedName>
    <definedName name="Odpisy" localSheetId="4">#REF!</definedName>
    <definedName name="Odpisy" localSheetId="10">#REF!</definedName>
    <definedName name="Odpisy" localSheetId="16">#REF!</definedName>
    <definedName name="Odpisy" localSheetId="17">#REF!</definedName>
    <definedName name="Odpisy">#REF!</definedName>
    <definedName name="Off_balance" localSheetId="2">#REF!</definedName>
    <definedName name="Off_balance" localSheetId="4">#REF!</definedName>
    <definedName name="Off_balance" localSheetId="10">#REF!</definedName>
    <definedName name="Off_balance" localSheetId="16">#REF!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7">'[49]Noty bilans'!$A$209:$D$216</definedName>
    <definedName name="oo">'[49]Noty bilans'!$A$209:$D$216</definedName>
    <definedName name="Other_reserve_funds" localSheetId="2">#REF!</definedName>
    <definedName name="Other_reserve_funds" localSheetId="4">#REF!</definedName>
    <definedName name="Other_reserve_funds" localSheetId="10">#REF!</definedName>
    <definedName name="Other_reserve_funds" localSheetId="16">#REF!</definedName>
    <definedName name="Other_reserve_funds">#REF!</definedName>
    <definedName name="outcomms" localSheetId="2">[19]S.P.30!#REF!</definedName>
    <definedName name="outcomms" localSheetId="4">[19]S.P.30!#REF!</definedName>
    <definedName name="outcomms" localSheetId="10">[19]S.P.30!#REF!</definedName>
    <definedName name="outcomms" localSheetId="16">[19]S.P.30!#REF!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2">#REF!</definedName>
    <definedName name="ow.FBN019_4" localSheetId="4">#REF!</definedName>
    <definedName name="ow.FBN019_4" localSheetId="10">#REF!</definedName>
    <definedName name="ow.FBN019_4" localSheetId="16">#REF!</definedName>
    <definedName name="ow.FBN019_4">#REF!</definedName>
    <definedName name="ow.FBN019_6" localSheetId="2">#REF!</definedName>
    <definedName name="ow.FBN019_6" localSheetId="4">#REF!</definedName>
    <definedName name="ow.FBN019_6" localSheetId="10">#REF!</definedName>
    <definedName name="ow.FBN019_6" localSheetId="16">#REF!</definedName>
    <definedName name="ow.FBN019_6">#REF!</definedName>
    <definedName name="ow.FBN019_7" localSheetId="2">#REF!</definedName>
    <definedName name="ow.FBN019_7" localSheetId="4">#REF!</definedName>
    <definedName name="ow.FBN019_7" localSheetId="10">#REF!</definedName>
    <definedName name="ow.FBN019_7" localSheetId="16">#REF!</definedName>
    <definedName name="ow.FBN019_7">#REF!</definedName>
    <definedName name="ow.FBN019_8" localSheetId="2">#REF!</definedName>
    <definedName name="ow.FBN019_8" localSheetId="4">#REF!</definedName>
    <definedName name="ow.FBN019_8" localSheetId="10">#REF!</definedName>
    <definedName name="ow.FBN019_8" localSheetId="16">#REF!</definedName>
    <definedName name="ow.FBN019_8">#REF!</definedName>
    <definedName name="ow.FBN020_2" localSheetId="2">#REF!</definedName>
    <definedName name="ow.FBN020_2" localSheetId="4">#REF!</definedName>
    <definedName name="ow.FBN020_2" localSheetId="10">#REF!</definedName>
    <definedName name="ow.FBN020_2" localSheetId="16">#REF!</definedName>
    <definedName name="ow.FBN020_2">#REF!</definedName>
    <definedName name="ow.FIN005_1" localSheetId="2">#REF!</definedName>
    <definedName name="ow.FIN005_1" localSheetId="4">#REF!</definedName>
    <definedName name="ow.FIN005_1" localSheetId="10">#REF!</definedName>
    <definedName name="ow.FIN005_1" localSheetId="16">#REF!</definedName>
    <definedName name="ow.FIN005_1">#REF!</definedName>
    <definedName name="P_L">'[68]P&amp;L porównywalny'!$A$5:$C$42</definedName>
    <definedName name="Papiery_utrzymywane_zapadalności" localSheetId="2">'[69]noty bilans'!#REF!</definedName>
    <definedName name="Papiery_utrzymywane_zapadalności" localSheetId="5">'[69]noty bilans'!#REF!</definedName>
    <definedName name="Papiery_utrzymywane_zapadalności" localSheetId="4">'[69]noty bilans'!#REF!</definedName>
    <definedName name="Papiery_utrzymywane_zapadalności" localSheetId="10">'[69]noty bilans'!#REF!</definedName>
    <definedName name="Papiery_utrzymywane_zapadalności" localSheetId="16">'[69]noty bilans'!#REF!</definedName>
    <definedName name="Papiery_utrzymywane_zapadalności" localSheetId="17">#REF!</definedName>
    <definedName name="Papiery_utrzymywane_zapadalności">'[69]noty bilans'!#REF!</definedName>
    <definedName name="Pasywa_pod07" localSheetId="2">#REF!</definedName>
    <definedName name="Pasywa_pod07" localSheetId="4">#REF!</definedName>
    <definedName name="Pasywa_pod07" localSheetId="10">#REF!</definedName>
    <definedName name="Pasywa_pod07" localSheetId="16">#REF!</definedName>
    <definedName name="Pasywa_pod07" localSheetId="17">#REF!</definedName>
    <definedName name="Pasywa_pod07">#REF!</definedName>
    <definedName name="Pasywa_pod08" localSheetId="2">#REF!</definedName>
    <definedName name="Pasywa_pod08" localSheetId="4">#REF!</definedName>
    <definedName name="Pasywa_pod08" localSheetId="10">#REF!</definedName>
    <definedName name="Pasywa_pod08" localSheetId="16">#REF!</definedName>
    <definedName name="Pasywa_pod08" localSheetId="17">#REF!</definedName>
    <definedName name="Pasywa_pod08">#REF!</definedName>
    <definedName name="Pensions" localSheetId="2">[19]S.P.27!#REF!</definedName>
    <definedName name="Pensions" localSheetId="4">[19]S.P.27!#REF!</definedName>
    <definedName name="Pensions" localSheetId="10">[19]S.P.27!#REF!</definedName>
    <definedName name="Pensions" localSheetId="16">[19]S.P.27!#REF!</definedName>
    <definedName name="Pensions">[19]S.P.27!#REF!</definedName>
    <definedName name="Performing_Loans" localSheetId="2">#REF!</definedName>
    <definedName name="Performing_Loans" localSheetId="4">#REF!</definedName>
    <definedName name="Performing_Loans" localSheetId="10">#REF!</definedName>
    <definedName name="Performing_Loans" localSheetId="16">#REF!</definedName>
    <definedName name="Performing_Loans">#REF!</definedName>
    <definedName name="PeriodDates" localSheetId="2">OFFSET(#REF!,0,0,COUNT(#REF!),1)</definedName>
    <definedName name="PeriodDates" localSheetId="4">OFFSET(#REF!,0,0,COUNT(#REF!),1)</definedName>
    <definedName name="PeriodDates" localSheetId="10">OFFSET(#REF!,0,0,COUNT(#REF!),1)</definedName>
    <definedName name="PeriodDates" localSheetId="16">OFFSET(#REF!,0,0,COUNT(#REF!),1)</definedName>
    <definedName name="PeriodDates">OFFSET(#REF!,0,0,COUNT(#REF!),1)</definedName>
    <definedName name="PKD" localSheetId="2">#REF!</definedName>
    <definedName name="PKD" localSheetId="4">#REF!</definedName>
    <definedName name="PKD" localSheetId="10">#REF!</definedName>
    <definedName name="PKD" localSheetId="16">#REF!</definedName>
    <definedName name="PKD" localSheetId="17">#REF!</definedName>
    <definedName name="PKD">#REF!</definedName>
    <definedName name="PKO" localSheetId="2">#REF!</definedName>
    <definedName name="PKO" localSheetId="4">#REF!</definedName>
    <definedName name="PKO" localSheetId="10">#REF!</definedName>
    <definedName name="PKO" localSheetId="16">#REF!</definedName>
    <definedName name="PKO" localSheetId="17">#REF!</definedName>
    <definedName name="PKO">#REF!</definedName>
    <definedName name="PL">'[68]P&amp;L porównywalny'!$A$5:$C$42</definedName>
    <definedName name="PL_3" localSheetId="2">#REF!</definedName>
    <definedName name="PL_3" localSheetId="4">#REF!</definedName>
    <definedName name="PL_3" localSheetId="10">#REF!</definedName>
    <definedName name="PL_3" localSheetId="16">#REF!</definedName>
    <definedName name="PL_3" localSheetId="17">#REF!</definedName>
    <definedName name="PL_3">#REF!</definedName>
    <definedName name="PL_9" localSheetId="2">#REF!</definedName>
    <definedName name="PL_9" localSheetId="4">#REF!</definedName>
    <definedName name="PL_9" localSheetId="10">#REF!</definedName>
    <definedName name="PL_9" localSheetId="16">#REF!</definedName>
    <definedName name="PL_9" localSheetId="17">#REF!</definedName>
    <definedName name="PL_9">#REF!</definedName>
    <definedName name="PL3QS" localSheetId="2">#REF!</definedName>
    <definedName name="PL3QS" localSheetId="4">#REF!</definedName>
    <definedName name="PL3QS" localSheetId="10">#REF!</definedName>
    <definedName name="PL3QS" localSheetId="16">#REF!</definedName>
    <definedName name="PL3QS" localSheetId="17">#REF!</definedName>
    <definedName name="PL3QS">#REF!</definedName>
    <definedName name="PLBANKQ2" localSheetId="2">#REF!</definedName>
    <definedName name="PLBANKQ2" localSheetId="4">#REF!</definedName>
    <definedName name="PLBANKQ2" localSheetId="10">#REF!</definedName>
    <definedName name="PLBANKQ2" localSheetId="16">#REF!</definedName>
    <definedName name="PLBANKQ2">#REF!</definedName>
    <definedName name="PLocena">#N/A</definedName>
    <definedName name="Pochodne_instrumenty_finansowe_handl" localSheetId="2">'[69]noty bilans 2'!#REF!</definedName>
    <definedName name="Pochodne_instrumenty_finansowe_handl" localSheetId="5">'[69]noty bilans 2'!#REF!</definedName>
    <definedName name="Pochodne_instrumenty_finansowe_handl" localSheetId="4">'[69]noty bilans 2'!#REF!</definedName>
    <definedName name="Pochodne_instrumenty_finansowe_handl" localSheetId="10">'[69]noty bilans 2'!#REF!</definedName>
    <definedName name="Pochodne_instrumenty_finansowe_handl" localSheetId="16">'[69]noty bilans 2'!#REF!</definedName>
    <definedName name="Pochodne_instrumenty_finansowe_handl" localSheetId="17">[18]podatek!#REF!</definedName>
    <definedName name="Pochodne_instrumenty_finansowe_handl">'[69]noty bilans 2'!#REF!</definedName>
    <definedName name="pochodne_opis" localSheetId="2">'[69]noty bilans 2'!#REF!</definedName>
    <definedName name="pochodne_opis" localSheetId="5">'[69]noty bilans 2'!#REF!</definedName>
    <definedName name="pochodne_opis" localSheetId="4">'[69]noty bilans 2'!#REF!</definedName>
    <definedName name="pochodne_opis" localSheetId="10">'[69]noty bilans 2'!#REF!</definedName>
    <definedName name="pochodne_opis" localSheetId="16">'[69]noty bilans 2'!#REF!</definedName>
    <definedName name="pochodne_opis" localSheetId="17">[18]podatek!#REF!</definedName>
    <definedName name="pochodne_opis">'[69]noty bilans 2'!#REF!</definedName>
    <definedName name="pochodzenie">[21]nazwy!$C$1:$C$23</definedName>
    <definedName name="Podpis">[44]lista!$K$2:$K$50</definedName>
    <definedName name="PODPISY" localSheetId="2">#REF!</definedName>
    <definedName name="PODPISY" localSheetId="4">#REF!</definedName>
    <definedName name="PODPISY" localSheetId="10">#REF!</definedName>
    <definedName name="PODPISY" localSheetId="16">#REF!</definedName>
    <definedName name="PODPISY">#REF!</definedName>
    <definedName name="PodpisyQ3" localSheetId="2">#REF!</definedName>
    <definedName name="PodpisyQ3" localSheetId="4">#REF!</definedName>
    <definedName name="PodpisyQ3" localSheetId="10">#REF!</definedName>
    <definedName name="PodpisyQ3" localSheetId="16">#REF!</definedName>
    <definedName name="PodpisyQ3">#REF!</definedName>
    <definedName name="podzial_podmiotowy" localSheetId="2">#REF!</definedName>
    <definedName name="podzial_podmiotowy" localSheetId="4">#REF!</definedName>
    <definedName name="podzial_podmiotowy" localSheetId="10">#REF!</definedName>
    <definedName name="podzial_podmiotowy" localSheetId="16">#REF!</definedName>
    <definedName name="podzial_podmiotowy">#REF!</definedName>
    <definedName name="Poftfel_2" localSheetId="2">[18]portfel!#REF!</definedName>
    <definedName name="Poftfel_2" localSheetId="5">[18]portfel!#REF!</definedName>
    <definedName name="Poftfel_2" localSheetId="4">[18]portfel!#REF!</definedName>
    <definedName name="Poftfel_2" localSheetId="10">[18]portfel!#REF!</definedName>
    <definedName name="Poftfel_2" localSheetId="16">[18]portfel!#REF!</definedName>
    <definedName name="Poftfel_2" localSheetId="17">[18]portfel!#REF!</definedName>
    <definedName name="Poftfel_2">[18]portfel!#REF!</definedName>
    <definedName name="POI" localSheetId="2">BS!POI</definedName>
    <definedName name="POI" localSheetId="1">#N/A</definedName>
    <definedName name="POI" localSheetId="4">'Przychody prowizyjne'!POI</definedName>
    <definedName name="POI" localSheetId="17">#N/A</definedName>
    <definedName name="POI">BS!POI</definedName>
    <definedName name="POKILO" localSheetId="2" hidden="1">{"'BZ SA P&amp;l (fORECAST)'!$A$1:$BR$26"}</definedName>
    <definedName name="POKILO" localSheetId="1" hidden="1">{"'BZ SA P&amp;l (fORECAST)'!$A$1:$BR$26"}</definedName>
    <definedName name="POKILO" localSheetId="4" hidden="1">{"'BZ SA P&amp;l (fORECAST)'!$A$1:$BR$26"}</definedName>
    <definedName name="POKILO" localSheetId="17" hidden="1">{"'BZ SA P&amp;l (fORECAST)'!$A$1:$BR$26"}</definedName>
    <definedName name="POKILO" hidden="1">{"'BZ SA P&amp;l (fORECAST)'!$A$1:$BR$26"}</definedName>
    <definedName name="Poland_Division">'[58]Poland Division'!$A$3:$AA$92</definedName>
    <definedName name="POLISH" localSheetId="2">#REF!</definedName>
    <definedName name="POLISH" localSheetId="4">#REF!</definedName>
    <definedName name="POLISH" localSheetId="10">#REF!</definedName>
    <definedName name="POLISH" localSheetId="16">#REF!</definedName>
    <definedName name="POLISH">#REF!</definedName>
    <definedName name="polityka0910" localSheetId="2">#REF!</definedName>
    <definedName name="polityka0910" localSheetId="4">#REF!</definedName>
    <definedName name="polityka0910" localSheetId="10">#REF!</definedName>
    <definedName name="polityka0910" localSheetId="16">#REF!</definedName>
    <definedName name="polityka0910">#REF!</definedName>
    <definedName name="POLSOFT2000M" localSheetId="2">#REF!</definedName>
    <definedName name="POLSOFT2000M" localSheetId="4">#REF!</definedName>
    <definedName name="POLSOFT2000M" localSheetId="10">#REF!</definedName>
    <definedName name="POLSOFT2000M" localSheetId="16">#REF!</definedName>
    <definedName name="POLSOFT2000M">#REF!</definedName>
    <definedName name="POLSOFT2000Y" localSheetId="2">#REF!</definedName>
    <definedName name="POLSOFT2000Y" localSheetId="4">#REF!</definedName>
    <definedName name="POLSOFT2000Y" localSheetId="10">#REF!</definedName>
    <definedName name="POLSOFT2000Y" localSheetId="16">#REF!</definedName>
    <definedName name="POLSOFT2000Y">#REF!</definedName>
    <definedName name="POLSOFT2001M" localSheetId="2">#REF!</definedName>
    <definedName name="POLSOFT2001M" localSheetId="4">#REF!</definedName>
    <definedName name="POLSOFT2001M" localSheetId="10">#REF!</definedName>
    <definedName name="POLSOFT2001M" localSheetId="16">#REF!</definedName>
    <definedName name="POLSOFT2001M">#REF!</definedName>
    <definedName name="POLSOFT2001Y" localSheetId="2">#REF!</definedName>
    <definedName name="POLSOFT2001Y" localSheetId="4">#REF!</definedName>
    <definedName name="POLSOFT2001Y" localSheetId="10">#REF!</definedName>
    <definedName name="POLSOFT2001Y" localSheetId="16">#REF!</definedName>
    <definedName name="POLSOFT2001Y">#REF!</definedName>
    <definedName name="POLSOFTDochody2000M" localSheetId="2">#REF!</definedName>
    <definedName name="POLSOFTDochody2000M" localSheetId="4">#REF!</definedName>
    <definedName name="POLSOFTDochody2000M" localSheetId="10">#REF!</definedName>
    <definedName name="POLSOFTDochody2000M" localSheetId="16">#REF!</definedName>
    <definedName name="POLSOFTDochody2000M">#REF!</definedName>
    <definedName name="POLSOFTDochody2000Y" localSheetId="2">#REF!</definedName>
    <definedName name="POLSOFTDochody2000Y" localSheetId="4">#REF!</definedName>
    <definedName name="POLSOFTDochody2000Y" localSheetId="10">#REF!</definedName>
    <definedName name="POLSOFTDochody2000Y" localSheetId="16">#REF!</definedName>
    <definedName name="POLSOFTDochody2000Y">#REF!</definedName>
    <definedName name="POLSOFTDochody2001M" localSheetId="2">#REF!</definedName>
    <definedName name="POLSOFTDochody2001M" localSheetId="4">#REF!</definedName>
    <definedName name="POLSOFTDochody2001M" localSheetId="10">#REF!</definedName>
    <definedName name="POLSOFTDochody2001M" localSheetId="16">#REF!</definedName>
    <definedName name="POLSOFTDochody2001M">#REF!</definedName>
    <definedName name="POLSOFTDochody2001Y" localSheetId="2">#REF!</definedName>
    <definedName name="POLSOFTDochody2001Y" localSheetId="4">#REF!</definedName>
    <definedName name="POLSOFTDochody2001Y" localSheetId="10">#REF!</definedName>
    <definedName name="POLSOFTDochody2001Y" localSheetId="16">#REF!</definedName>
    <definedName name="POLSOFTDochody2001Y">#REF!</definedName>
    <definedName name="pooi" localSheetId="2">'[30]wybrane dane finansowe 1'!#REF!</definedName>
    <definedName name="pooi" localSheetId="5">'[30]wybrane dane finansowe 1'!#REF!</definedName>
    <definedName name="pooi" localSheetId="1">'[30]wybrane dane finansowe 1'!#REF!</definedName>
    <definedName name="pooi" localSheetId="4">'[30]wybrane dane finansowe 1'!#REF!</definedName>
    <definedName name="pooi" localSheetId="10">'[30]wybrane dane finansowe 1'!#REF!</definedName>
    <definedName name="pooi" localSheetId="16">'[30]wybrane dane finansowe 1'!#REF!</definedName>
    <definedName name="pooi" localSheetId="17">'[31]wybrane dane finansowe 1'!#REF!</definedName>
    <definedName name="pooi">'[30]wybrane dane finansowe 1'!#REF!</definedName>
    <definedName name="portfel_bp" localSheetId="2">#REF!</definedName>
    <definedName name="portfel_bp" localSheetId="4">#REF!</definedName>
    <definedName name="portfel_bp" localSheetId="10">#REF!</definedName>
    <definedName name="portfel_bp" localSheetId="16">#REF!</definedName>
    <definedName name="portfel_bp" localSheetId="17">#REF!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 localSheetId="4">#REF!</definedName>
    <definedName name="powiazanie" localSheetId="10">#REF!</definedName>
    <definedName name="powiazanie" localSheetId="16">#REF!</definedName>
    <definedName name="powiazanie" localSheetId="17">#REF!</definedName>
    <definedName name="powiazanie">#REF!</definedName>
    <definedName name="Pozab_klasy" localSheetId="2">[69]impairment!#REF!</definedName>
    <definedName name="Pozab_klasy" localSheetId="5">[69]impairment!#REF!</definedName>
    <definedName name="Pozab_klasy" localSheetId="4">[69]impairment!#REF!</definedName>
    <definedName name="Pozab_klasy" localSheetId="10">[69]impairment!#REF!</definedName>
    <definedName name="Pozab_klasy" localSheetId="16">[69]impairment!#REF!</definedName>
    <definedName name="Pozab_klasy" localSheetId="17">[71]impairment!#REF!</definedName>
    <definedName name="Pozab_klasy">[69]impairment!#REF!</definedName>
    <definedName name="Pozabilans" localSheetId="2">[72]lista!#REF!</definedName>
    <definedName name="Pozabilans" localSheetId="4">[72]lista!#REF!</definedName>
    <definedName name="Pozabilans" localSheetId="10">[72]lista!#REF!</definedName>
    <definedName name="Pozabilans" localSheetId="16">[72]lista!#REF!</definedName>
    <definedName name="Pozabilans">[72]lista!#REF!</definedName>
    <definedName name="Pozabilans1" localSheetId="2">[72]lista!#REF!</definedName>
    <definedName name="Pozabilans1" localSheetId="4">[72]lista!#REF!</definedName>
    <definedName name="Pozabilans1" localSheetId="10">[72]lista!#REF!</definedName>
    <definedName name="Pozabilans1" localSheetId="16">[72]lista!#REF!</definedName>
    <definedName name="Pozabilans1">[72]lista!#REF!</definedName>
    <definedName name="Pozabilans2" localSheetId="2">[72]lista!#REF!</definedName>
    <definedName name="Pozabilans2" localSheetId="4">[72]lista!#REF!</definedName>
    <definedName name="Pozabilans2" localSheetId="10">[72]lista!#REF!</definedName>
    <definedName name="Pozabilans2" localSheetId="16">[72]lista!#REF!</definedName>
    <definedName name="Pozabilans2">[72]lista!#REF!</definedName>
    <definedName name="Pozostałe_aktywa" localSheetId="2">#REF!</definedName>
    <definedName name="Pozostałe_aktywa" localSheetId="4">#REF!</definedName>
    <definedName name="Pozostałe_aktywa" localSheetId="10">#REF!</definedName>
    <definedName name="Pozostałe_aktywa" localSheetId="16">#REF!</definedName>
    <definedName name="Pozostałe_aktywa" localSheetId="17">#REF!</definedName>
    <definedName name="Pozostałe_aktywa">#REF!</definedName>
    <definedName name="Pozostałe_pasywa" localSheetId="2">#REF!</definedName>
    <definedName name="Pozostałe_pasywa" localSheetId="4">#REF!</definedName>
    <definedName name="Pozostałe_pasywa" localSheetId="10">#REF!</definedName>
    <definedName name="Pozostałe_pasywa" localSheetId="16">#REF!</definedName>
    <definedName name="Pozostałe_pasywa" localSheetId="17">#REF!</definedName>
    <definedName name="Pozostałe_pasywa">#REF!</definedName>
    <definedName name="Pozycje_bilans_wg_KPWiG" localSheetId="17">[41]lista!$C$2:$C$18</definedName>
    <definedName name="Pozycje_bilans_wg_KPWiG">[41]lista!$C$2:$C$18</definedName>
    <definedName name="Pozycje_pozabilansowe" localSheetId="2">[73]impairment!#REF!</definedName>
    <definedName name="Pozycje_pozabilansowe" localSheetId="5">[73]impairment!#REF!</definedName>
    <definedName name="Pozycje_pozabilansowe" localSheetId="4">[73]impairment!#REF!</definedName>
    <definedName name="Pozycje_pozabilansowe" localSheetId="10">[73]impairment!#REF!</definedName>
    <definedName name="Pozycje_pozabilansowe" localSheetId="16">[73]impairment!#REF!</definedName>
    <definedName name="Pozycje_pozabilansowe" localSheetId="17">[73]impairment!#REF!</definedName>
    <definedName name="Pozycje_pozabilansowe">[73]impairment!#REF!</definedName>
    <definedName name="Pozycje_RZiS_wg_KPWiG" localSheetId="17">[66]lista!$D$2:$D$6</definedName>
    <definedName name="Pozycje_RZiS_wg_KPWiG">[66]lista!$D$2:$D$6</definedName>
    <definedName name="ppkl" localSheetId="2">'[30]wybrane dane finansowe 1'!#REF!</definedName>
    <definedName name="ppkl" localSheetId="5">'[30]wybrane dane finansowe 1'!#REF!</definedName>
    <definedName name="ppkl" localSheetId="1">'[30]wybrane dane finansowe 1'!#REF!</definedName>
    <definedName name="ppkl" localSheetId="4">'[30]wybrane dane finansowe 1'!#REF!</definedName>
    <definedName name="ppkl" localSheetId="10">'[30]wybrane dane finansowe 1'!#REF!</definedName>
    <definedName name="ppkl" localSheetId="16">'[30]wybrane dane finansowe 1'!#REF!</definedName>
    <definedName name="ppkl" localSheetId="17">'[31]wybrane dane finansowe 1'!#REF!</definedName>
    <definedName name="ppkl">'[30]wybrane dane finansowe 1'!#REF!</definedName>
    <definedName name="PPO" localSheetId="2">#REF!</definedName>
    <definedName name="PPO" localSheetId="4">#REF!</definedName>
    <definedName name="PPO" localSheetId="10">#REF!</definedName>
    <definedName name="PPO" localSheetId="16">#REF!</definedName>
    <definedName name="PPO" localSheetId="17">#REF!</definedName>
    <definedName name="PPO">#REF!</definedName>
    <definedName name="PPP" localSheetId="2" hidden="1">{"'BZ SA P&amp;l (fORECAST)'!$A$1:$BR$26"}</definedName>
    <definedName name="PPP" localSheetId="1" hidden="1">{"'BZ SA P&amp;l (fORECAST)'!$A$1:$BR$26"}</definedName>
    <definedName name="PPP" localSheetId="4" hidden="1">{"'BZ SA P&amp;l (fORECAST)'!$A$1:$BR$26"}</definedName>
    <definedName name="PPP" localSheetId="17" hidden="1">{"'BZ SA P&amp;l (fORECAST)'!$A$1:$BR$26"}</definedName>
    <definedName name="PPP" hidden="1">{"'BZ SA P&amp;l (fORECAST)'!$A$1:$BR$26"}</definedName>
    <definedName name="pracNPL">[21]nazwy!$F$1:$F$2</definedName>
    <definedName name="Prawaprzyznane" localSheetId="2">#REF!</definedName>
    <definedName name="Prawaprzyznane" localSheetId="4">#REF!</definedName>
    <definedName name="Prawaprzyznane" localSheetId="10">#REF!</definedName>
    <definedName name="Prawaprzyznane" localSheetId="16">#REF!</definedName>
    <definedName name="Prawaprzyznane" localSheetId="17">#REF!</definedName>
    <definedName name="Prawaprzyznane">#REF!</definedName>
    <definedName name="PrErrgrid" localSheetId="2">#REF!</definedName>
    <definedName name="PrErrgrid" localSheetId="4">#REF!</definedName>
    <definedName name="PrErrgrid" localSheetId="10">#REF!</definedName>
    <definedName name="PrErrgrid" localSheetId="16">#REF!</definedName>
    <definedName name="PrErrgrid">#REF!</definedName>
    <definedName name="Print_Area_MI" localSheetId="2">#REF!</definedName>
    <definedName name="Print_Area_MI" localSheetId="4">#REF!</definedName>
    <definedName name="Print_Area_MI" localSheetId="10">#REF!</definedName>
    <definedName name="Print_Area_MI" localSheetId="16">#REF!</definedName>
    <definedName name="Print_Area_MI">#REF!</definedName>
    <definedName name="Print_Area_MI_11" localSheetId="2">#REF!</definedName>
    <definedName name="Print_Area_MI_11" localSheetId="4">#REF!</definedName>
    <definedName name="Print_Area_MI_11" localSheetId="10">#REF!</definedName>
    <definedName name="Print_Area_MI_11" localSheetId="16">#REF!</definedName>
    <definedName name="Print_Area_MI_11">#REF!</definedName>
    <definedName name="Print_Area_MI_2" localSheetId="2">#REF!</definedName>
    <definedName name="Print_Area_MI_2" localSheetId="4">#REF!</definedName>
    <definedName name="Print_Area_MI_2" localSheetId="10">#REF!</definedName>
    <definedName name="Print_Area_MI_2" localSheetId="16">#REF!</definedName>
    <definedName name="Print_Area_MI_2">#REF!</definedName>
    <definedName name="Print_Area_MI_28" localSheetId="2">#REF!</definedName>
    <definedName name="Print_Area_MI_28" localSheetId="4">#REF!</definedName>
    <definedName name="Print_Area_MI_28" localSheetId="10">#REF!</definedName>
    <definedName name="Print_Area_MI_28" localSheetId="16">#REF!</definedName>
    <definedName name="Print_Area_MI_28">#REF!</definedName>
    <definedName name="Print_Titles_MI" localSheetId="2">#REF!</definedName>
    <definedName name="Print_Titles_MI" localSheetId="4">#REF!</definedName>
    <definedName name="Print_Titles_MI" localSheetId="10">#REF!</definedName>
    <definedName name="Print_Titles_MI" localSheetId="16">#REF!</definedName>
    <definedName name="Print_Titles_MI">#REF!</definedName>
    <definedName name="Print_Titles_MI_11" localSheetId="2">#REF!</definedName>
    <definedName name="Print_Titles_MI_11" localSheetId="4">#REF!</definedName>
    <definedName name="Print_Titles_MI_11" localSheetId="10">#REF!</definedName>
    <definedName name="Print_Titles_MI_11" localSheetId="16">#REF!</definedName>
    <definedName name="Print_Titles_MI_11">#REF!</definedName>
    <definedName name="Print_Titles_MI_2" localSheetId="2">#REF!</definedName>
    <definedName name="Print_Titles_MI_2" localSheetId="4">#REF!</definedName>
    <definedName name="Print_Titles_MI_2" localSheetId="10">#REF!</definedName>
    <definedName name="Print_Titles_MI_2" localSheetId="16">#REF!</definedName>
    <definedName name="Print_Titles_MI_2">#REF!</definedName>
    <definedName name="Print_Titles_MI_28" localSheetId="2">#REF!</definedName>
    <definedName name="Print_Titles_MI_28" localSheetId="4">#REF!</definedName>
    <definedName name="Print_Titles_MI_28" localSheetId="10">#REF!</definedName>
    <definedName name="Print_Titles_MI_28" localSheetId="16">#REF!</definedName>
    <definedName name="Print_Titles_MI_28">#REF!</definedName>
    <definedName name="proceedshedg" localSheetId="2">[19]S.P.13!#REF!</definedName>
    <definedName name="proceedshedg" localSheetId="4">[19]S.P.13!#REF!</definedName>
    <definedName name="proceedshedg" localSheetId="10">[19]S.P.13!#REF!</definedName>
    <definedName name="proceedshedg" localSheetId="16">[19]S.P.13!#REF!</definedName>
    <definedName name="proceedshedg">[19]S.P.13!#REF!</definedName>
    <definedName name="profit" localSheetId="2">#REF!</definedName>
    <definedName name="profit" localSheetId="4">#REF!</definedName>
    <definedName name="profit" localSheetId="10">#REF!</definedName>
    <definedName name="profit" localSheetId="16">#REF!</definedName>
    <definedName name="profit">#REF!</definedName>
    <definedName name="prognoza_2000" localSheetId="2">#REF!</definedName>
    <definedName name="prognoza_2000" localSheetId="4">#REF!</definedName>
    <definedName name="prognoza_2000" localSheetId="10">#REF!</definedName>
    <definedName name="prognoza_2000" localSheetId="16">#REF!</definedName>
    <definedName name="prognoza_2000">#REF!</definedName>
    <definedName name="provh" localSheetId="2">[19]S.P.13!#REF!</definedName>
    <definedName name="provh" localSheetId="4">[19]S.P.13!#REF!</definedName>
    <definedName name="provh" localSheetId="10">[19]S.P.13!#REF!</definedName>
    <definedName name="provh" localSheetId="16">[19]S.P.13!#REF!</definedName>
    <definedName name="provh">[19]S.P.13!#REF!</definedName>
    <definedName name="provision_cover" localSheetId="2">#REF!</definedName>
    <definedName name="provision_cover" localSheetId="4">#REF!</definedName>
    <definedName name="provision_cover" localSheetId="10">#REF!</definedName>
    <definedName name="provision_cover" localSheetId="16">#REF!</definedName>
    <definedName name="provision_cover">#REF!</definedName>
    <definedName name="prowizje_mar_08">#N/A</definedName>
    <definedName name="Przychody_odsetkowe" localSheetId="2">#REF!</definedName>
    <definedName name="Przychody_odsetkowe" localSheetId="4">#REF!</definedName>
    <definedName name="Przychody_odsetkowe" localSheetId="10">#REF!</definedName>
    <definedName name="Przychody_odsetkowe" localSheetId="16">#REF!</definedName>
    <definedName name="Przychody_odsetkowe" localSheetId="17">#REF!</definedName>
    <definedName name="Przychody_odsetkowe">#REF!</definedName>
    <definedName name="Przychody_prowizyjne" localSheetId="2">#REF!</definedName>
    <definedName name="Przychody_prowizyjne" localSheetId="4">#REF!</definedName>
    <definedName name="Przychody_prowizyjne" localSheetId="10">#REF!</definedName>
    <definedName name="Przychody_prowizyjne" localSheetId="16">#REF!</definedName>
    <definedName name="Przychody_prowizyjne" localSheetId="17">#REF!</definedName>
    <definedName name="Przychody_prowizyjne">#REF!</definedName>
    <definedName name="qerde" localSheetId="2">BS!qerde</definedName>
    <definedName name="qerde" localSheetId="1">#N/A</definedName>
    <definedName name="qerde" localSheetId="4">'Przychody prowizyjne'!qerde</definedName>
    <definedName name="qerde" localSheetId="17">#N/A</definedName>
    <definedName name="qerde">BS!qerde</definedName>
    <definedName name="qq" localSheetId="2">BS!qq</definedName>
    <definedName name="qq" localSheetId="1">#N/A</definedName>
    <definedName name="qq" localSheetId="4">'Przychody prowizyjne'!qq</definedName>
    <definedName name="qq" localSheetId="17">#N/A</definedName>
    <definedName name="qq">BS!qq</definedName>
    <definedName name="qqqqqqqqqqqqqqqqqqqqqqqqqq">#N/A</definedName>
    <definedName name="qqqqqqqqqqqqqqqqqqqqqqqqqqqqqqqqqqqqqqqqq">#N/A</definedName>
    <definedName name="Quarter" localSheetId="2">#REF!</definedName>
    <definedName name="Quarter" localSheetId="4">#REF!</definedName>
    <definedName name="Quarter" localSheetId="10">#REF!</definedName>
    <definedName name="Quarter" localSheetId="16">#REF!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2">#REF!</definedName>
    <definedName name="Rachunek0309" localSheetId="4">#REF!</definedName>
    <definedName name="Rachunek0309" localSheetId="10">#REF!</definedName>
    <definedName name="Rachunek0309" localSheetId="16">#REF!</definedName>
    <definedName name="Rachunek0309">#REF!</definedName>
    <definedName name="Rachunekskons0309" localSheetId="2">#REF!</definedName>
    <definedName name="Rachunekskons0309" localSheetId="4">#REF!</definedName>
    <definedName name="Rachunekskons0309" localSheetId="10">#REF!</definedName>
    <definedName name="Rachunekskons0309" localSheetId="16">#REF!</definedName>
    <definedName name="Rachunekskons0309">#REF!</definedName>
    <definedName name="RAI1B" localSheetId="2">#REF!</definedName>
    <definedName name="RAI1B" localSheetId="4">#REF!</definedName>
    <definedName name="RAI1B" localSheetId="10">#REF!</definedName>
    <definedName name="RAI1B" localSheetId="16">#REF!</definedName>
    <definedName name="RAI1B">#REF!</definedName>
    <definedName name="RAI2B" localSheetId="2">#REF!</definedName>
    <definedName name="RAI2B" localSheetId="4">#REF!</definedName>
    <definedName name="RAI2B" localSheetId="10">#REF!</definedName>
    <definedName name="RAI2B" localSheetId="16">#REF!</definedName>
    <definedName name="RAI2B">#REF!</definedName>
    <definedName name="raporty_daty">[76]lista!$A$1:$A$50</definedName>
    <definedName name="RawData" localSheetId="2">#REF!</definedName>
    <definedName name="RawData" localSheetId="4">#REF!</definedName>
    <definedName name="RawData" localSheetId="10">#REF!</definedName>
    <definedName name="RawData" localSheetId="16">#REF!</definedName>
    <definedName name="RawData">#REF!</definedName>
    <definedName name="Razem_a_z_finansowe" localSheetId="2">'[69]noty bilans 2'!#REF!</definedName>
    <definedName name="Razem_a_z_finansowe" localSheetId="5">'[69]noty bilans 2'!#REF!</definedName>
    <definedName name="Razem_a_z_finansowe" localSheetId="4">'[69]noty bilans 2'!#REF!</definedName>
    <definedName name="Razem_a_z_finansowe" localSheetId="10">'[69]noty bilans 2'!#REF!</definedName>
    <definedName name="Razem_a_z_finansowe" localSheetId="16">'[69]noty bilans 2'!#REF!</definedName>
    <definedName name="Razem_a_z_finansowe" localSheetId="17">'[71]noty bilans 2'!#REF!</definedName>
    <definedName name="Razem_a_z_finansowe">'[69]noty bilans 2'!#REF!</definedName>
    <definedName name="Recoveries.of.provision.from.central.write_down.Total" localSheetId="2">#REF!</definedName>
    <definedName name="Recoveries.of.provision.from.central.write_down.Total" localSheetId="4">#REF!</definedName>
    <definedName name="Recoveries.of.provision.from.central.write_down.Total" localSheetId="10">#REF!</definedName>
    <definedName name="Recoveries.of.provision.from.central.write_down.Total" localSheetId="16">#REF!</definedName>
    <definedName name="Recoveries.of.provision.from.central.write_down.Total">#REF!</definedName>
    <definedName name="region" localSheetId="2">#REF!</definedName>
    <definedName name="region" localSheetId="4">#REF!</definedName>
    <definedName name="region" localSheetId="10">#REF!</definedName>
    <definedName name="region" localSheetId="16">#REF!</definedName>
    <definedName name="region">#REF!</definedName>
    <definedName name="_xlnm.Recorder" localSheetId="2">#REF!</definedName>
    <definedName name="_xlnm.Recorder" localSheetId="4">#REF!</definedName>
    <definedName name="_xlnm.Recorder" localSheetId="10">#REF!</definedName>
    <definedName name="_xlnm.Recorder" localSheetId="16">#REF!</definedName>
    <definedName name="_xlnm.Recorder">#REF!</definedName>
    <definedName name="REPO_dt" localSheetId="2">#REF!</definedName>
    <definedName name="REPO_dt" localSheetId="4">#REF!</definedName>
    <definedName name="REPO_dt" localSheetId="10">#REF!</definedName>
    <definedName name="REPO_dt" localSheetId="16">#REF!</definedName>
    <definedName name="REPO_dt">#REF!</definedName>
    <definedName name="REPO_dw" localSheetId="2">#REF!</definedName>
    <definedName name="REPO_dw" localSheetId="4">#REF!</definedName>
    <definedName name="REPO_dw" localSheetId="10">#REF!</definedName>
    <definedName name="REPO_dw" localSheetId="16">#REF!</definedName>
    <definedName name="REPO_dw">#REF!</definedName>
    <definedName name="resma" localSheetId="2">[19]S.P.20!#REF!</definedName>
    <definedName name="resma" localSheetId="4">[19]S.P.20!#REF!</definedName>
    <definedName name="resma" localSheetId="10">[19]S.P.20!#REF!</definedName>
    <definedName name="resma" localSheetId="16">[19]S.P.20!#REF!</definedName>
    <definedName name="resma">[19]S.P.20!#REF!</definedName>
    <definedName name="Revaluation_reserve_07" localSheetId="2">#REF!</definedName>
    <definedName name="Revaluation_reserve_07" localSheetId="4">#REF!</definedName>
    <definedName name="Revaluation_reserve_07" localSheetId="10">#REF!</definedName>
    <definedName name="Revaluation_reserve_07" localSheetId="16">#REF!</definedName>
    <definedName name="Revaluation_reserve_07">#REF!</definedName>
    <definedName name="Revaluation_reserve_08" localSheetId="2">#REF!</definedName>
    <definedName name="Revaluation_reserve_08" localSheetId="4">#REF!</definedName>
    <definedName name="Revaluation_reserve_08" localSheetId="10">#REF!</definedName>
    <definedName name="Revaluation_reserve_08" localSheetId="16">#REF!</definedName>
    <definedName name="Revaluation_reserve_08">#REF!</definedName>
    <definedName name="rezerwy" localSheetId="2">'[5]wybrane dane finansowe 1'!#REF!</definedName>
    <definedName name="rezerwy" localSheetId="4">'[5]wybrane dane finansowe 1'!#REF!</definedName>
    <definedName name="rezerwy">'[5]wybrane dane finansowe 1'!#REF!</definedName>
    <definedName name="rfgf" localSheetId="2">'[13]Table 39_'!#REF!</definedName>
    <definedName name="rfgf" localSheetId="4">'[13]Table 39_'!#REF!</definedName>
    <definedName name="rfgf" localSheetId="10">'[13]Table 39_'!#REF!</definedName>
    <definedName name="rfgf" localSheetId="16">'[13]Table 39_'!#REF!</definedName>
    <definedName name="rfgf">'[13]Table 39_'!#REF!</definedName>
    <definedName name="rfty" localSheetId="2">#REF!</definedName>
    <definedName name="rfty" localSheetId="4">#REF!</definedName>
    <definedName name="rfty" localSheetId="10">#REF!</definedName>
    <definedName name="rfty" localSheetId="16">#REF!</definedName>
    <definedName name="rfty">#REF!</definedName>
    <definedName name="rodzaj">[21]nazwy!$B$1:$B$6</definedName>
    <definedName name="ROEM2009" localSheetId="2">'[7]wybrane dane finansowe 1'!#REF!</definedName>
    <definedName name="ROEM2009" localSheetId="4">'[7]wybrane dane finansowe 1'!#REF!</definedName>
    <definedName name="ROEM2009" localSheetId="10">'[7]wybrane dane finansowe 1'!#REF!</definedName>
    <definedName name="ROEM2009" localSheetId="16">'[7]wybrane dane finansowe 1'!#REF!</definedName>
    <definedName name="ROEM2009">'[7]wybrane dane finansowe 1'!#REF!</definedName>
    <definedName name="RPI" localSheetId="2">#REF!</definedName>
    <definedName name="RPI" localSheetId="4">#REF!</definedName>
    <definedName name="RPI" localSheetId="10">#REF!</definedName>
    <definedName name="RPI" localSheetId="16">#REF!</definedName>
    <definedName name="RPI">#REF!</definedName>
    <definedName name="rrrrrrrrrr" localSheetId="2">'[30]wybrane dane finansowe 1'!#REF!</definedName>
    <definedName name="rrrrrrrrrr" localSheetId="5">'[30]wybrane dane finansowe 1'!#REF!</definedName>
    <definedName name="rrrrrrrrrr" localSheetId="1">'[30]wybrane dane finansowe 1'!#REF!</definedName>
    <definedName name="rrrrrrrrrr" localSheetId="4">'[30]wybrane dane finansowe 1'!#REF!</definedName>
    <definedName name="rrrrrrrrrr" localSheetId="10">'[30]wybrane dane finansowe 1'!#REF!</definedName>
    <definedName name="rrrrrrrrrr" localSheetId="16">'[30]wybrane dane finansowe 1'!#REF!</definedName>
    <definedName name="rrrrrrrrrr" localSheetId="17">'[31]wybrane dane finansowe 1'!#REF!</definedName>
    <definedName name="rrrrrrrrrr">'[30]wybrane dane finansowe 1'!#REF!</definedName>
    <definedName name="rrrrrrrrrrrrrrrrrrrrrrrr">#N/A</definedName>
    <definedName name="RSI" localSheetId="2">#REF!</definedName>
    <definedName name="RSI" localSheetId="4">#REF!</definedName>
    <definedName name="RSI" localSheetId="10">#REF!</definedName>
    <definedName name="RSI" localSheetId="16">#REF!</definedName>
    <definedName name="RSI">#REF!</definedName>
    <definedName name="RTI" localSheetId="2">#REF!</definedName>
    <definedName name="RTI" localSheetId="4">#REF!</definedName>
    <definedName name="RTI" localSheetId="10">#REF!</definedName>
    <definedName name="RTI" localSheetId="16">#REF!</definedName>
    <definedName name="RTI">#REF!</definedName>
    <definedName name="Ruch_na_dłużnych_papierach_wartościowych" localSheetId="2">#REF!</definedName>
    <definedName name="Ruch_na_dłużnych_papierach_wartościowych" localSheetId="4">#REF!</definedName>
    <definedName name="Ruch_na_dłużnych_papierach_wartościowych" localSheetId="10">#REF!</definedName>
    <definedName name="Ruch_na_dłużnych_papierach_wartościowych" localSheetId="16">#REF!</definedName>
    <definedName name="Ruch_na_dłużnych_papierach_wartościowych">#REF!</definedName>
    <definedName name="RW" localSheetId="2">#REF!</definedName>
    <definedName name="RW" localSheetId="4">#REF!</definedName>
    <definedName name="RW" localSheetId="10">#REF!</definedName>
    <definedName name="RW" localSheetId="16">#REF!</definedName>
    <definedName name="RW" localSheetId="17">#REF!</definedName>
    <definedName name="RW">#REF!</definedName>
    <definedName name="RW_Bank_30.06.2005" localSheetId="2">#REF!</definedName>
    <definedName name="RW_Bank_30.06.2005" localSheetId="4">#REF!</definedName>
    <definedName name="RW_Bank_30.06.2005" localSheetId="10">#REF!</definedName>
    <definedName name="RW_Bank_30.06.2005" localSheetId="16">#REF!</definedName>
    <definedName name="RW_Bank_30.06.2005">#REF!</definedName>
    <definedName name="RW_skons" localSheetId="2">#REF!</definedName>
    <definedName name="RW_skons" localSheetId="4">#REF!</definedName>
    <definedName name="RW_skons" localSheetId="10">#REF!</definedName>
    <definedName name="RW_skons" localSheetId="16">#REF!</definedName>
    <definedName name="RW_skons" localSheetId="17">#REF!</definedName>
    <definedName name="RW_skons">#REF!</definedName>
    <definedName name="ryzyko_07" localSheetId="2">#REF!</definedName>
    <definedName name="ryzyko_07" localSheetId="4">#REF!</definedName>
    <definedName name="ryzyko_07" localSheetId="10">#REF!</definedName>
    <definedName name="ryzyko_07" localSheetId="16">#REF!</definedName>
    <definedName name="ryzyko_07">#REF!</definedName>
    <definedName name="ryzyko_08" localSheetId="2">#REF!</definedName>
    <definedName name="ryzyko_08" localSheetId="4">#REF!</definedName>
    <definedName name="ryzyko_08" localSheetId="10">#REF!</definedName>
    <definedName name="ryzyko_08" localSheetId="16">#REF!</definedName>
    <definedName name="ryzyko_08">#REF!</definedName>
    <definedName name="ryzyko_zapad07" localSheetId="2">[18]ryzyko!#REF!</definedName>
    <definedName name="ryzyko_zapad07" localSheetId="5">[18]ryzyko!#REF!</definedName>
    <definedName name="ryzyko_zapad07" localSheetId="4">[18]ryzyko!#REF!</definedName>
    <definedName name="ryzyko_zapad07" localSheetId="10">[18]ryzyko!#REF!</definedName>
    <definedName name="ryzyko_zapad07" localSheetId="16">[18]ryzyko!#REF!</definedName>
    <definedName name="ryzyko_zapad07" localSheetId="17">[18]ryzyko!#REF!</definedName>
    <definedName name="ryzyko_zapad07">[18]ryzyko!#REF!</definedName>
    <definedName name="Rzeczowe_aktywa_trwałe_07" localSheetId="2">#REF!</definedName>
    <definedName name="Rzeczowe_aktywa_trwałe_07" localSheetId="4">#REF!</definedName>
    <definedName name="Rzeczowe_aktywa_trwałe_07" localSheetId="10">#REF!</definedName>
    <definedName name="Rzeczowe_aktywa_trwałe_07" localSheetId="16">#REF!</definedName>
    <definedName name="Rzeczowe_aktywa_trwałe_07" localSheetId="17">#REF!</definedName>
    <definedName name="Rzeczowe_aktywa_trwałe_07">#REF!</definedName>
    <definedName name="Rzeczowe_aktywa_trwałe_08" localSheetId="2">#REF!</definedName>
    <definedName name="Rzeczowe_aktywa_trwałe_08" localSheetId="4">#REF!</definedName>
    <definedName name="Rzeczowe_aktywa_trwałe_08" localSheetId="10">#REF!</definedName>
    <definedName name="Rzeczowe_aktywa_trwałe_08" localSheetId="16">#REF!</definedName>
    <definedName name="Rzeczowe_aktywa_trwałe_08" localSheetId="17">#REF!</definedName>
    <definedName name="Rzeczowe_aktywa_trwałe_08">#REF!</definedName>
    <definedName name="RZiS_AIB" localSheetId="2">#REF!</definedName>
    <definedName name="RZiS_AIB" localSheetId="4">#REF!</definedName>
    <definedName name="RZiS_AIB" localSheetId="10">#REF!</definedName>
    <definedName name="RZiS_AIB" localSheetId="16">#REF!</definedName>
    <definedName name="RZiS_AIB" localSheetId="17">#REF!</definedName>
    <definedName name="RZiS_AIB">#REF!</definedName>
    <definedName name="RZiS_KPWiG" localSheetId="17">[22]lista!$E$2:$E$15</definedName>
    <definedName name="RZiS_KPWiG">[22]lista!$E$2:$E$15</definedName>
    <definedName name="RZiS_zarzadcza" localSheetId="17">[22]lista!$C$2:$C$71</definedName>
    <definedName name="RZiS_zarzadcza">[22]lista!$C$2:$C$71</definedName>
    <definedName name="s" localSheetId="2">BS!s</definedName>
    <definedName name="s" localSheetId="1">#N/A</definedName>
    <definedName name="s" localSheetId="4">'Przychody prowizyjne'!s</definedName>
    <definedName name="s" localSheetId="17">#N/A</definedName>
    <definedName name="s">BS!s</definedName>
    <definedName name="saa" localSheetId="2">BS!saa</definedName>
    <definedName name="saa" localSheetId="1">#N/A</definedName>
    <definedName name="saa" localSheetId="4">'Przychody prowizyjne'!saa</definedName>
    <definedName name="saa" localSheetId="17">#N/A</definedName>
    <definedName name="saa">BS!saa</definedName>
    <definedName name="SAFSDF">#N/A</definedName>
    <definedName name="SBB_dt" localSheetId="2">#REF!</definedName>
    <definedName name="SBB_dt" localSheetId="4">#REF!</definedName>
    <definedName name="SBB_dt" localSheetId="10">#REF!</definedName>
    <definedName name="SBB_dt" localSheetId="16">#REF!</definedName>
    <definedName name="SBB_dt">#REF!</definedName>
    <definedName name="SBB_dw" localSheetId="2">#REF!</definedName>
    <definedName name="SBB_dw" localSheetId="4">#REF!</definedName>
    <definedName name="SBB_dw" localSheetId="10">#REF!</definedName>
    <definedName name="SBB_dw" localSheetId="16">#REF!</definedName>
    <definedName name="SBB_dw">#REF!</definedName>
    <definedName name="SBB_N_08_A" localSheetId="2">#REF!</definedName>
    <definedName name="SBB_N_08_A" localSheetId="4">#REF!</definedName>
    <definedName name="SBB_N_08_A" localSheetId="10">#REF!</definedName>
    <definedName name="SBB_N_08_A" localSheetId="16">#REF!</definedName>
    <definedName name="SBB_N_08_A" localSheetId="17">#REF!</definedName>
    <definedName name="SBB_N_08_A">#REF!</definedName>
    <definedName name="SBB_N_17_A" localSheetId="2">#REF!</definedName>
    <definedName name="SBB_N_17_A" localSheetId="4">#REF!</definedName>
    <definedName name="SBB_N_17_A" localSheetId="10">#REF!</definedName>
    <definedName name="SBB_N_17_A" localSheetId="16">#REF!</definedName>
    <definedName name="SBB_N_17_A" localSheetId="17">#REF!</definedName>
    <definedName name="SBB_N_17_A">#REF!</definedName>
    <definedName name="SBB_N_18_A" localSheetId="2">#REF!</definedName>
    <definedName name="SBB_N_18_A" localSheetId="4">#REF!</definedName>
    <definedName name="SBB_N_18_A" localSheetId="10">#REF!</definedName>
    <definedName name="SBB_N_18_A" localSheetId="16">#REF!</definedName>
    <definedName name="SBB_N_18_A" localSheetId="17">#REF!</definedName>
    <definedName name="SBB_N_18_A">#REF!</definedName>
    <definedName name="SBB_N_19_A" localSheetId="2">#REF!</definedName>
    <definedName name="SBB_N_19_A" localSheetId="4">#REF!</definedName>
    <definedName name="SBB_N_19_A" localSheetId="10">#REF!</definedName>
    <definedName name="SBB_N_19_A" localSheetId="16">#REF!</definedName>
    <definedName name="SBB_N_19_A" localSheetId="17">#REF!</definedName>
    <definedName name="SBB_N_19_A">#REF!</definedName>
    <definedName name="SBB_N_20_A" localSheetId="2">#REF!</definedName>
    <definedName name="SBB_N_20_A" localSheetId="4">#REF!</definedName>
    <definedName name="SBB_N_20_A" localSheetId="10">#REF!</definedName>
    <definedName name="SBB_N_20_A" localSheetId="16">#REF!</definedName>
    <definedName name="SBB_N_20_A" localSheetId="17">#REF!</definedName>
    <definedName name="SBB_N_20_A">#REF!</definedName>
    <definedName name="SBB_N_21_A" localSheetId="2">#REF!</definedName>
    <definedName name="SBB_N_21_A" localSheetId="4">#REF!</definedName>
    <definedName name="SBB_N_21_A" localSheetId="10">#REF!</definedName>
    <definedName name="SBB_N_21_A" localSheetId="16">#REF!</definedName>
    <definedName name="SBB_N_21_A" localSheetId="17">#REF!</definedName>
    <definedName name="SBB_N_21_A">#REF!</definedName>
    <definedName name="SBB_N_22_A" localSheetId="2">#REF!</definedName>
    <definedName name="SBB_N_22_A" localSheetId="4">#REF!</definedName>
    <definedName name="SBB_N_22_A" localSheetId="10">#REF!</definedName>
    <definedName name="SBB_N_22_A" localSheetId="16">#REF!</definedName>
    <definedName name="SBB_N_22_A" localSheetId="17">#REF!</definedName>
    <definedName name="SBB_N_22_A">#REF!</definedName>
    <definedName name="SBB_N_23_A" localSheetId="2">#REF!</definedName>
    <definedName name="SBB_N_23_A" localSheetId="4">#REF!</definedName>
    <definedName name="SBB_N_23_A" localSheetId="10">#REF!</definedName>
    <definedName name="SBB_N_23_A" localSheetId="16">#REF!</definedName>
    <definedName name="SBB_N_23_A" localSheetId="17">#REF!</definedName>
    <definedName name="SBB_N_23_A">#REF!</definedName>
    <definedName name="SBB_N_24_A" localSheetId="2">#REF!</definedName>
    <definedName name="SBB_N_24_A" localSheetId="4">#REF!</definedName>
    <definedName name="SBB_N_24_A" localSheetId="10">#REF!</definedName>
    <definedName name="SBB_N_24_A" localSheetId="16">#REF!</definedName>
    <definedName name="SBB_N_24_A" localSheetId="17">#REF!</definedName>
    <definedName name="SBB_N_24_A">#REF!</definedName>
    <definedName name="SBB_N_28_P" localSheetId="2">#REF!</definedName>
    <definedName name="SBB_N_28_P" localSheetId="4">#REF!</definedName>
    <definedName name="SBB_N_28_P" localSheetId="10">#REF!</definedName>
    <definedName name="SBB_N_28_P" localSheetId="16">#REF!</definedName>
    <definedName name="SBB_N_28_P" localSheetId="17">#REF!</definedName>
    <definedName name="SBB_N_28_P">#REF!</definedName>
    <definedName name="SBB_N_28_W1A" localSheetId="2">#REF!</definedName>
    <definedName name="SBB_N_28_W1A" localSheetId="4">#REF!</definedName>
    <definedName name="SBB_N_28_W1A" localSheetId="10">#REF!</definedName>
    <definedName name="SBB_N_28_W1A" localSheetId="16">#REF!</definedName>
    <definedName name="SBB_N_28_W1A" localSheetId="17">#REF!</definedName>
    <definedName name="SBB_N_28_W1A">#REF!</definedName>
    <definedName name="SBB_N_29_P" localSheetId="2">#REF!</definedName>
    <definedName name="SBB_N_29_P" localSheetId="4">#REF!</definedName>
    <definedName name="SBB_N_29_P" localSheetId="10">#REF!</definedName>
    <definedName name="SBB_N_29_P" localSheetId="16">#REF!</definedName>
    <definedName name="SBB_N_29_P" localSheetId="17">#REF!</definedName>
    <definedName name="SBB_N_29_P">#REF!</definedName>
    <definedName name="SBB_N_30_P" localSheetId="2">#REF!</definedName>
    <definedName name="SBB_N_30_P" localSheetId="4">#REF!</definedName>
    <definedName name="SBB_N_30_P" localSheetId="10">#REF!</definedName>
    <definedName name="SBB_N_30_P" localSheetId="16">#REF!</definedName>
    <definedName name="SBB_N_30_P" localSheetId="17">#REF!</definedName>
    <definedName name="SBB_N_30_P">#REF!</definedName>
    <definedName name="SBB_N_31_P" localSheetId="2">#REF!</definedName>
    <definedName name="SBB_N_31_P" localSheetId="4">#REF!</definedName>
    <definedName name="SBB_N_31_P" localSheetId="10">#REF!</definedName>
    <definedName name="SBB_N_31_P" localSheetId="16">#REF!</definedName>
    <definedName name="SBB_N_31_P" localSheetId="17">#REF!</definedName>
    <definedName name="SBB_N_31_P">#REF!</definedName>
    <definedName name="SBB_N_32_P" localSheetId="2">#REF!</definedName>
    <definedName name="SBB_N_32_P" localSheetId="4">#REF!</definedName>
    <definedName name="SBB_N_32_P" localSheetId="10">#REF!</definedName>
    <definedName name="SBB_N_32_P" localSheetId="16">#REF!</definedName>
    <definedName name="SBB_N_32_P" localSheetId="17">#REF!</definedName>
    <definedName name="SBB_N_32_P">#REF!</definedName>
    <definedName name="SBB_N_33_P" localSheetId="2">#REF!</definedName>
    <definedName name="SBB_N_33_P" localSheetId="4">#REF!</definedName>
    <definedName name="SBB_N_33_P" localSheetId="10">#REF!</definedName>
    <definedName name="SBB_N_33_P" localSheetId="16">#REF!</definedName>
    <definedName name="SBB_N_33_P" localSheetId="17">#REF!</definedName>
    <definedName name="SBB_N_33_P">#REF!</definedName>
    <definedName name="SBB_N_34_P" localSheetId="2">#REF!</definedName>
    <definedName name="SBB_N_34_P" localSheetId="4">#REF!</definedName>
    <definedName name="SBB_N_34_P" localSheetId="10">#REF!</definedName>
    <definedName name="SBB_N_34_P" localSheetId="16">#REF!</definedName>
    <definedName name="SBB_N_34_P" localSheetId="17">#REF!</definedName>
    <definedName name="SBB_N_34_P">#REF!</definedName>
    <definedName name="SBB_N_35_P" localSheetId="2">#REF!</definedName>
    <definedName name="SBB_N_35_P" localSheetId="4">#REF!</definedName>
    <definedName name="SBB_N_35_P" localSheetId="10">#REF!</definedName>
    <definedName name="SBB_N_35_P" localSheetId="16">#REF!</definedName>
    <definedName name="SBB_N_35_P" localSheetId="17">#REF!</definedName>
    <definedName name="SBB_N_35_P">#REF!</definedName>
    <definedName name="SBB_N_36_P" localSheetId="2">#REF!</definedName>
    <definedName name="SBB_N_36_P" localSheetId="4">#REF!</definedName>
    <definedName name="SBB_N_36_P" localSheetId="10">#REF!</definedName>
    <definedName name="SBB_N_36_P" localSheetId="16">#REF!</definedName>
    <definedName name="SBB_N_36_P" localSheetId="17">#REF!</definedName>
    <definedName name="SBB_N_36_P">#REF!</definedName>
    <definedName name="SBB_N_37_WW" localSheetId="2">#REF!</definedName>
    <definedName name="SBB_N_37_WW" localSheetId="4">#REF!</definedName>
    <definedName name="SBB_N_37_WW" localSheetId="10">#REF!</definedName>
    <definedName name="SBB_N_37_WW" localSheetId="16">#REF!</definedName>
    <definedName name="SBB_N_37_WW" localSheetId="17">#REF!</definedName>
    <definedName name="SBB_N_37_WW">#REF!</definedName>
    <definedName name="SBB_N_38_W1A" localSheetId="2">#REF!</definedName>
    <definedName name="SBB_N_38_W1A" localSheetId="4">#REF!</definedName>
    <definedName name="SBB_N_38_W1A" localSheetId="10">#REF!</definedName>
    <definedName name="SBB_N_38_W1A" localSheetId="16">#REF!</definedName>
    <definedName name="SBB_N_38_W1A" localSheetId="17">#REF!</definedName>
    <definedName name="SBB_N_38_W1A">#REF!</definedName>
    <definedName name="SBB_N_39_PP" localSheetId="2">#REF!</definedName>
    <definedName name="SBB_N_39_PP" localSheetId="4">#REF!</definedName>
    <definedName name="SBB_N_39_PP" localSheetId="10">#REF!</definedName>
    <definedName name="SBB_N_39_PP" localSheetId="16">#REF!</definedName>
    <definedName name="SBB_N_39_PP" localSheetId="17">#REF!</definedName>
    <definedName name="SBB_N_39_PP">#REF!</definedName>
    <definedName name="SBB_N10_A" localSheetId="2">#REF!</definedName>
    <definedName name="SBB_N10_A" localSheetId="4">#REF!</definedName>
    <definedName name="SBB_N10_A" localSheetId="10">#REF!</definedName>
    <definedName name="SBB_N10_A" localSheetId="16">#REF!</definedName>
    <definedName name="SBB_N10_A" localSheetId="17">#REF!</definedName>
    <definedName name="SBB_N10_A">#REF!</definedName>
    <definedName name="SBB_N1A" localSheetId="2">#REF!</definedName>
    <definedName name="SBB_N1A" localSheetId="4">#REF!</definedName>
    <definedName name="SBB_N1A" localSheetId="10">#REF!</definedName>
    <definedName name="SBB_N1A" localSheetId="16">#REF!</definedName>
    <definedName name="SBB_N1A" localSheetId="17">#REF!</definedName>
    <definedName name="SBB_N1A">#REF!</definedName>
    <definedName name="SBB_N2A" localSheetId="2">#REF!</definedName>
    <definedName name="SBB_N2A" localSheetId="4">#REF!</definedName>
    <definedName name="SBB_N2A" localSheetId="10">#REF!</definedName>
    <definedName name="SBB_N2A" localSheetId="16">#REF!</definedName>
    <definedName name="SBB_N2A" localSheetId="17">#REF!</definedName>
    <definedName name="SBB_N2A">#REF!</definedName>
    <definedName name="SBB_N3A" localSheetId="2">#REF!</definedName>
    <definedName name="SBB_N3A" localSheetId="4">#REF!</definedName>
    <definedName name="SBB_N3A" localSheetId="10">#REF!</definedName>
    <definedName name="SBB_N3A" localSheetId="16">#REF!</definedName>
    <definedName name="SBB_N3A" localSheetId="17">#REF!</definedName>
    <definedName name="SBB_N3A">#REF!</definedName>
    <definedName name="SBB_N4A" localSheetId="2">#REF!</definedName>
    <definedName name="SBB_N4A" localSheetId="4">#REF!</definedName>
    <definedName name="SBB_N4A" localSheetId="10">#REF!</definedName>
    <definedName name="SBB_N4A" localSheetId="16">#REF!</definedName>
    <definedName name="SBB_N4A" localSheetId="17">#REF!</definedName>
    <definedName name="SBB_N4A">#REF!</definedName>
    <definedName name="SBB_N5A" localSheetId="2">#REF!</definedName>
    <definedName name="SBB_N5A" localSheetId="4">#REF!</definedName>
    <definedName name="SBB_N5A" localSheetId="10">#REF!</definedName>
    <definedName name="SBB_N5A" localSheetId="16">#REF!</definedName>
    <definedName name="SBB_N5A" localSheetId="17">#REF!</definedName>
    <definedName name="SBB_N5A">#REF!</definedName>
    <definedName name="SBB_N6A" localSheetId="2">#REF!</definedName>
    <definedName name="SBB_N6A" localSheetId="4">#REF!</definedName>
    <definedName name="SBB_N6A" localSheetId="10">#REF!</definedName>
    <definedName name="SBB_N6A" localSheetId="16">#REF!</definedName>
    <definedName name="SBB_N6A" localSheetId="17">#REF!</definedName>
    <definedName name="SBB_N6A">#REF!</definedName>
    <definedName name="SBB_N7A" localSheetId="2">#REF!</definedName>
    <definedName name="SBB_N7A" localSheetId="4">#REF!</definedName>
    <definedName name="SBB_N7A" localSheetId="10">#REF!</definedName>
    <definedName name="SBB_N7A" localSheetId="16">#REF!</definedName>
    <definedName name="SBB_N7A" localSheetId="17">#REF!</definedName>
    <definedName name="SBB_N7A">#REF!</definedName>
    <definedName name="SBB_N8A" localSheetId="2">#REF!</definedName>
    <definedName name="SBB_N8A" localSheetId="4">#REF!</definedName>
    <definedName name="SBB_N8A" localSheetId="10">#REF!</definedName>
    <definedName name="SBB_N8A" localSheetId="16">#REF!</definedName>
    <definedName name="SBB_N8A" localSheetId="17">#REF!</definedName>
    <definedName name="SBB_N8A">#REF!</definedName>
    <definedName name="SD">#N/A</definedName>
    <definedName name="sdf">[2]!sdf</definedName>
    <definedName name="sdfdfsdfs">[77]SEGMENTY!$H$5:$H$7</definedName>
    <definedName name="SDI" localSheetId="2">#REF!</definedName>
    <definedName name="SDI" localSheetId="4">#REF!</definedName>
    <definedName name="SDI" localSheetId="10">#REF!</definedName>
    <definedName name="SDI" localSheetId="16">#REF!</definedName>
    <definedName name="SDI">#REF!</definedName>
    <definedName name="SEG_B_05" localSheetId="2">'[78]SEG 30-06-2005'!#REF!</definedName>
    <definedName name="SEG_B_05" localSheetId="5">'[78]SEG 30-06-2005'!#REF!</definedName>
    <definedName name="SEG_B_05" localSheetId="4">'[78]SEG 30-06-2005'!#REF!</definedName>
    <definedName name="SEG_B_05" localSheetId="10">'[78]SEG 30-06-2005'!#REF!</definedName>
    <definedName name="SEG_B_05" localSheetId="16">'[78]SEG 30-06-2005'!#REF!</definedName>
    <definedName name="SEG_B_05" localSheetId="17">'[78]SEG 30-06-2005'!#REF!</definedName>
    <definedName name="SEG_B_05">'[78]SEG 30-06-2005'!#REF!</definedName>
    <definedName name="SEG_B_06" localSheetId="2">'[79]SEG 30-09-2007'!#REF!</definedName>
    <definedName name="SEG_B_06" localSheetId="5">'[79]SEG 30-09-2007'!#REF!</definedName>
    <definedName name="SEG_B_06" localSheetId="1">'[79]SEG 30-09-2007'!#REF!</definedName>
    <definedName name="SEG_B_06" localSheetId="4">'[79]SEG 30-09-2007'!#REF!</definedName>
    <definedName name="SEG_B_06" localSheetId="10">'[79]SEG 30-09-2007'!#REF!</definedName>
    <definedName name="SEG_B_06" localSheetId="16">'[79]SEG 30-09-2007'!#REF!</definedName>
    <definedName name="SEG_B_06" localSheetId="17">'[78]SEG 30-06-2006'!#REF!</definedName>
    <definedName name="SEG_B_06">'[79]SEG 30-09-2007'!#REF!</definedName>
    <definedName name="SEG_R_05" localSheetId="2">#REF!</definedName>
    <definedName name="SEG_R_05" localSheetId="4">#REF!</definedName>
    <definedName name="SEG_R_05" localSheetId="10">#REF!</definedName>
    <definedName name="SEG_R_05" localSheetId="16">#REF!</definedName>
    <definedName name="SEG_R_05">#REF!</definedName>
    <definedName name="SEG_R_06" localSheetId="2">#REF!</definedName>
    <definedName name="SEG_R_06" localSheetId="4">#REF!</definedName>
    <definedName name="SEG_R_06" localSheetId="10">#REF!</definedName>
    <definedName name="SEG_R_06" localSheetId="16">#REF!</definedName>
    <definedName name="SEG_R_06">#REF!</definedName>
    <definedName name="Segbilans0308" localSheetId="2">#REF!</definedName>
    <definedName name="Segbilans0308" localSheetId="4">#REF!</definedName>
    <definedName name="Segbilans0308" localSheetId="10">#REF!</definedName>
    <definedName name="Segbilans0308" localSheetId="16">#REF!</definedName>
    <definedName name="Segbilans0308">#REF!</definedName>
    <definedName name="SEGM_0305" localSheetId="2">#REF!</definedName>
    <definedName name="SEGM_0305" localSheetId="4">#REF!</definedName>
    <definedName name="SEGM_0305" localSheetId="10">#REF!</definedName>
    <definedName name="SEGM_0305" localSheetId="16">#REF!</definedName>
    <definedName name="SEGM_0305" localSheetId="17">#REF!</definedName>
    <definedName name="SEGM_0305">#REF!</definedName>
    <definedName name="SEGM_0306" localSheetId="2">#REF!</definedName>
    <definedName name="SEGM_0306" localSheetId="4">#REF!</definedName>
    <definedName name="SEGM_0306" localSheetId="10">#REF!</definedName>
    <definedName name="SEGM_0306" localSheetId="16">#REF!</definedName>
    <definedName name="SEGM_0306" localSheetId="17">#REF!</definedName>
    <definedName name="SEGM_0306">#REF!</definedName>
    <definedName name="SEGM_1205" localSheetId="2">#REF!</definedName>
    <definedName name="SEGM_1205" localSheetId="4">#REF!</definedName>
    <definedName name="SEGM_1205" localSheetId="10">#REF!</definedName>
    <definedName name="SEGM_1205" localSheetId="16">#REF!</definedName>
    <definedName name="SEGM_1205" localSheetId="17">#REF!</definedName>
    <definedName name="SEGM_1205">#REF!</definedName>
    <definedName name="segment07" localSheetId="2">#REF!</definedName>
    <definedName name="segment07" localSheetId="4">#REF!</definedName>
    <definedName name="segment07" localSheetId="10">#REF!</definedName>
    <definedName name="segment07" localSheetId="16">#REF!</definedName>
    <definedName name="segment07" localSheetId="17">#REF!</definedName>
    <definedName name="segment07">#REF!</definedName>
    <definedName name="segmenty0309" localSheetId="2">#REF!</definedName>
    <definedName name="segmenty0309" localSheetId="4">#REF!</definedName>
    <definedName name="segmenty0309" localSheetId="10">#REF!</definedName>
    <definedName name="segmenty0309" localSheetId="16">#REF!</definedName>
    <definedName name="segmenty0309">#REF!</definedName>
    <definedName name="segmenty08" localSheetId="2">#REF!</definedName>
    <definedName name="segmenty08" localSheetId="4">#REF!</definedName>
    <definedName name="segmenty08" localSheetId="10">#REF!</definedName>
    <definedName name="segmenty08" localSheetId="16">#REF!</definedName>
    <definedName name="segmenty08" localSheetId="17">#REF!</definedName>
    <definedName name="segmenty08">#REF!</definedName>
    <definedName name="Sept_2003" localSheetId="2">#REF!</definedName>
    <definedName name="Sept_2003" localSheetId="4">#REF!</definedName>
    <definedName name="Sept_2003" localSheetId="10">#REF!</definedName>
    <definedName name="Sept_2003" localSheetId="16">#REF!</definedName>
    <definedName name="Sept_2003">#REF!</definedName>
    <definedName name="SeptemberIC" localSheetId="2">#REF!</definedName>
    <definedName name="SeptemberIC" localSheetId="4">#REF!</definedName>
    <definedName name="SeptemberIC" localSheetId="10">#REF!</definedName>
    <definedName name="SeptemberIC" localSheetId="16">#REF!</definedName>
    <definedName name="SeptemberIC">#REF!</definedName>
    <definedName name="SeptemberII" localSheetId="2">#REF!</definedName>
    <definedName name="SeptemberII" localSheetId="4">#REF!</definedName>
    <definedName name="SeptemberII" localSheetId="10">#REF!</definedName>
    <definedName name="SeptemberII" localSheetId="16">#REF!</definedName>
    <definedName name="SeptemberII">#REF!</definedName>
    <definedName name="SeptemberL" localSheetId="2">#REF!</definedName>
    <definedName name="SeptemberL" localSheetId="4">#REF!</definedName>
    <definedName name="SeptemberL" localSheetId="10">#REF!</definedName>
    <definedName name="SeptemberL" localSheetId="16">#REF!</definedName>
    <definedName name="SeptemberL">#REF!</definedName>
    <definedName name="SFI" localSheetId="2">#REF!</definedName>
    <definedName name="SFI" localSheetId="4">#REF!</definedName>
    <definedName name="SFI" localSheetId="10">#REF!</definedName>
    <definedName name="SFI" localSheetId="16">#REF!</definedName>
    <definedName name="SFI">#REF!</definedName>
    <definedName name="sfsfsf" localSheetId="2" hidden="1">{"'BZ SA P&amp;l (fORECAST)'!$A$1:$BR$26"}</definedName>
    <definedName name="sfsfsf" localSheetId="1" hidden="1">{"'BZ SA P&amp;l (fORECAST)'!$A$1:$BR$26"}</definedName>
    <definedName name="sfsfsf" localSheetId="4" hidden="1">{"'BZ SA P&amp;l (fORECAST)'!$A$1:$BR$26"}</definedName>
    <definedName name="sfsfsf" hidden="1">{"'BZ SA P&amp;l (fORECAST)'!$A$1:$BR$26"}</definedName>
    <definedName name="Share_capital" localSheetId="2">#REF!</definedName>
    <definedName name="Share_capital" localSheetId="4">#REF!</definedName>
    <definedName name="Share_capital" localSheetId="10">#REF!</definedName>
    <definedName name="Share_capital" localSheetId="16">#REF!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2">#REF!</definedName>
    <definedName name="SMT" localSheetId="4">#REF!</definedName>
    <definedName name="SMT" localSheetId="10">#REF!</definedName>
    <definedName name="SMT" localSheetId="16">#REF!</definedName>
    <definedName name="SMT">#REF!</definedName>
    <definedName name="SMT_List">[81]SMT_List!$A$1:$A$13</definedName>
    <definedName name="SMT_List_detailed">[82]SMT_List!$B$1:$B$33</definedName>
    <definedName name="SP25cfs1" localSheetId="2">#REF!</definedName>
    <definedName name="SP25cfs1" localSheetId="4">#REF!</definedName>
    <definedName name="SP25cfs1" localSheetId="10">#REF!</definedName>
    <definedName name="SP25cfs1" localSheetId="16">#REF!</definedName>
    <definedName name="SP25cfs1">#REF!</definedName>
    <definedName name="sp25cfs2" localSheetId="2">#REF!</definedName>
    <definedName name="sp25cfs2" localSheetId="4">#REF!</definedName>
    <definedName name="sp25cfs2" localSheetId="10">#REF!</definedName>
    <definedName name="sp25cfs2" localSheetId="16">#REF!</definedName>
    <definedName name="sp25cfs2">#REF!</definedName>
    <definedName name="SP25cfs3" localSheetId="2">#REF!</definedName>
    <definedName name="SP25cfs3" localSheetId="4">#REF!</definedName>
    <definedName name="SP25cfs3" localSheetId="10">#REF!</definedName>
    <definedName name="SP25cfs3" localSheetId="16">#REF!</definedName>
    <definedName name="SP25cfs3">#REF!</definedName>
    <definedName name="SP4analysis1" localSheetId="2">#REF!</definedName>
    <definedName name="SP4analysis1" localSheetId="4">#REF!</definedName>
    <definedName name="SP4analysis1" localSheetId="10">#REF!</definedName>
    <definedName name="SP4analysis1" localSheetId="16">#REF!</definedName>
    <definedName name="SP4analysis1">#REF!</definedName>
    <definedName name="SP4analysis2" localSheetId="2">#REF!</definedName>
    <definedName name="SP4analysis2" localSheetId="4">#REF!</definedName>
    <definedName name="SP4analysis2" localSheetId="10">#REF!</definedName>
    <definedName name="SP4analysis2" localSheetId="16">#REF!</definedName>
    <definedName name="SP4analysis2">#REF!</definedName>
    <definedName name="SP4dt" localSheetId="2">#REF!</definedName>
    <definedName name="SP4dt" localSheetId="4">#REF!</definedName>
    <definedName name="SP4dt" localSheetId="10">#REF!</definedName>
    <definedName name="SP4dt" localSheetId="16">#REF!</definedName>
    <definedName name="SP4dt">#REF!</definedName>
    <definedName name="SP4rec1" localSheetId="2">#REF!</definedName>
    <definedName name="SP4rec1" localSheetId="4">#REF!</definedName>
    <definedName name="SP4rec1" localSheetId="10">#REF!</definedName>
    <definedName name="SP4rec1" localSheetId="16">#REF!</definedName>
    <definedName name="SP4rec1">#REF!</definedName>
    <definedName name="SP4rec2" localSheetId="2">#REF!</definedName>
    <definedName name="SP4rec2" localSheetId="4">#REF!</definedName>
    <definedName name="SP4rec2" localSheetId="10">#REF!</definedName>
    <definedName name="SP4rec2" localSheetId="16">#REF!</definedName>
    <definedName name="SP4rec2">#REF!</definedName>
    <definedName name="Spółka">[83]START!$A$28:$G$41</definedName>
    <definedName name="Spółki" localSheetId="17">[22]lista!$A$2:$A$18</definedName>
    <definedName name="Spółki">[22]lista!$A$2:$A$18</definedName>
    <definedName name="sprz" localSheetId="2" hidden="1">{"'BZ SA P&amp;l (fORECAST)'!$A$1:$BR$26"}</definedName>
    <definedName name="sprz" localSheetId="1" hidden="1">{"'BZ SA P&amp;l (fORECAST)'!$A$1:$BR$26"}</definedName>
    <definedName name="sprz" localSheetId="4" hidden="1">{"'BZ SA P&amp;l (fORECAST)'!$A$1:$BR$26"}</definedName>
    <definedName name="sprz" localSheetId="17" hidden="1">{"'BZ SA P&amp;l (fORECAST)'!$A$1:$BR$26"}</definedName>
    <definedName name="sprz" hidden="1">{"'BZ SA P&amp;l (fORECAST)'!$A$1:$BR$26"}</definedName>
    <definedName name="Sprzedaże" localSheetId="2">#REF!</definedName>
    <definedName name="Sprzedaże" localSheetId="4">#REF!</definedName>
    <definedName name="Sprzedaże" localSheetId="10">#REF!</definedName>
    <definedName name="Sprzedaże" localSheetId="16">#REF!</definedName>
    <definedName name="Sprzedaże" localSheetId="17">#REF!</definedName>
    <definedName name="Sprzedaże">#REF!</definedName>
    <definedName name="Sprzedaże_w_roku_2008" localSheetId="2">#REF!</definedName>
    <definedName name="Sprzedaże_w_roku_2008" localSheetId="4">#REF!</definedName>
    <definedName name="Sprzedaże_w_roku_2008" localSheetId="10">#REF!</definedName>
    <definedName name="Sprzedaże_w_roku_2008" localSheetId="16">#REF!</definedName>
    <definedName name="Sprzedaże_w_roku_2008" localSheetId="17">#REF!</definedName>
    <definedName name="Sprzedaże_w_roku_2008">#REF!</definedName>
    <definedName name="SRZiS" localSheetId="2">'[84]P&amp;L 3'!$A$3:$G$37,'[84]P&amp;L 3'!$H$3:$H$37</definedName>
    <definedName name="SRZiS" localSheetId="17">#REF!,#REF!</definedName>
    <definedName name="SRZiS">'[84]P&amp;L 3'!$A$3:$G$37,'[84]P&amp;L 3'!$H$3:$H$37</definedName>
    <definedName name="SRZiS_N_40" localSheetId="2">#REF!</definedName>
    <definedName name="SRZiS_N_40" localSheetId="4">#REF!</definedName>
    <definedName name="SRZiS_N_40" localSheetId="10">#REF!</definedName>
    <definedName name="SRZiS_N_40" localSheetId="16">#REF!</definedName>
    <definedName name="SRZiS_N_40" localSheetId="17">#REF!</definedName>
    <definedName name="SRZiS_N_40">#REF!</definedName>
    <definedName name="SRZiS_N_41" localSheetId="2">#REF!</definedName>
    <definedName name="SRZiS_N_41" localSheetId="4">#REF!</definedName>
    <definedName name="SRZiS_N_41" localSheetId="10">#REF!</definedName>
    <definedName name="SRZiS_N_41" localSheetId="16">#REF!</definedName>
    <definedName name="SRZiS_N_41" localSheetId="17">#REF!</definedName>
    <definedName name="SRZiS_N_41">#REF!</definedName>
    <definedName name="SRZiS_N_42" localSheetId="2">#REF!</definedName>
    <definedName name="SRZiS_N_42" localSheetId="4">#REF!</definedName>
    <definedName name="SRZiS_N_42" localSheetId="10">#REF!</definedName>
    <definedName name="SRZiS_N_42" localSheetId="16">#REF!</definedName>
    <definedName name="SRZiS_N_42" localSheetId="17">#REF!</definedName>
    <definedName name="SRZiS_N_42">#REF!</definedName>
    <definedName name="SRZiS_N_43" localSheetId="2">#REF!</definedName>
    <definedName name="SRZiS_N_43" localSheetId="4">#REF!</definedName>
    <definedName name="SRZiS_N_43" localSheetId="10">#REF!</definedName>
    <definedName name="SRZiS_N_43" localSheetId="16">#REF!</definedName>
    <definedName name="SRZiS_N_43" localSheetId="17">#REF!</definedName>
    <definedName name="SRZiS_N_43">#REF!</definedName>
    <definedName name="SRZiS_N_44" localSheetId="2">#REF!</definedName>
    <definedName name="SRZiS_N_44" localSheetId="4">#REF!</definedName>
    <definedName name="SRZiS_N_44" localSheetId="10">#REF!</definedName>
    <definedName name="SRZiS_N_44" localSheetId="16">#REF!</definedName>
    <definedName name="SRZiS_N_44" localSheetId="17">#REF!</definedName>
    <definedName name="SRZiS_N_44">#REF!</definedName>
    <definedName name="SRZiS_N_45" localSheetId="2">#REF!</definedName>
    <definedName name="SRZiS_N_45" localSheetId="4">#REF!</definedName>
    <definedName name="SRZiS_N_45" localSheetId="10">#REF!</definedName>
    <definedName name="SRZiS_N_45" localSheetId="16">#REF!</definedName>
    <definedName name="SRZiS_N_45" localSheetId="17">#REF!</definedName>
    <definedName name="SRZiS_N_45">#REF!</definedName>
    <definedName name="SRZiS_N_46" localSheetId="2">#REF!</definedName>
    <definedName name="SRZiS_N_46" localSheetId="4">#REF!</definedName>
    <definedName name="SRZiS_N_46" localSheetId="10">#REF!</definedName>
    <definedName name="SRZiS_N_46" localSheetId="16">#REF!</definedName>
    <definedName name="SRZiS_N_46" localSheetId="17">#REF!</definedName>
    <definedName name="SRZiS_N_46">#REF!</definedName>
    <definedName name="SRZiS_N_47" localSheetId="2">#REF!</definedName>
    <definedName name="SRZiS_N_47" localSheetId="4">#REF!</definedName>
    <definedName name="SRZiS_N_47" localSheetId="10">#REF!</definedName>
    <definedName name="SRZiS_N_47" localSheetId="16">#REF!</definedName>
    <definedName name="SRZiS_N_47" localSheetId="17">#REF!</definedName>
    <definedName name="SRZiS_N_47">#REF!</definedName>
    <definedName name="SRZiS_N_48" localSheetId="2">#REF!</definedName>
    <definedName name="SRZiS_N_48" localSheetId="4">#REF!</definedName>
    <definedName name="SRZiS_N_48" localSheetId="10">#REF!</definedName>
    <definedName name="SRZiS_N_48" localSheetId="16">#REF!</definedName>
    <definedName name="SRZiS_N_48" localSheetId="17">#REF!</definedName>
    <definedName name="SRZiS_N_48">#REF!</definedName>
    <definedName name="SRZiSB_N_44" localSheetId="2">#REF!</definedName>
    <definedName name="SRZiSB_N_44" localSheetId="4">#REF!</definedName>
    <definedName name="SRZiSB_N_44" localSheetId="10">#REF!</definedName>
    <definedName name="SRZiSB_N_44" localSheetId="16">#REF!</definedName>
    <definedName name="SRZiSB_N_44" localSheetId="17">#REF!</definedName>
    <definedName name="SRZiSB_N_44">#REF!</definedName>
    <definedName name="SRZiSB_N_45" localSheetId="2">#REF!</definedName>
    <definedName name="SRZiSB_N_45" localSheetId="4">#REF!</definedName>
    <definedName name="SRZiSB_N_45" localSheetId="10">#REF!</definedName>
    <definedName name="SRZiSB_N_45" localSheetId="16">#REF!</definedName>
    <definedName name="SRZiSB_N_45" localSheetId="17">#REF!</definedName>
    <definedName name="SRZiSB_N_45">#REF!</definedName>
    <definedName name="SRZiSB_N_46" localSheetId="2">#REF!</definedName>
    <definedName name="SRZiSB_N_46" localSheetId="4">#REF!</definedName>
    <definedName name="SRZiSB_N_46" localSheetId="10">#REF!</definedName>
    <definedName name="SRZiSB_N_46" localSheetId="16">#REF!</definedName>
    <definedName name="SRZiSB_N_46" localSheetId="17">#REF!</definedName>
    <definedName name="SRZiSB_N_46">#REF!</definedName>
    <definedName name="SRZiSB_N_47" localSheetId="2">#REF!</definedName>
    <definedName name="SRZiSB_N_47" localSheetId="4">#REF!</definedName>
    <definedName name="SRZiSB_N_47" localSheetId="10">#REF!</definedName>
    <definedName name="SRZiSB_N_47" localSheetId="16">#REF!</definedName>
    <definedName name="SRZiSB_N_47" localSheetId="17">#REF!</definedName>
    <definedName name="SRZiSB_N_47">#REF!</definedName>
    <definedName name="SRZiSB_N_48" localSheetId="2">#REF!</definedName>
    <definedName name="SRZiSB_N_48" localSheetId="4">#REF!</definedName>
    <definedName name="SRZiSB_N_48" localSheetId="10">#REF!</definedName>
    <definedName name="SRZiSB_N_48" localSheetId="16">#REF!</definedName>
    <definedName name="SRZiSB_N_48" localSheetId="17">#REF!</definedName>
    <definedName name="SRZiSB_N_48">#REF!</definedName>
    <definedName name="SRZiSB_N_49" localSheetId="2">#REF!</definedName>
    <definedName name="SRZiSB_N_49" localSheetId="4">#REF!</definedName>
    <definedName name="SRZiSB_N_49" localSheetId="10">#REF!</definedName>
    <definedName name="SRZiSB_N_49" localSheetId="16">#REF!</definedName>
    <definedName name="SRZiSB_N_49" localSheetId="17">#REF!</definedName>
    <definedName name="SRZiSB_N_49">#REF!</definedName>
    <definedName name="SRZiSB_N_50" localSheetId="2">#REF!</definedName>
    <definedName name="SRZiSB_N_50" localSheetId="4">#REF!</definedName>
    <definedName name="SRZiSB_N_50" localSheetId="10">#REF!</definedName>
    <definedName name="SRZiSB_N_50" localSheetId="16">#REF!</definedName>
    <definedName name="SRZiSB_N_50" localSheetId="17">#REF!</definedName>
    <definedName name="SRZiSB_N_50">#REF!</definedName>
    <definedName name="SRZiSB_N_51" localSheetId="2">#REF!</definedName>
    <definedName name="SRZiSB_N_51" localSheetId="4">#REF!</definedName>
    <definedName name="SRZiSB_N_51" localSheetId="10">#REF!</definedName>
    <definedName name="SRZiSB_N_51" localSheetId="16">#REF!</definedName>
    <definedName name="SRZiSB_N_51" localSheetId="17">#REF!</definedName>
    <definedName name="SRZiSB_N_51">#REF!</definedName>
    <definedName name="SRZiSB_N_52" localSheetId="2">#REF!</definedName>
    <definedName name="SRZiSB_N_52" localSheetId="4">#REF!</definedName>
    <definedName name="SRZiSB_N_52" localSheetId="10">#REF!</definedName>
    <definedName name="SRZiSB_N_52" localSheetId="16">#REF!</definedName>
    <definedName name="SRZiSB_N_52" localSheetId="17">#REF!</definedName>
    <definedName name="SRZiSB_N_52">#REF!</definedName>
    <definedName name="SRZiSB_N_53" localSheetId="2">#REF!</definedName>
    <definedName name="SRZiSB_N_53" localSheetId="4">#REF!</definedName>
    <definedName name="SRZiSB_N_53" localSheetId="10">#REF!</definedName>
    <definedName name="SRZiSB_N_53" localSheetId="16">#REF!</definedName>
    <definedName name="SRZiSB_N_53" localSheetId="17">#REF!</definedName>
    <definedName name="SRZiSB_N_53">#REF!</definedName>
    <definedName name="SRZiSB_N_54" localSheetId="2">#REF!</definedName>
    <definedName name="SRZiSB_N_54" localSheetId="4">#REF!</definedName>
    <definedName name="SRZiSB_N_54" localSheetId="10">#REF!</definedName>
    <definedName name="SRZiSB_N_54" localSheetId="16">#REF!</definedName>
    <definedName name="SRZiSB_N_54" localSheetId="17">#REF!</definedName>
    <definedName name="SRZiSB_N_54">#REF!</definedName>
    <definedName name="SRZiSB_N_55" localSheetId="2">#REF!</definedName>
    <definedName name="SRZiSB_N_55" localSheetId="4">#REF!</definedName>
    <definedName name="SRZiSB_N_55" localSheetId="10">#REF!</definedName>
    <definedName name="SRZiSB_N_55" localSheetId="16">#REF!</definedName>
    <definedName name="SRZiSB_N_55" localSheetId="17">#REF!</definedName>
    <definedName name="SRZiSB_N_55">#REF!</definedName>
    <definedName name="SRZiSB_N_56" localSheetId="2">#REF!</definedName>
    <definedName name="SRZiSB_N_56" localSheetId="4">#REF!</definedName>
    <definedName name="SRZiSB_N_56" localSheetId="10">#REF!</definedName>
    <definedName name="SRZiSB_N_56" localSheetId="16">#REF!</definedName>
    <definedName name="SRZiSB_N_56" localSheetId="17">#REF!</definedName>
    <definedName name="SRZiSB_N_56">#REF!</definedName>
    <definedName name="SRZiSB_N_57" localSheetId="2">#REF!</definedName>
    <definedName name="SRZiSB_N_57" localSheetId="4">#REF!</definedName>
    <definedName name="SRZiSB_N_57" localSheetId="10">#REF!</definedName>
    <definedName name="SRZiSB_N_57" localSheetId="16">#REF!</definedName>
    <definedName name="SRZiSB_N_57" localSheetId="17">#REF!</definedName>
    <definedName name="SRZiSB_N_57">#REF!</definedName>
    <definedName name="SRZiSB_N_58" localSheetId="2">#REF!</definedName>
    <definedName name="SRZiSB_N_58" localSheetId="4">#REF!</definedName>
    <definedName name="SRZiSB_N_58" localSheetId="10">#REF!</definedName>
    <definedName name="SRZiSB_N_58" localSheetId="16">#REF!</definedName>
    <definedName name="SRZiSB_N_58" localSheetId="17">#REF!</definedName>
    <definedName name="SRZiSB_N_58">#REF!</definedName>
    <definedName name="SRZiSB_N_59" localSheetId="2">#REF!</definedName>
    <definedName name="SRZiSB_N_59" localSheetId="4">#REF!</definedName>
    <definedName name="SRZiSB_N_59" localSheetId="10">#REF!</definedName>
    <definedName name="SRZiSB_N_59" localSheetId="16">#REF!</definedName>
    <definedName name="SRZiSB_N_59" localSheetId="17">#REF!</definedName>
    <definedName name="SRZiSB_N_59">#REF!</definedName>
    <definedName name="ss" localSheetId="2">BS!ss</definedName>
    <definedName name="ss" localSheetId="1">#N/A</definedName>
    <definedName name="ss" localSheetId="4">'Przychody prowizyjne'!ss</definedName>
    <definedName name="ss" localSheetId="17">#N/A</definedName>
    <definedName name="ss">BS!ss</definedName>
    <definedName name="sssss" localSheetId="2">BS!sssss</definedName>
    <definedName name="sssss" localSheetId="1">#N/A</definedName>
    <definedName name="sssss" localSheetId="4">'Przychody prowizyjne'!sssss</definedName>
    <definedName name="sssss" localSheetId="17">#N/A</definedName>
    <definedName name="sssss">BS!sssss</definedName>
    <definedName name="Stan_na_31.12.2007" localSheetId="2">[18]kapitaly!#REF!</definedName>
    <definedName name="Stan_na_31.12.2007" localSheetId="5">[18]kapitaly!#REF!</definedName>
    <definedName name="Stan_na_31.12.2007" localSheetId="4">[18]kapitaly!#REF!</definedName>
    <definedName name="Stan_na_31.12.2007" localSheetId="10">[18]kapitaly!#REF!</definedName>
    <definedName name="Stan_na_31.12.2007" localSheetId="16">[18]kapitaly!#REF!</definedName>
    <definedName name="Stan_na_31.12.2007" localSheetId="17">[18]kapitaly!#REF!</definedName>
    <definedName name="Stan_na_31.12.2007">[18]kapitaly!#REF!</definedName>
    <definedName name="start_FBN019_4" localSheetId="2">#REF!</definedName>
    <definedName name="start_FBN019_4" localSheetId="4">#REF!</definedName>
    <definedName name="start_FBN019_4" localSheetId="10">#REF!</definedName>
    <definedName name="start_FBN019_4" localSheetId="16">#REF!</definedName>
    <definedName name="start_FBN019_4">#REF!</definedName>
    <definedName name="start_FBN019_6" localSheetId="2">#REF!</definedName>
    <definedName name="start_FBN019_6" localSheetId="4">#REF!</definedName>
    <definedName name="start_FBN019_6" localSheetId="10">#REF!</definedName>
    <definedName name="start_FBN019_6" localSheetId="16">#REF!</definedName>
    <definedName name="start_FBN019_6">#REF!</definedName>
    <definedName name="start_FBN019_7" localSheetId="2">#REF!</definedName>
    <definedName name="start_FBN019_7" localSheetId="4">#REF!</definedName>
    <definedName name="start_FBN019_7" localSheetId="10">#REF!</definedName>
    <definedName name="start_FBN019_7" localSheetId="16">#REF!</definedName>
    <definedName name="start_FBN019_7">#REF!</definedName>
    <definedName name="start_FBN019_8" localSheetId="2">#REF!</definedName>
    <definedName name="start_FBN019_8" localSheetId="4">#REF!</definedName>
    <definedName name="start_FBN019_8" localSheetId="10">#REF!</definedName>
    <definedName name="start_FBN019_8" localSheetId="16">#REF!</definedName>
    <definedName name="start_FBN019_8">#REF!</definedName>
    <definedName name="start_FBN020_2" localSheetId="2">#REF!</definedName>
    <definedName name="start_FBN020_2" localSheetId="4">#REF!</definedName>
    <definedName name="start_FBN020_2" localSheetId="10">#REF!</definedName>
    <definedName name="start_FBN020_2" localSheetId="16">#REF!</definedName>
    <definedName name="start_FBN020_2">#REF!</definedName>
    <definedName name="start_FIN005_1" localSheetId="2">#REF!</definedName>
    <definedName name="start_FIN005_1" localSheetId="4">#REF!</definedName>
    <definedName name="start_FIN005_1" localSheetId="10">#REF!</definedName>
    <definedName name="start_FIN005_1" localSheetId="16">#REF!</definedName>
    <definedName name="start_FIN005_1">#REF!</definedName>
    <definedName name="static1">[23]static!$A$1:$B$65536</definedName>
    <definedName name="SUMA_NOWE" localSheetId="2">SUMIF(OFFSET(#REF!,1,0):#REF!,1,OFFSET(#REF!,1,0):#REF!)</definedName>
    <definedName name="SUMA_NOWE" localSheetId="4">SUMIF(OFFSET(#REF!,1,0):#REF!,1,OFFSET(#REF!,1,0):#REF!)</definedName>
    <definedName name="SUMA_NOWE" localSheetId="10">SUMIF(OFFSET(#REF!,1,0):#REF!,1,OFFSET(#REF!,1,0):#REF!)</definedName>
    <definedName name="SUMA_NOWE" localSheetId="16">SUMIF(OFFSET(#REF!,1,0):#REF!,1,OFFSET(#REF!,1,0):#REF!)</definedName>
    <definedName name="SUMA_NOWE">SUMIF(OFFSET(#REF!,1,0):#REF!,1,OFFSET(#REF!,1,0):#REF!)</definedName>
    <definedName name="Summary" localSheetId="2">#REF!</definedName>
    <definedName name="Summary" localSheetId="4">#REF!</definedName>
    <definedName name="Summary" localSheetId="10">#REF!</definedName>
    <definedName name="Summary" localSheetId="16">#REF!</definedName>
    <definedName name="Summary" localSheetId="17">#REF!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2">#REF!</definedName>
    <definedName name="SWAPFX_dt" localSheetId="4">#REF!</definedName>
    <definedName name="SWAPFX_dt" localSheetId="10">#REF!</definedName>
    <definedName name="SWAPFX_dt" localSheetId="16">#REF!</definedName>
    <definedName name="SWAPFX_dt">#REF!</definedName>
    <definedName name="SWAPFX_dw" localSheetId="2">#REF!</definedName>
    <definedName name="SWAPFX_dw" localSheetId="4">#REF!</definedName>
    <definedName name="SWAPFX_dw" localSheetId="10">#REF!</definedName>
    <definedName name="SWAPFX_dw" localSheetId="16">#REF!</definedName>
    <definedName name="SWAPFX_dw">#REF!</definedName>
    <definedName name="sy" localSheetId="2" hidden="1">{"'BZ SA P&amp;l (fORECAST)'!$A$1:$BR$26"}</definedName>
    <definedName name="sy" localSheetId="1" hidden="1">{"'BZ SA P&amp;l (fORECAST)'!$A$1:$BR$26"}</definedName>
    <definedName name="sy" localSheetId="4" hidden="1">{"'BZ SA P&amp;l (fORECAST)'!$A$1:$BR$26"}</definedName>
    <definedName name="sy" localSheetId="17" hidden="1">{"'BZ SA P&amp;l (fORECAST)'!$A$1:$BR$26"}</definedName>
    <definedName name="sy" hidden="1">{"'BZ SA P&amp;l (fORECAST)'!$A$1:$BR$26"}</definedName>
    <definedName name="sys" localSheetId="2" hidden="1">{"'BZ SA P&amp;l (fORECAST)'!$A$1:$BR$26"}</definedName>
    <definedName name="sys" localSheetId="1" hidden="1">{"'BZ SA P&amp;l (fORECAST)'!$A$1:$BR$26"}</definedName>
    <definedName name="sys" localSheetId="4" hidden="1">{"'BZ SA P&amp;l (fORECAST)'!$A$1:$BR$26"}</definedName>
    <definedName name="sys" localSheetId="17" hidden="1">{"'BZ SA P&amp;l (fORECAST)'!$A$1:$BR$26"}</definedName>
    <definedName name="sys" hidden="1">{"'BZ SA P&amp;l (fORECAST)'!$A$1:$BR$26"}</definedName>
    <definedName name="t.FBN019_4" localSheetId="2">#REF!</definedName>
    <definedName name="t.FBN019_4" localSheetId="4">#REF!</definedName>
    <definedName name="t.FBN019_4" localSheetId="10">#REF!</definedName>
    <definedName name="t.FBN019_4" localSheetId="16">#REF!</definedName>
    <definedName name="t.FBN019_4">#REF!</definedName>
    <definedName name="t.FBN019_6" localSheetId="2">#REF!</definedName>
    <definedName name="t.FBN019_6" localSheetId="4">#REF!</definedName>
    <definedName name="t.FBN019_6" localSheetId="10">#REF!</definedName>
    <definedName name="t.FBN019_6" localSheetId="16">#REF!</definedName>
    <definedName name="t.FBN019_6">#REF!</definedName>
    <definedName name="t.FBN019_7" localSheetId="2">#REF!</definedName>
    <definedName name="t.FBN019_7" localSheetId="4">#REF!</definedName>
    <definedName name="t.FBN019_7" localSheetId="10">#REF!</definedName>
    <definedName name="t.FBN019_7" localSheetId="16">#REF!</definedName>
    <definedName name="t.FBN019_7">#REF!</definedName>
    <definedName name="t.FBN019_8" localSheetId="2">#REF!</definedName>
    <definedName name="t.FBN019_8" localSheetId="4">#REF!</definedName>
    <definedName name="t.FBN019_8" localSheetId="10">#REF!</definedName>
    <definedName name="t.FBN019_8" localSheetId="16">#REF!</definedName>
    <definedName name="t.FBN019_8">#REF!</definedName>
    <definedName name="t.FBN020_2" localSheetId="2">#REF!</definedName>
    <definedName name="t.FBN020_2" localSheetId="4">#REF!</definedName>
    <definedName name="t.FBN020_2" localSheetId="10">#REF!</definedName>
    <definedName name="t.FBN020_2" localSheetId="16">#REF!</definedName>
    <definedName name="t.FBN020_2">#REF!</definedName>
    <definedName name="t.FIN004A" localSheetId="2">'[34]FIN004A i 4B'!#REF!</definedName>
    <definedName name="t.FIN004A" localSheetId="4">'[34]FIN004A i 4B'!#REF!</definedName>
    <definedName name="t.FIN004A" localSheetId="10">'[34]FIN004A i 4B'!#REF!</definedName>
    <definedName name="t.FIN004A" localSheetId="16">'[34]FIN004A i 4B'!#REF!</definedName>
    <definedName name="t.FIN004A">'[34]FIN004A i 4B'!#REF!</definedName>
    <definedName name="t.FIN005_1.G3" localSheetId="2">#REF!</definedName>
    <definedName name="t.FIN005_1.G3" localSheetId="4">#REF!</definedName>
    <definedName name="t.FIN005_1.G3" localSheetId="10">#REF!</definedName>
    <definedName name="t.FIN005_1.G3" localSheetId="16">#REF!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2">#REF!</definedName>
    <definedName name="taxassoc" localSheetId="4">#REF!</definedName>
    <definedName name="taxassoc" localSheetId="10">#REF!</definedName>
    <definedName name="taxassoc" localSheetId="16">#REF!</definedName>
    <definedName name="taxassoc">#REF!</definedName>
    <definedName name="TaxRate">0.35</definedName>
    <definedName name="tdeftx" localSheetId="2">#REF!</definedName>
    <definedName name="tdeftx" localSheetId="4">#REF!</definedName>
    <definedName name="tdeftx" localSheetId="10">#REF!</definedName>
    <definedName name="tdeftx" localSheetId="16">#REF!</definedName>
    <definedName name="tdeftx">#REF!</definedName>
    <definedName name="TFIDochody2000M" localSheetId="2">#REF!</definedName>
    <definedName name="TFIDochody2000M" localSheetId="4">#REF!</definedName>
    <definedName name="TFIDochody2000M" localSheetId="10">#REF!</definedName>
    <definedName name="TFIDochody2000M" localSheetId="16">#REF!</definedName>
    <definedName name="TFIDochody2000M">#REF!</definedName>
    <definedName name="TFIDochody2000Y" localSheetId="2">#REF!</definedName>
    <definedName name="TFIDochody2000Y" localSheetId="4">#REF!</definedName>
    <definedName name="TFIDochody2000Y" localSheetId="10">#REF!</definedName>
    <definedName name="TFIDochody2000Y" localSheetId="16">#REF!</definedName>
    <definedName name="TFIDochody2000Y">#REF!</definedName>
    <definedName name="TFIDochody2001M" localSheetId="2">#REF!</definedName>
    <definedName name="TFIDochody2001M" localSheetId="4">#REF!</definedName>
    <definedName name="TFIDochody2001M" localSheetId="10">#REF!</definedName>
    <definedName name="TFIDochody2001M" localSheetId="16">#REF!</definedName>
    <definedName name="TFIDochody2001M">#REF!</definedName>
    <definedName name="TFIDochody2001Y" localSheetId="2">#REF!</definedName>
    <definedName name="TFIDochody2001Y" localSheetId="4">#REF!</definedName>
    <definedName name="TFIDochody2001Y" localSheetId="10">#REF!</definedName>
    <definedName name="TFIDochody2001Y" localSheetId="16">#REF!</definedName>
    <definedName name="TFIDochody2001Y">#REF!</definedName>
    <definedName name="TheNumber" localSheetId="2">#REF!</definedName>
    <definedName name="TheNumber" localSheetId="4">#REF!</definedName>
    <definedName name="TheNumber" localSheetId="10">#REF!</definedName>
    <definedName name="TheNumber" localSheetId="16">#REF!</definedName>
    <definedName name="TheNumber">#REF!</definedName>
    <definedName name="TOTAL" localSheetId="2">#REF!</definedName>
    <definedName name="TOTAL" localSheetId="4">#REF!</definedName>
    <definedName name="TOTAL" localSheetId="10">#REF!</definedName>
    <definedName name="TOTAL" localSheetId="16">#REF!</definedName>
    <definedName name="TOTAL" localSheetId="17">#REF!</definedName>
    <definedName name="TOTAL">#REF!</definedName>
    <definedName name="Total.Raised_Off.Bal.linie.kredytowe_Collective.Imp" localSheetId="2">#REF!</definedName>
    <definedName name="Total.Raised_Off.Bal.linie.kredytowe_Collective.Imp" localSheetId="4">#REF!</definedName>
    <definedName name="Total.Raised_Off.Bal.linie.kredytowe_Collective.Imp" localSheetId="10">#REF!</definedName>
    <definedName name="Total.Raised_Off.Bal.linie.kredytowe_Collective.Imp" localSheetId="16">#REF!</definedName>
    <definedName name="Total.Raised_Off.Bal.linie.kredytowe_Collective.Imp">#REF!</definedName>
    <definedName name="Total.Raised_Off.Bal.linie.kredytowe_IBNR" localSheetId="2">#REF!</definedName>
    <definedName name="Total.Raised_Off.Bal.linie.kredytowe_IBNR" localSheetId="4">#REF!</definedName>
    <definedName name="Total.Raised_Off.Bal.linie.kredytowe_IBNR" localSheetId="10">#REF!</definedName>
    <definedName name="Total.Raised_Off.Bal.linie.kredytowe_IBNR" localSheetId="16">#REF!</definedName>
    <definedName name="Total.Raised_Off.Bal.linie.kredytowe_IBNR">#REF!</definedName>
    <definedName name="Total.Raised_Off.Bal.linie.kredytowe_Individual.Imp" localSheetId="2">#REF!</definedName>
    <definedName name="Total.Raised_Off.Bal.linie.kredytowe_Individual.Imp" localSheetId="4">#REF!</definedName>
    <definedName name="Total.Raised_Off.Bal.linie.kredytowe_Individual.Imp" localSheetId="10">#REF!</definedName>
    <definedName name="Total.Raised_Off.Bal.linie.kredytowe_Individual.Imp" localSheetId="16">#REF!</definedName>
    <definedName name="Total.Raised_Off.Bal.linie.kredytowe_Individual.Imp">#REF!</definedName>
    <definedName name="Total.Raised_Off.Bal.udziel.gwarancje_Collective.Imp" localSheetId="2">#REF!</definedName>
    <definedName name="Total.Raised_Off.Bal.udziel.gwarancje_Collective.Imp" localSheetId="4">#REF!</definedName>
    <definedName name="Total.Raised_Off.Bal.udziel.gwarancje_Collective.Imp" localSheetId="10">#REF!</definedName>
    <definedName name="Total.Raised_Off.Bal.udziel.gwarancje_Collective.Imp" localSheetId="16">#REF!</definedName>
    <definedName name="Total.Raised_Off.Bal.udziel.gwarancje_Collective.Imp">#REF!</definedName>
    <definedName name="Total.Raised_Off.Bal.udziel.gwarancje_IBNR" localSheetId="2">#REF!</definedName>
    <definedName name="Total.Raised_Off.Bal.udziel.gwarancje_IBNR" localSheetId="4">#REF!</definedName>
    <definedName name="Total.Raised_Off.Bal.udziel.gwarancje_IBNR" localSheetId="10">#REF!</definedName>
    <definedName name="Total.Raised_Off.Bal.udziel.gwarancje_IBNR" localSheetId="16">#REF!</definedName>
    <definedName name="Total.Raised_Off.Bal.udziel.gwarancje_IBNR">#REF!</definedName>
    <definedName name="Total.Raised_Off.Bal.udziel.gwarancje_Individual.Imp" localSheetId="2">#REF!</definedName>
    <definedName name="Total.Raised_Off.Bal.udziel.gwarancje_Individual.Imp" localSheetId="4">#REF!</definedName>
    <definedName name="Total.Raised_Off.Bal.udziel.gwarancje_Individual.Imp" localSheetId="10">#REF!</definedName>
    <definedName name="Total.Raised_Off.Bal.udziel.gwarancje_Individual.Imp" localSheetId="16">#REF!</definedName>
    <definedName name="Total.Raised_Off.Bal.udziel.gwarancje_Individual.Imp">#REF!</definedName>
    <definedName name="Total.Raised_TP_Collective.Imp" localSheetId="2">#REF!</definedName>
    <definedName name="Total.Raised_TP_Collective.Imp" localSheetId="4">#REF!</definedName>
    <definedName name="Total.Raised_TP_Collective.Imp" localSheetId="10">#REF!</definedName>
    <definedName name="Total.Raised_TP_Collective.Imp" localSheetId="16">#REF!</definedName>
    <definedName name="Total.Raised_TP_Collective.Imp">#REF!</definedName>
    <definedName name="Total.Raised_TP_IBNR" localSheetId="2">#REF!</definedName>
    <definedName name="Total.Raised_TP_IBNR" localSheetId="4">#REF!</definedName>
    <definedName name="Total.Raised_TP_IBNR" localSheetId="10">#REF!</definedName>
    <definedName name="Total.Raised_TP_IBNR" localSheetId="16">#REF!</definedName>
    <definedName name="Total.Raised_TP_IBNR">#REF!</definedName>
    <definedName name="Total.Raised_TP_Individual.Imp" localSheetId="2">#REF!</definedName>
    <definedName name="Total.Raised_TP_Individual.Imp" localSheetId="4">#REF!</definedName>
    <definedName name="Total.Raised_TP_Individual.Imp" localSheetId="10">#REF!</definedName>
    <definedName name="Total.Raised_TP_Individual.Imp" localSheetId="16">#REF!</definedName>
    <definedName name="Total.Raised_TP_Individual.Imp">#REF!</definedName>
    <definedName name="total_baza" localSheetId="2">#REF!</definedName>
    <definedName name="total_baza" localSheetId="4">#REF!</definedName>
    <definedName name="total_baza" localSheetId="10">#REF!</definedName>
    <definedName name="total_baza" localSheetId="16">#REF!</definedName>
    <definedName name="total_baza">#REF!</definedName>
    <definedName name="tr" localSheetId="2">#REF!</definedName>
    <definedName name="tr" localSheetId="4">#REF!</definedName>
    <definedName name="tr" localSheetId="10">#REF!</definedName>
    <definedName name="tr" localSheetId="16">#REF!</definedName>
    <definedName name="tr">#REF!</definedName>
    <definedName name="Transakcje_wzajemne__zobowiązania_warunkowe_udzielone_otrzymane" localSheetId="2">#REF!</definedName>
    <definedName name="Transakcje_wzajemne__zobowiązania_warunkowe_udzielone_otrzymane" localSheetId="4">#REF!</definedName>
    <definedName name="Transakcje_wzajemne__zobowiązania_warunkowe_udzielone_otrzymane" localSheetId="10">#REF!</definedName>
    <definedName name="Transakcje_wzajemne__zobowiązania_warunkowe_udzielone_otrzymane" localSheetId="16">#REF!</definedName>
    <definedName name="Transakcje_wzajemne__zobowiązania_warunkowe_udzielone_otrzymane">#REF!</definedName>
    <definedName name="Transakcje_z_jednostkami_zależnymi" localSheetId="2">#REF!</definedName>
    <definedName name="Transakcje_z_jednostkami_zależnymi" localSheetId="4">#REF!</definedName>
    <definedName name="Transakcje_z_jednostkami_zależnymi" localSheetId="10">#REF!</definedName>
    <definedName name="Transakcje_z_jednostkami_zależnymi" localSheetId="16">#REF!</definedName>
    <definedName name="Transakcje_z_jednostkami_zależnymi" localSheetId="17">#REF!</definedName>
    <definedName name="Transakcje_z_jednostkami_zależnymi">#REF!</definedName>
    <definedName name="TrendMonth13">'[39]Control Tab'!$U$4</definedName>
    <definedName name="TSI" localSheetId="2">#REF!</definedName>
    <definedName name="TSI" localSheetId="4">#REF!</definedName>
    <definedName name="TSI" localSheetId="10">#REF!</definedName>
    <definedName name="TSI" localSheetId="16">#REF!</definedName>
    <definedName name="TSI">#REF!</definedName>
    <definedName name="tsy_tax" localSheetId="2">[19]S.P.23!#REF!</definedName>
    <definedName name="tsy_tax" localSheetId="4">[19]S.P.23!#REF!</definedName>
    <definedName name="tsy_tax" localSheetId="10">[19]S.P.23!#REF!</definedName>
    <definedName name="tsy_tax" localSheetId="16">[19]S.P.23!#REF!</definedName>
    <definedName name="tsy_tax">[19]S.P.23!#REF!</definedName>
    <definedName name="tsy_tax_percent" localSheetId="2">[19]S.P.23!#REF!</definedName>
    <definedName name="tsy_tax_percent" localSheetId="4">[19]S.P.23!#REF!</definedName>
    <definedName name="tsy_tax_percent" localSheetId="10">[19]S.P.23!#REF!</definedName>
    <definedName name="tsy_tax_percent" localSheetId="16">[19]S.P.23!#REF!</definedName>
    <definedName name="tsy_tax_percent">[19]S.P.23!#REF!</definedName>
    <definedName name="tsytaxlnfunds" localSheetId="2">[19]S.P.23!#REF!</definedName>
    <definedName name="tsytaxlnfunds" localSheetId="4">[19]S.P.23!#REF!</definedName>
    <definedName name="tsytaxlnfunds" localSheetId="10">[19]S.P.23!#REF!</definedName>
    <definedName name="tsytaxlnfunds" localSheetId="16">[19]S.P.23!#REF!</definedName>
    <definedName name="tsytaxlnfunds">[19]S.P.23!#REF!</definedName>
    <definedName name="ttxchg" localSheetId="2">#REF!</definedName>
    <definedName name="ttxchg" localSheetId="4">#REF!</definedName>
    <definedName name="ttxchg" localSheetId="10">#REF!</definedName>
    <definedName name="ttxchg" localSheetId="16">#REF!</definedName>
    <definedName name="ttxchg">#REF!</definedName>
    <definedName name="TW_B07" localSheetId="2">#REF!</definedName>
    <definedName name="TW_B07" localSheetId="4">#REF!</definedName>
    <definedName name="TW_B07" localSheetId="10">#REF!</definedName>
    <definedName name="TW_B07" localSheetId="16">#REF!</definedName>
    <definedName name="TW_B07">#REF!</definedName>
    <definedName name="TW_B08" localSheetId="2">#REF!</definedName>
    <definedName name="TW_B08" localSheetId="4">#REF!</definedName>
    <definedName name="TW_B08" localSheetId="10">#REF!</definedName>
    <definedName name="TW_B08" localSheetId="16">#REF!</definedName>
    <definedName name="TW_B08">#REF!</definedName>
    <definedName name="TW_bilans12.06" localSheetId="2">#REF!</definedName>
    <definedName name="TW_bilans12.06" localSheetId="4">#REF!</definedName>
    <definedName name="TW_bilans12.06" localSheetId="10">#REF!</definedName>
    <definedName name="TW_bilans12.06" localSheetId="16">#REF!</definedName>
    <definedName name="TW_bilans12.06">#REF!</definedName>
    <definedName name="TW_koszty1204" localSheetId="2">#REF!</definedName>
    <definedName name="TW_koszty1204" localSheetId="4">#REF!</definedName>
    <definedName name="TW_koszty1204" localSheetId="10">#REF!</definedName>
    <definedName name="TW_koszty1204" localSheetId="16">#REF!</definedName>
    <definedName name="TW_koszty1204" localSheetId="17">#REF!</definedName>
    <definedName name="TW_koszty1204">#REF!</definedName>
    <definedName name="TW_koszty1205" localSheetId="2">#REF!</definedName>
    <definedName name="TW_koszty1205" localSheetId="4">#REF!</definedName>
    <definedName name="TW_koszty1205" localSheetId="10">#REF!</definedName>
    <definedName name="TW_koszty1205" localSheetId="16">#REF!</definedName>
    <definedName name="TW_koszty1205" localSheetId="17">#REF!</definedName>
    <definedName name="TW_koszty1205">#REF!</definedName>
    <definedName name="TW_nal0305" localSheetId="2">#REF!</definedName>
    <definedName name="TW_nal0305" localSheetId="4">#REF!</definedName>
    <definedName name="TW_nal0305" localSheetId="10">#REF!</definedName>
    <definedName name="TW_nal0305" localSheetId="16">#REF!</definedName>
    <definedName name="TW_nal0305" localSheetId="17">#REF!</definedName>
    <definedName name="TW_nal0305">#REF!</definedName>
    <definedName name="TW_nal0306" localSheetId="2">#REF!</definedName>
    <definedName name="TW_nal0306" localSheetId="4">#REF!</definedName>
    <definedName name="TW_nal0306" localSheetId="10">#REF!</definedName>
    <definedName name="TW_nal0306" localSheetId="16">#REF!</definedName>
    <definedName name="TW_nal0306" localSheetId="17">#REF!</definedName>
    <definedName name="TW_nal0306">#REF!</definedName>
    <definedName name="TW_nal1204" localSheetId="2">#REF!</definedName>
    <definedName name="TW_nal1204" localSheetId="4">#REF!</definedName>
    <definedName name="TW_nal1204" localSheetId="10">#REF!</definedName>
    <definedName name="TW_nal1204" localSheetId="16">#REF!</definedName>
    <definedName name="TW_nal1204" localSheetId="17">#REF!</definedName>
    <definedName name="TW_nal1204">#REF!</definedName>
    <definedName name="TW_nal1205" localSheetId="2">#REF!</definedName>
    <definedName name="TW_nal1205" localSheetId="4">#REF!</definedName>
    <definedName name="TW_nal1205" localSheetId="10">#REF!</definedName>
    <definedName name="TW_nal1205" localSheetId="16">#REF!</definedName>
    <definedName name="TW_nal1205" localSheetId="17">#REF!</definedName>
    <definedName name="TW_nal1205">#REF!</definedName>
    <definedName name="TW_nominaly" localSheetId="2">#REF!</definedName>
    <definedName name="TW_nominaly" localSheetId="4">#REF!</definedName>
    <definedName name="TW_nominaly" localSheetId="10">#REF!</definedName>
    <definedName name="TW_nominaly" localSheetId="16">#REF!</definedName>
    <definedName name="TW_nominaly" localSheetId="17">#REF!</definedName>
    <definedName name="TW_nominaly">#REF!</definedName>
    <definedName name="TW_pozab0306" localSheetId="2">#REF!</definedName>
    <definedName name="TW_pozab0306" localSheetId="4">#REF!</definedName>
    <definedName name="TW_pozab0306" localSheetId="10">#REF!</definedName>
    <definedName name="TW_pozab0306" localSheetId="16">#REF!</definedName>
    <definedName name="TW_pozab0306">#REF!</definedName>
    <definedName name="TW_pozabil1205" localSheetId="2">'[79]TW-pozabilans'!#REF!</definedName>
    <definedName name="TW_pozabil1205" localSheetId="5">'[79]TW-pozabilans'!#REF!</definedName>
    <definedName name="TW_pozabil1205" localSheetId="1">'[79]TW-pozabilans'!#REF!</definedName>
    <definedName name="TW_pozabil1205" localSheetId="4">'[79]TW-pozabilans'!#REF!</definedName>
    <definedName name="TW_pozabil1205" localSheetId="10">'[79]TW-pozabilans'!#REF!</definedName>
    <definedName name="TW_pozabil1205" localSheetId="16">'[79]TW-pozabilans'!#REF!</definedName>
    <definedName name="TW_pozabil1205" localSheetId="17">#REF!</definedName>
    <definedName name="TW_pozabil1205">'[79]TW-pozabilans'!#REF!</definedName>
    <definedName name="TW_przych1204" localSheetId="2">#REF!</definedName>
    <definedName name="TW_przych1204" localSheetId="4">#REF!</definedName>
    <definedName name="TW_przych1204" localSheetId="10">#REF!</definedName>
    <definedName name="TW_przych1204" localSheetId="16">#REF!</definedName>
    <definedName name="TW_przych1204" localSheetId="17">#REF!</definedName>
    <definedName name="TW_przych1204">#REF!</definedName>
    <definedName name="TW_przychody1205" localSheetId="2">#REF!</definedName>
    <definedName name="TW_przychody1205" localSheetId="4">#REF!</definedName>
    <definedName name="TW_przychody1205" localSheetId="10">#REF!</definedName>
    <definedName name="TW_przychody1205" localSheetId="16">#REF!</definedName>
    <definedName name="TW_przychody1205" localSheetId="17">#REF!</definedName>
    <definedName name="TW_przychody1205">#REF!</definedName>
    <definedName name="TW_rach0306" localSheetId="2">#REF!</definedName>
    <definedName name="TW_rach0306" localSheetId="4">#REF!</definedName>
    <definedName name="TW_rach0306" localSheetId="10">#REF!</definedName>
    <definedName name="TW_rach0306" localSheetId="16">#REF!</definedName>
    <definedName name="TW_rach0306">#REF!</definedName>
    <definedName name="TW_RW0305" localSheetId="2">#REF!</definedName>
    <definedName name="TW_RW0305" localSheetId="4">#REF!</definedName>
    <definedName name="TW_RW0305" localSheetId="10">#REF!</definedName>
    <definedName name="TW_RW0305" localSheetId="16">#REF!</definedName>
    <definedName name="TW_RW0305">#REF!</definedName>
    <definedName name="TW_udzieloneotrzymane" localSheetId="2">#REF!</definedName>
    <definedName name="TW_udzieloneotrzymane" localSheetId="4">#REF!</definedName>
    <definedName name="TW_udzieloneotrzymane" localSheetId="10">#REF!</definedName>
    <definedName name="TW_udzieloneotrzymane" localSheetId="16">#REF!</definedName>
    <definedName name="TW_udzieloneotrzymane" localSheetId="17">#REF!</definedName>
    <definedName name="TW_udzieloneotrzymane">#REF!</definedName>
    <definedName name="TW_zob0305" localSheetId="2">#REF!</definedName>
    <definedName name="TW_zob0305" localSheetId="4">#REF!</definedName>
    <definedName name="TW_zob0305" localSheetId="10">#REF!</definedName>
    <definedName name="TW_zob0305" localSheetId="16">#REF!</definedName>
    <definedName name="TW_zob0305" localSheetId="17">#REF!</definedName>
    <definedName name="TW_zob0305">#REF!</definedName>
    <definedName name="TW_zob0306" localSheetId="2">#REF!</definedName>
    <definedName name="TW_zob0306" localSheetId="4">#REF!</definedName>
    <definedName name="TW_zob0306" localSheetId="10">#REF!</definedName>
    <definedName name="TW_zob0306" localSheetId="16">#REF!</definedName>
    <definedName name="TW_zob0306" localSheetId="17">#REF!</definedName>
    <definedName name="TW_zob0306">#REF!</definedName>
    <definedName name="TW_zob1204" localSheetId="2">#REF!</definedName>
    <definedName name="TW_zob1204" localSheetId="4">#REF!</definedName>
    <definedName name="TW_zob1204" localSheetId="10">#REF!</definedName>
    <definedName name="TW_zob1204" localSheetId="16">#REF!</definedName>
    <definedName name="TW_zob1204" localSheetId="17">#REF!</definedName>
    <definedName name="TW_zob1204">#REF!</definedName>
    <definedName name="TW_zob1205" localSheetId="2">#REF!</definedName>
    <definedName name="TW_zob1205" localSheetId="4">#REF!</definedName>
    <definedName name="TW_zob1205" localSheetId="10">#REF!</definedName>
    <definedName name="TW_zob1205" localSheetId="16">#REF!</definedName>
    <definedName name="TW_zob1205" localSheetId="17">#REF!</definedName>
    <definedName name="TW_zob1205">#REF!</definedName>
    <definedName name="TW06_2006" localSheetId="2">#REF!</definedName>
    <definedName name="TW06_2006" localSheetId="4">#REF!</definedName>
    <definedName name="TW06_2006" localSheetId="10">#REF!</definedName>
    <definedName name="TW06_2006" localSheetId="16">#REF!</definedName>
    <definedName name="TW06_2006">#REF!</definedName>
    <definedName name="TWpozabilans" localSheetId="2">#REF!</definedName>
    <definedName name="TWpozabilans" localSheetId="4">#REF!</definedName>
    <definedName name="TWpozabilans" localSheetId="10">#REF!</definedName>
    <definedName name="TWpozabilans" localSheetId="16">#REF!</definedName>
    <definedName name="TWpozabilans">#REF!</definedName>
    <definedName name="TWrachunek_0306" localSheetId="2">#REF!</definedName>
    <definedName name="TWrachunek_0306" localSheetId="4">#REF!</definedName>
    <definedName name="TWrachunek_0306" localSheetId="10">#REF!</definedName>
    <definedName name="TWrachunek_0306" localSheetId="16">#REF!</definedName>
    <definedName name="TWrachunek_0306">#REF!</definedName>
    <definedName name="txcbdi" localSheetId="2">#REF!</definedName>
    <definedName name="txcbdi" localSheetId="4">#REF!</definedName>
    <definedName name="txcbdi" localSheetId="10">#REF!</definedName>
    <definedName name="txcbdi" localSheetId="16">#REF!</definedName>
    <definedName name="txcbdi">#REF!</definedName>
    <definedName name="txexta" localSheetId="2">#REF!</definedName>
    <definedName name="txexta" localSheetId="4">#REF!</definedName>
    <definedName name="txexta" localSheetId="10">#REF!</definedName>
    <definedName name="txexta" localSheetId="16">#REF!</definedName>
    <definedName name="txexta">#REF!</definedName>
    <definedName name="txfrdp" localSheetId="2">#REF!</definedName>
    <definedName name="txfrdp" localSheetId="4">#REF!</definedName>
    <definedName name="txfrdp" localSheetId="10">#REF!</definedName>
    <definedName name="txfrdp" localSheetId="16">#REF!</definedName>
    <definedName name="txfrdp">#REF!</definedName>
    <definedName name="txobdi" localSheetId="2">#REF!</definedName>
    <definedName name="txobdi" localSheetId="4">#REF!</definedName>
    <definedName name="txobdi" localSheetId="10">#REF!</definedName>
    <definedName name="txobdi" localSheetId="16">#REF!</definedName>
    <definedName name="txobdi">#REF!</definedName>
    <definedName name="txpala" localSheetId="2">#REF!</definedName>
    <definedName name="txpala" localSheetId="4">#REF!</definedName>
    <definedName name="txpala" localSheetId="10">#REF!</definedName>
    <definedName name="txpala" localSheetId="16">#REF!</definedName>
    <definedName name="txpala">#REF!</definedName>
    <definedName name="TytułyStron">[53]Słownik!$B$37:$C$41</definedName>
    <definedName name="u" localSheetId="2">BS!u</definedName>
    <definedName name="u" localSheetId="1">#N/A</definedName>
    <definedName name="u" localSheetId="4">'Przychody prowizyjne'!u</definedName>
    <definedName name="u" localSheetId="17">#N/A</definedName>
    <definedName name="u">BS!u</definedName>
    <definedName name="uchwała_CA_1" localSheetId="2">#REF!</definedName>
    <definedName name="uchwała_CA_1" localSheetId="4">#REF!</definedName>
    <definedName name="uchwała_CA_1" localSheetId="10">#REF!</definedName>
    <definedName name="uchwała_CA_1" localSheetId="16">#REF!</definedName>
    <definedName name="uchwała_CA_1" localSheetId="17">#REF!</definedName>
    <definedName name="uchwała_CA_1">#REF!</definedName>
    <definedName name="udz_m" localSheetId="2" hidden="1">{"'BZ SA P&amp;l (fORECAST)'!$A$1:$BR$26"}</definedName>
    <definedName name="udz_m" localSheetId="1" hidden="1">{"'BZ SA P&amp;l (fORECAST)'!$A$1:$BR$26"}</definedName>
    <definedName name="udz_m" localSheetId="4" hidden="1">{"'BZ SA P&amp;l (fORECAST)'!$A$1:$BR$26"}</definedName>
    <definedName name="udz_m" localSheetId="17" hidden="1">{"'BZ SA P&amp;l (fORECAST)'!$A$1:$BR$26"}</definedName>
    <definedName name="udz_m" hidden="1">{"'BZ SA P&amp;l (fORECAST)'!$A$1:$BR$26"}</definedName>
    <definedName name="unamff" localSheetId="2">#REF!</definedName>
    <definedName name="unamff" localSheetId="4">#REF!</definedName>
    <definedName name="unamff" localSheetId="10">#REF!</definedName>
    <definedName name="unamff" localSheetId="16">#REF!</definedName>
    <definedName name="unamff">#REF!</definedName>
    <definedName name="USD" localSheetId="2">#REF!</definedName>
    <definedName name="USD" localSheetId="4">#REF!</definedName>
    <definedName name="USD" localSheetId="10">#REF!</definedName>
    <definedName name="USD" localSheetId="16">#REF!</definedName>
    <definedName name="USD">#REF!</definedName>
    <definedName name="utrata_wartości" localSheetId="2">#REF!</definedName>
    <definedName name="utrata_wartości" localSheetId="4">#REF!</definedName>
    <definedName name="utrata_wartości" localSheetId="10">#REF!</definedName>
    <definedName name="utrata_wartości" localSheetId="16">#REF!</definedName>
    <definedName name="utrata_wartości">#REF!</definedName>
    <definedName name="uu" localSheetId="2">BS!uu</definedName>
    <definedName name="uu" localSheetId="1">#N/A</definedName>
    <definedName name="uu" localSheetId="4">'Przychody prowizyjne'!uu</definedName>
    <definedName name="uu" localSheetId="17">#N/A</definedName>
    <definedName name="uu">BS!uu</definedName>
    <definedName name="uuu" localSheetId="2">BS!uuu</definedName>
    <definedName name="uuu" localSheetId="1">#N/A</definedName>
    <definedName name="uuu" localSheetId="4">'Przychody prowizyjne'!uuu</definedName>
    <definedName name="uuu" localSheetId="17">#N/A</definedName>
    <definedName name="uuu">BS!uuu</definedName>
    <definedName name="uuuu" localSheetId="2">BS!uuuu</definedName>
    <definedName name="uuuu" localSheetId="1">#N/A</definedName>
    <definedName name="uuuu" localSheetId="4">'Przychody prowizyjne'!uuuu</definedName>
    <definedName name="uuuu" localSheetId="17">#N/A</definedName>
    <definedName name="uuuu">BS!uuuu</definedName>
    <definedName name="uuuuuu" localSheetId="2">BS!uuuuuu</definedName>
    <definedName name="uuuuuu" localSheetId="1">#N/A</definedName>
    <definedName name="uuuuuu" localSheetId="4">'Przychody prowizyjne'!uuuuuu</definedName>
    <definedName name="uuuuuu" localSheetId="17">#N/A</definedName>
    <definedName name="uuuuuu">BS!uuuuuu</definedName>
    <definedName name="VER">[86]X!$A$2</definedName>
    <definedName name="vv" localSheetId="2">BS!vv</definedName>
    <definedName name="vv" localSheetId="1">#N/A</definedName>
    <definedName name="vv" localSheetId="4">'Przychody prowizyjne'!vv</definedName>
    <definedName name="vv" localSheetId="17">#N/A</definedName>
    <definedName name="vv">BS!vv</definedName>
    <definedName name="vvv" localSheetId="2">BS!vvv</definedName>
    <definedName name="vvv" localSheetId="1">#N/A</definedName>
    <definedName name="vvv" localSheetId="4">'Przychody prowizyjne'!vvv</definedName>
    <definedName name="vvv" localSheetId="17">#N/A</definedName>
    <definedName name="vvv">BS!vvv</definedName>
    <definedName name="Wartości_niematerialne_07" localSheetId="2">#REF!</definedName>
    <definedName name="Wartości_niematerialne_07" localSheetId="4">#REF!</definedName>
    <definedName name="Wartości_niematerialne_07" localSheetId="10">#REF!</definedName>
    <definedName name="Wartości_niematerialne_07" localSheetId="16">#REF!</definedName>
    <definedName name="Wartości_niematerialne_07" localSheetId="17">#REF!</definedName>
    <definedName name="Wartości_niematerialne_07">#REF!</definedName>
    <definedName name="Wartości_niematerialne_08" localSheetId="2">#REF!</definedName>
    <definedName name="Wartości_niematerialne_08" localSheetId="4">#REF!</definedName>
    <definedName name="Wartości_niematerialne_08" localSheetId="10">#REF!</definedName>
    <definedName name="Wartości_niematerialne_08" localSheetId="16">#REF!</definedName>
    <definedName name="Wartości_niematerialne_08" localSheetId="17">#REF!</definedName>
    <definedName name="Wartości_niematerialne_08">#REF!</definedName>
    <definedName name="warunkowe" localSheetId="2">#REF!</definedName>
    <definedName name="warunkowe" localSheetId="4">#REF!</definedName>
    <definedName name="warunkowe" localSheetId="10">#REF!</definedName>
    <definedName name="warunkowe" localSheetId="16">#REF!</definedName>
    <definedName name="warunkowe">#REF!</definedName>
    <definedName name="WB_0606" localSheetId="2">#REF!</definedName>
    <definedName name="WB_0606" localSheetId="4">#REF!</definedName>
    <definedName name="WB_0606" localSheetId="10">#REF!</definedName>
    <definedName name="WB_0606" localSheetId="16">#REF!</definedName>
    <definedName name="WB_0606">#REF!</definedName>
    <definedName name="wbk" localSheetId="2">BS!wbk</definedName>
    <definedName name="wbk" localSheetId="5">'Koszty działania razem'!wbk</definedName>
    <definedName name="wbk" localSheetId="1">'P&amp;L'!wbk</definedName>
    <definedName name="wbk" localSheetId="4">'Przychody prowizyjne'!wbk</definedName>
    <definedName name="wbk" localSheetId="17">#N/A</definedName>
    <definedName name="wbk">BS!wbk</definedName>
    <definedName name="WBK2000M" localSheetId="2">#REF!</definedName>
    <definedName name="WBK2000M" localSheetId="4">#REF!</definedName>
    <definedName name="WBK2000M" localSheetId="10">#REF!</definedName>
    <definedName name="WBK2000M" localSheetId="16">#REF!</definedName>
    <definedName name="WBK2000M">#REF!</definedName>
    <definedName name="WBK2000Y" localSheetId="2">#REF!</definedName>
    <definedName name="WBK2000Y" localSheetId="4">#REF!</definedName>
    <definedName name="WBK2000Y" localSheetId="10">#REF!</definedName>
    <definedName name="WBK2000Y" localSheetId="16">#REF!</definedName>
    <definedName name="WBK2000Y">#REF!</definedName>
    <definedName name="WBK2001M" localSheetId="2">#REF!</definedName>
    <definedName name="WBK2001M" localSheetId="4">#REF!</definedName>
    <definedName name="WBK2001M" localSheetId="10">#REF!</definedName>
    <definedName name="WBK2001M" localSheetId="16">#REF!</definedName>
    <definedName name="WBK2001M">#REF!</definedName>
    <definedName name="WBK2001Y" localSheetId="2">#REF!</definedName>
    <definedName name="WBK2001Y" localSheetId="4">#REF!</definedName>
    <definedName name="WBK2001Y" localSheetId="10">#REF!</definedName>
    <definedName name="WBK2001Y" localSheetId="16">#REF!</definedName>
    <definedName name="WBK2001Y">#REF!</definedName>
    <definedName name="wbkbz" localSheetId="2">#N/A</definedName>
    <definedName name="wbkbz" localSheetId="1">#N/A</definedName>
    <definedName name="wbkbz" localSheetId="4">'Przychody prowizyjne'!wbkbz</definedName>
    <definedName name="wbkbz" localSheetId="17">#N/A</definedName>
    <definedName name="wbkbz">[0]!wbkbz</definedName>
    <definedName name="WBKCU2000M" localSheetId="2">#REF!</definedName>
    <definedName name="WBKCU2000M" localSheetId="4">#REF!</definedName>
    <definedName name="WBKCU2000M" localSheetId="10">#REF!</definedName>
    <definedName name="WBKCU2000M" localSheetId="16">#REF!</definedName>
    <definedName name="WBKCU2000M">#REF!</definedName>
    <definedName name="WBKCU2000Y" localSheetId="2">#REF!</definedName>
    <definedName name="WBKCU2000Y" localSheetId="4">#REF!</definedName>
    <definedName name="WBKCU2000Y" localSheetId="10">#REF!</definedName>
    <definedName name="WBKCU2000Y" localSheetId="16">#REF!</definedName>
    <definedName name="WBKCU2000Y">#REF!</definedName>
    <definedName name="WBKCU2001M" localSheetId="2">#REF!</definedName>
    <definedName name="WBKCU2001M" localSheetId="4">#REF!</definedName>
    <definedName name="WBKCU2001M" localSheetId="10">#REF!</definedName>
    <definedName name="WBKCU2001M" localSheetId="16">#REF!</definedName>
    <definedName name="WBKCU2001M">#REF!</definedName>
    <definedName name="WBKCU2001Y" localSheetId="2">#REF!</definedName>
    <definedName name="WBKCU2001Y" localSheetId="4">#REF!</definedName>
    <definedName name="WBKCU2001Y" localSheetId="10">#REF!</definedName>
    <definedName name="WBKCU2001Y" localSheetId="16">#REF!</definedName>
    <definedName name="WBKCU2001Y">#REF!</definedName>
    <definedName name="wczytanepliki">'[24]wczytane pliki'!$A$1:$A$70</definedName>
    <definedName name="we" localSheetId="2">#REF!</definedName>
    <definedName name="we" localSheetId="4">#REF!</definedName>
    <definedName name="we" localSheetId="10">#REF!</definedName>
    <definedName name="we" localSheetId="16">#REF!</definedName>
    <definedName name="we">#REF!</definedName>
    <definedName name="wersja" localSheetId="2">#REF!</definedName>
    <definedName name="wersja" localSheetId="4">#REF!</definedName>
    <definedName name="wersja" localSheetId="10">#REF!</definedName>
    <definedName name="wersja" localSheetId="16">#REF!</definedName>
    <definedName name="wersja">#REF!</definedName>
    <definedName name="wf">#N/A</definedName>
    <definedName name="Write.off_TP_Collective.Imp" localSheetId="2">#REF!</definedName>
    <definedName name="Write.off_TP_Collective.Imp" localSheetId="4">#REF!</definedName>
    <definedName name="Write.off_TP_Collective.Imp" localSheetId="10">#REF!</definedName>
    <definedName name="Write.off_TP_Collective.Imp" localSheetId="16">#REF!</definedName>
    <definedName name="Write.off_TP_Collective.Imp">#REF!</definedName>
    <definedName name="Write.off_TP_Individual.Imp" localSheetId="2">#REF!</definedName>
    <definedName name="Write.off_TP_Individual.Imp" localSheetId="4">#REF!</definedName>
    <definedName name="Write.off_TP_Individual.Imp" localSheetId="10">#REF!</definedName>
    <definedName name="Write.off_TP_Individual.Imp" localSheetId="16">#REF!</definedName>
    <definedName name="Write.off_TP_Individual.Imp">#REF!</definedName>
    <definedName name="Written.Back_Off.Bal.linie.kredytowe_Collective.Imp" localSheetId="2">#REF!</definedName>
    <definedName name="Written.Back_Off.Bal.linie.kredytowe_Collective.Imp" localSheetId="4">#REF!</definedName>
    <definedName name="Written.Back_Off.Bal.linie.kredytowe_Collective.Imp" localSheetId="10">#REF!</definedName>
    <definedName name="Written.Back_Off.Bal.linie.kredytowe_Collective.Imp" localSheetId="16">#REF!</definedName>
    <definedName name="Written.Back_Off.Bal.linie.kredytowe_Collective.Imp">#REF!</definedName>
    <definedName name="Written.Back_Off.Bal.linie.kredytowe_IBNR" localSheetId="2">#REF!</definedName>
    <definedName name="Written.Back_Off.Bal.linie.kredytowe_IBNR" localSheetId="4">#REF!</definedName>
    <definedName name="Written.Back_Off.Bal.linie.kredytowe_IBNR" localSheetId="10">#REF!</definedName>
    <definedName name="Written.Back_Off.Bal.linie.kredytowe_IBNR" localSheetId="16">#REF!</definedName>
    <definedName name="Written.Back_Off.Bal.linie.kredytowe_IBNR">#REF!</definedName>
    <definedName name="Written.Back_Off.Bal.linie.kredytowe_Individual.Imp" localSheetId="2">#REF!</definedName>
    <definedName name="Written.Back_Off.Bal.linie.kredytowe_Individual.Imp" localSheetId="4">#REF!</definedName>
    <definedName name="Written.Back_Off.Bal.linie.kredytowe_Individual.Imp" localSheetId="10">#REF!</definedName>
    <definedName name="Written.Back_Off.Bal.linie.kredytowe_Individual.Imp" localSheetId="16">#REF!</definedName>
    <definedName name="Written.Back_Off.Bal.linie.kredytowe_Individual.Imp">#REF!</definedName>
    <definedName name="Written.Back_Off.Bal.udziel.gwarancje_Collective.Imp" localSheetId="2">#REF!</definedName>
    <definedName name="Written.Back_Off.Bal.udziel.gwarancje_Collective.Imp" localSheetId="4">#REF!</definedName>
    <definedName name="Written.Back_Off.Bal.udziel.gwarancje_Collective.Imp" localSheetId="10">#REF!</definedName>
    <definedName name="Written.Back_Off.Bal.udziel.gwarancje_Collective.Imp" localSheetId="16">#REF!</definedName>
    <definedName name="Written.Back_Off.Bal.udziel.gwarancje_Collective.Imp">#REF!</definedName>
    <definedName name="Written.Back_Off.Bal.udziel.gwarancje_IBNR" localSheetId="2">#REF!</definedName>
    <definedName name="Written.Back_Off.Bal.udziel.gwarancje_IBNR" localSheetId="4">#REF!</definedName>
    <definedName name="Written.Back_Off.Bal.udziel.gwarancje_IBNR" localSheetId="10">#REF!</definedName>
    <definedName name="Written.Back_Off.Bal.udziel.gwarancje_IBNR" localSheetId="16">#REF!</definedName>
    <definedName name="Written.Back_Off.Bal.udziel.gwarancje_IBNR">#REF!</definedName>
    <definedName name="Written.Back_Off.Bal.udziel.gwarancje_Individual.Imp" localSheetId="2">#REF!</definedName>
    <definedName name="Written.Back_Off.Bal.udziel.gwarancje_Individual.Imp" localSheetId="4">#REF!</definedName>
    <definedName name="Written.Back_Off.Bal.udziel.gwarancje_Individual.Imp" localSheetId="10">#REF!</definedName>
    <definedName name="Written.Back_Off.Bal.udziel.gwarancje_Individual.Imp" localSheetId="16">#REF!</definedName>
    <definedName name="Written.Back_Off.Bal.udziel.gwarancje_Individual.Imp">#REF!</definedName>
    <definedName name="Written.Back_TP_Collective.Imp" localSheetId="2">#REF!</definedName>
    <definedName name="Written.Back_TP_Collective.Imp" localSheetId="4">#REF!</definedName>
    <definedName name="Written.Back_TP_Collective.Imp" localSheetId="10">#REF!</definedName>
    <definedName name="Written.Back_TP_Collective.Imp" localSheetId="16">#REF!</definedName>
    <definedName name="Written.Back_TP_Collective.Imp">#REF!</definedName>
    <definedName name="Written.Back_TP_IBNR" localSheetId="2">#REF!</definedName>
    <definedName name="Written.Back_TP_IBNR" localSheetId="4">#REF!</definedName>
    <definedName name="Written.Back_TP_IBNR" localSheetId="10">#REF!</definedName>
    <definedName name="Written.Back_TP_IBNR" localSheetId="16">#REF!</definedName>
    <definedName name="Written.Back_TP_IBNR">#REF!</definedName>
    <definedName name="Written.Back_TP_Individual.Imp" localSheetId="2">#REF!</definedName>
    <definedName name="Written.Back_TP_Individual.Imp" localSheetId="4">#REF!</definedName>
    <definedName name="Written.Back_TP_Individual.Imp" localSheetId="10">#REF!</definedName>
    <definedName name="Written.Back_TP_Individual.Imp" localSheetId="16">#REF!</definedName>
    <definedName name="Written.Back_TP_Individual.Imp">#REF!</definedName>
    <definedName name="wrn.Bilans._.płatniczy._.1989._.1996." localSheetId="2" hidden="1">{"Bilans płatniczy narastająco",#N/A,TRUE,"Bilans płatniczy narastająco"}</definedName>
    <definedName name="wrn.Bilans._.płatniczy._.1989._.1996." localSheetId="1" hidden="1">{"Bilans płatniczy narastająco",#N/A,TRUE,"Bilans płatniczy narastająco"}</definedName>
    <definedName name="wrn.Bilans._.płatniczy._.1989._.1996." localSheetId="4" hidden="1">{"Bilans płatniczy narastająco",#N/A,TRUE,"Bilans płatniczy narastająco"}</definedName>
    <definedName name="wrn.Bilans._.płatniczy._.1989._.1996." localSheetId="17"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BS!ww</definedName>
    <definedName name="ww" localSheetId="1">#N/A</definedName>
    <definedName name="ww" localSheetId="4">'Przychody prowizyjne'!ww</definedName>
    <definedName name="ww" localSheetId="17">#N/A</definedName>
    <definedName name="ww">BS!ww</definedName>
    <definedName name="www" localSheetId="2">BS!www</definedName>
    <definedName name="www" localSheetId="1">#N/A</definedName>
    <definedName name="www" localSheetId="4">'Przychody prowizyjne'!www</definedName>
    <definedName name="www" localSheetId="17">#N/A</definedName>
    <definedName name="www">BS!www</definedName>
    <definedName name="WYBRANE_DANE" localSheetId="2">#REF!</definedName>
    <definedName name="WYBRANE_DANE" localSheetId="4">#REF!</definedName>
    <definedName name="WYBRANE_DANE" localSheetId="10">#REF!</definedName>
    <definedName name="WYBRANE_DANE" localSheetId="16">#REF!</definedName>
    <definedName name="WYBRANE_DANE" localSheetId="17">#REF!</definedName>
    <definedName name="WYBRANE_DANE">#REF!</definedName>
    <definedName name="wydruk" localSheetId="2">#REF!</definedName>
    <definedName name="wydruk" localSheetId="4">#REF!</definedName>
    <definedName name="wydruk" localSheetId="10">#REF!</definedName>
    <definedName name="wydruk" localSheetId="16">#REF!</definedName>
    <definedName name="wydruk" localSheetId="17">#REF!</definedName>
    <definedName name="wydruk">#REF!</definedName>
    <definedName name="Wykres4" localSheetId="2" hidden="1">{"Bilans płatniczy narastająco",#N/A,TRUE,"Bilans płatniczy narastająco"}</definedName>
    <definedName name="Wykres4" localSheetId="1" hidden="1">{"Bilans płatniczy narastająco",#N/A,TRUE,"Bilans płatniczy narastająco"}</definedName>
    <definedName name="Wykres4" localSheetId="4" hidden="1">{"Bilans płatniczy narastająco",#N/A,TRUE,"Bilans płatniczy narastająco"}</definedName>
    <definedName name="Wykres4" localSheetId="17" hidden="1">{"Bilans płatniczy narastająco",#N/A,TRUE,"Bilans płatniczy narastająco"}</definedName>
    <definedName name="Wykres4" hidden="1">{"Bilans płatniczy narastająco",#N/A,TRUE,"Bilans płatniczy narastająco"}</definedName>
    <definedName name="wymogi" localSheetId="2">#REF!</definedName>
    <definedName name="wymogi" localSheetId="4">#REF!</definedName>
    <definedName name="wymogi" localSheetId="10">#REF!</definedName>
    <definedName name="wymogi" localSheetId="16">#REF!</definedName>
    <definedName name="wymogi">#REF!</definedName>
    <definedName name="wymogi09" localSheetId="2">#REF!</definedName>
    <definedName name="wymogi09" localSheetId="4">#REF!</definedName>
    <definedName name="wymogi09" localSheetId="10">#REF!</definedName>
    <definedName name="wymogi09" localSheetId="16">#REF!</definedName>
    <definedName name="wymogi09">#REF!</definedName>
    <definedName name="wymogi122008" localSheetId="2">#REF!</definedName>
    <definedName name="wymogi122008" localSheetId="4">#REF!</definedName>
    <definedName name="wymogi122008" localSheetId="10">#REF!</definedName>
    <definedName name="wymogi122008" localSheetId="16">#REF!</definedName>
    <definedName name="wymogi122008">#REF!</definedName>
    <definedName name="wymogi2" localSheetId="2">#REF!</definedName>
    <definedName name="wymogi2" localSheetId="4">#REF!</definedName>
    <definedName name="wymogi2" localSheetId="10">#REF!</definedName>
    <definedName name="wymogi2" localSheetId="16">#REF!</definedName>
    <definedName name="wymogi2">#REF!</definedName>
    <definedName name="WynagrCzłZarz" localSheetId="2">#REF!</definedName>
    <definedName name="WynagrCzłZarz" localSheetId="4">#REF!</definedName>
    <definedName name="WynagrCzłZarz" localSheetId="10">#REF!</definedName>
    <definedName name="WynagrCzłZarz" localSheetId="16">#REF!</definedName>
    <definedName name="WynagrCzłZarz" localSheetId="17">#REF!</definedName>
    <definedName name="WynagrCzłZarz">#REF!</definedName>
    <definedName name="WynagRN2008" localSheetId="2">#REF!</definedName>
    <definedName name="WynagRN2008" localSheetId="4">#REF!</definedName>
    <definedName name="WynagRN2008" localSheetId="10">#REF!</definedName>
    <definedName name="WynagRN2008" localSheetId="16">#REF!</definedName>
    <definedName name="WynagRN2008" localSheetId="17">#REF!</definedName>
    <definedName name="WynagRN2008">#REF!</definedName>
    <definedName name="WynagRN2010" localSheetId="2">#REF!</definedName>
    <definedName name="WynagRN2010" localSheetId="4">#REF!</definedName>
    <definedName name="WynagRN2010" localSheetId="10">#REF!</definedName>
    <definedName name="WynagRN2010" localSheetId="16">#REF!</definedName>
    <definedName name="WynagRN2010" localSheetId="17">#REF!</definedName>
    <definedName name="WynagRN2010">#REF!</definedName>
    <definedName name="WynagrRN" localSheetId="2">#REF!</definedName>
    <definedName name="WynagrRN" localSheetId="4">#REF!</definedName>
    <definedName name="WynagrRN" localSheetId="10">#REF!</definedName>
    <definedName name="WynagrRN" localSheetId="16">#REF!</definedName>
    <definedName name="WynagrRN" localSheetId="17">#REF!</definedName>
    <definedName name="WynagrRN">#REF!</definedName>
    <definedName name="WynagrRN2009" localSheetId="2">#REF!</definedName>
    <definedName name="WynagrRN2009" localSheetId="4">#REF!</definedName>
    <definedName name="WynagrRN2009" localSheetId="10">#REF!</definedName>
    <definedName name="WynagrRN2009" localSheetId="16">#REF!</definedName>
    <definedName name="WynagrRN2009" localSheetId="17">#REF!</definedName>
    <definedName name="WynagrRN2009">#REF!</definedName>
    <definedName name="WynagrZarzad2010" localSheetId="2">#REF!</definedName>
    <definedName name="WynagrZarzad2010" localSheetId="4">#REF!</definedName>
    <definedName name="WynagrZarzad2010" localSheetId="10">#REF!</definedName>
    <definedName name="WynagrZarzad2010" localSheetId="16">#REF!</definedName>
    <definedName name="WynagrZarzad2010" localSheetId="17">#REF!</definedName>
    <definedName name="WynagrZarzad2010">#REF!</definedName>
    <definedName name="WynagZarz2008" localSheetId="2">#REF!</definedName>
    <definedName name="WynagZarz2008" localSheetId="4">#REF!</definedName>
    <definedName name="WynagZarz2008" localSheetId="10">#REF!</definedName>
    <definedName name="WynagZarz2008" localSheetId="16">#REF!</definedName>
    <definedName name="WynagZarz2008" localSheetId="17">#REF!</definedName>
    <definedName name="WynagZarz2008">#REF!</definedName>
    <definedName name="Wynik_handlowy" localSheetId="2">#REF!</definedName>
    <definedName name="Wynik_handlowy" localSheetId="4">#REF!</definedName>
    <definedName name="Wynik_handlowy" localSheetId="10">#REF!</definedName>
    <definedName name="Wynik_handlowy" localSheetId="16">#REF!</definedName>
    <definedName name="Wynik_handlowy" localSheetId="17">#REF!</definedName>
    <definedName name="Wynik_handlowy">#REF!</definedName>
    <definedName name="Wynik_na_inwestycyjnych_aktywach_finansowych" localSheetId="2">#REF!</definedName>
    <definedName name="Wynik_na_inwestycyjnych_aktywach_finansowych" localSheetId="4">#REF!</definedName>
    <definedName name="Wynik_na_inwestycyjnych_aktywach_finansowych" localSheetId="10">#REF!</definedName>
    <definedName name="Wynik_na_inwestycyjnych_aktywach_finansowych" localSheetId="16">#REF!</definedName>
    <definedName name="Wynik_na_inwestycyjnych_aktywach_finansowych">#REF!</definedName>
    <definedName name="Wynik_na_inwestycyjnym" localSheetId="2">#REF!</definedName>
    <definedName name="Wynik_na_inwestycyjnym" localSheetId="4">#REF!</definedName>
    <definedName name="Wynik_na_inwestycyjnym" localSheetId="10">#REF!</definedName>
    <definedName name="Wynik_na_inwestycyjnym" localSheetId="16">#REF!</definedName>
    <definedName name="Wynik_na_inwestycyjnym" localSheetId="17">#REF!</definedName>
    <definedName name="Wynik_na_inwestycyjnym">#REF!</definedName>
    <definedName name="Wynik_na_sprzedaży" localSheetId="2">#REF!</definedName>
    <definedName name="Wynik_na_sprzedaży" localSheetId="4">#REF!</definedName>
    <definedName name="Wynik_na_sprzedaży" localSheetId="10">#REF!</definedName>
    <definedName name="Wynik_na_sprzedaży" localSheetId="16">#REF!</definedName>
    <definedName name="Wynik_na_sprzedaży" localSheetId="17">#REF!</definedName>
    <definedName name="Wynik_na_sprzedaży">#REF!</definedName>
    <definedName name="WYSZ">[87]Słownik!$A$2:$A$548</definedName>
    <definedName name="WYSZ_1">[87]Słownik!$A$2:$E$548</definedName>
    <definedName name="XBRL">[20]Lists!$A$17:$A$19</definedName>
    <definedName name="xxx" localSheetId="2">BS!xxx</definedName>
    <definedName name="xxx" localSheetId="1">#N/A</definedName>
    <definedName name="xxx" localSheetId="4">'Przychody prowizyjne'!xxx</definedName>
    <definedName name="xxx" localSheetId="17">#N/A</definedName>
    <definedName name="xxx">BS!xxx</definedName>
    <definedName name="xxxxxxxxxxxxxxxxxxxxxxxxxxxxxxxx">#N/A</definedName>
    <definedName name="xz">#N/A</definedName>
    <definedName name="yyyyyyyyyyyyyyyyy">[2]!yyyyyyyyyyyyyyyyy</definedName>
    <definedName name="yz" localSheetId="2" hidden="1">{"'BZ SA P&amp;l (fORECAST)'!$A$1:$BR$26"}</definedName>
    <definedName name="yz" localSheetId="1" hidden="1">{"'BZ SA P&amp;l (fORECAST)'!$A$1:$BR$26"}</definedName>
    <definedName name="yz" localSheetId="4" hidden="1">{"'BZ SA P&amp;l (fORECAST)'!$A$1:$BR$26"}</definedName>
    <definedName name="yz" hidden="1">{"'BZ SA P&amp;l (fORECAST)'!$A$1:$BR$26"}</definedName>
    <definedName name="z" localSheetId="2" hidden="1">{"'BZ SA P&amp;l (fORECAST)'!$A$1:$BR$26"}</definedName>
    <definedName name="z" localSheetId="1" hidden="1">{"'BZ SA P&amp;l (fORECAST)'!$A$1:$BR$26"}</definedName>
    <definedName name="z" localSheetId="4" hidden="1">{"'BZ SA P&amp;l (fORECAST)'!$A$1:$BR$26"}</definedName>
    <definedName name="z" hidden="1">{"'BZ SA P&amp;l (fORECAST)'!$A$1:$BR$26"}</definedName>
    <definedName name="Z_125C78BA_D867_47D1_A11F_3136D301DF29_.wvu.PrintArea" localSheetId="2" hidden="1">BS!$C$1:$D$53</definedName>
    <definedName name="Z_125C78BA_D867_47D1_A11F_3136D301DF29_.wvu.PrintTitles" localSheetId="2" hidden="1">BS!$C:$C</definedName>
    <definedName name="Z_125C78BA_D867_47D1_A11F_3136D301DF29_.wvu.PrintTitles" localSheetId="1" hidden="1">'P&amp;L'!$A:$B</definedName>
    <definedName name="Z_125C78BA_D867_47D1_A11F_3136D301DF29_.wvu.Rows" localSheetId="4" hidden="1">'Przychody prowizyjne'!#REF!,'Przychody prowizyjne'!#REF!,'Przychody prowizyjne'!#REF!</definedName>
    <definedName name="Z_12F8D032_8143_430B_8DFF_852E8796C402_.wvu.Cols" localSheetId="15" hidden="1">'Aktywa i zobow. fin. do obrotu'!$M:$P</definedName>
    <definedName name="Z_12F8D032_8143_430B_8DFF_852E8796C402_.wvu.PrintArea" localSheetId="2" hidden="1">BS!$A$1:$P$53</definedName>
    <definedName name="Z_1DA1E639_C769_4176_9561_FF9CB01F8119_.wvu.Cols" localSheetId="4" hidden="1">'Przychody prowizyjne'!#REF!</definedName>
    <definedName name="Z_22F3E99A_96C8_445F_81B2_67262F695A36_.wvu.Cols" localSheetId="2" hidden="1">BS!$D:$O</definedName>
    <definedName name="Z_22F3E99A_96C8_445F_81B2_67262F695A36_.wvu.PrintArea" localSheetId="2" hidden="1">BS!$A$1:$P$53</definedName>
    <definedName name="Z_22F3E99A_96C8_445F_81B2_67262F695A36_.wvu.Rows" localSheetId="8" hidden="1">'Należności od klientów'!$8:$8</definedName>
    <definedName name="Z_25FAB884_5E17_4008_8139_33D910C7DEFE_.wvu.PrintArea" localSheetId="2" hidden="1">BS!$A$1:$P$53</definedName>
    <definedName name="Z_34E4E664_9445_4D9B_AB3C_787D19AE1F4D_.wvu.Cols" localSheetId="5" hidden="1">'Koszty działania razem'!#REF!</definedName>
    <definedName name="Z_51B66D3F_1B7D_428E_95E2_01801FA17F06_.wvu.Rows" localSheetId="4" hidden="1">'Przychody prowizyjne'!#REF!,'Przychody prowizyjne'!#REF!,'Przychody prowizyjne'!#REF!</definedName>
    <definedName name="Z_52EFF634_6180_488B_AC31_853256997E5C_.wvu.Cols" localSheetId="2" hidden="1">BS!$D:$G</definedName>
    <definedName name="Z_52EFF634_6180_488B_AC31_853256997E5C_.wvu.Cols" localSheetId="1" hidden="1">'P&amp;L'!$C:$F</definedName>
    <definedName name="Z_57267270_6A97_4850_9DB6_FE6B399379AA_.wvu.Cols" localSheetId="14" hidden="1">'Należn. i zob. od banków'!$L:$R</definedName>
    <definedName name="Z_57267270_6A97_4850_9DB6_FE6B399379AA_.wvu.Cols" localSheetId="4" hidden="1">'Przychody prowizyjne'!$C:$I</definedName>
    <definedName name="Z_6587DC74_DEB6_4452_A434_417A9595CDDC_.wvu.Cols" localSheetId="1" hidden="1">'P&amp;L'!$D:$D</definedName>
    <definedName name="Z_6587DC74_DEB6_4452_A434_417A9595CDDC_.wvu.Rows" localSheetId="2" hidden="1">BS!#REF!</definedName>
    <definedName name="Z_6587DC74_DEB6_4452_A434_417A9595CDDC_.wvu.Rows" localSheetId="1" hidden="1">'P&amp;L'!#REF!</definedName>
    <definedName name="Z_687A4863_1825_4D63_B732_E76682E6DE4F_.wvu.Cols" localSheetId="15" hidden="1">'Aktywa i zobow. fin. do obrotu'!$C:$R</definedName>
    <definedName name="Z_687A4863_1825_4D63_B732_E76682E6DE4F_.wvu.Cols" localSheetId="2" hidden="1">BS!$C:$T</definedName>
    <definedName name="Z_687A4863_1825_4D63_B732_E76682E6DE4F_.wvu.Cols" localSheetId="9" hidden="1">'Inwestycyjne aktywa finansowe'!$C:$R</definedName>
    <definedName name="Z_687A4863_1825_4D63_B732_E76682E6DE4F_.wvu.Cols" localSheetId="5" hidden="1">'Koszty działania razem'!$B:$R</definedName>
    <definedName name="Z_687A4863_1825_4D63_B732_E76682E6DE4F_.wvu.Cols" localSheetId="1" hidden="1">'P&amp;L'!$C:$R</definedName>
    <definedName name="Z_687A4863_1825_4D63_B732_E76682E6DE4F_.wvu.Cols" localSheetId="12" hidden="1">'Pozostałe przychody operacyjne'!$C:$R</definedName>
    <definedName name="Z_687A4863_1825_4D63_B732_E76682E6DE4F_.wvu.Cols" localSheetId="4" hidden="1">'Przychody prowizyjne'!$B:$R</definedName>
    <definedName name="Z_687A4863_1825_4D63_B732_E76682E6DE4F_.wvu.Cols" localSheetId="6" hidden="1">'Wynik handlowy'!$C:$Q</definedName>
    <definedName name="Z_687A4863_1825_4D63_B732_E76682E6DE4F_.wvu.Cols" localSheetId="7" hidden="1">'Wynik inwestycyjny'!$C:$Q</definedName>
    <definedName name="Z_687A4863_1825_4D63_B732_E76682E6DE4F_.wvu.Cols" localSheetId="3" hidden="1">'Wynik odsetkowy'!$C:$R</definedName>
    <definedName name="Z_687A4863_1825_4D63_B732_E76682E6DE4F_.wvu.Cols" localSheetId="13" hidden="1">'Zobowiązania wobec klientów'!$C:$Q</definedName>
    <definedName name="Z_687A4863_1825_4D63_B732_E76682E6DE4F_.wvu.PrintArea" localSheetId="2" hidden="1">BS!$A$1:$P$53</definedName>
    <definedName name="Z_687A4863_1825_4D63_B732_E76682E6DE4F_.wvu.Rows" localSheetId="8" hidden="1">'Należności od klientów'!$8:$8</definedName>
    <definedName name="Z_6FC4F419_D6A7_4464_B173_C159EEEB0972_.wvu.Cols" localSheetId="5" hidden="1">'Koszty działania razem'!#REF!</definedName>
    <definedName name="Z_6FC4F419_D6A7_4464_B173_C159EEEB0972_.wvu.PrintArea" localSheetId="5" hidden="1">'Koszty działania razem'!$B$1:$B$35</definedName>
    <definedName name="Z_6FC4F419_D6A7_4464_B173_C159EEEB0972_.wvu.Rows" localSheetId="5" hidden="1">'Koszty działania razem'!#REF!</definedName>
    <definedName name="Z_7E6EAF56_D69B_4B4F_988F_2F68F5374219_.wvu.PrintArea" localSheetId="2" hidden="1">BS!$A$1:$P$53</definedName>
    <definedName name="Z_7E6EAF56_D69B_4B4F_988F_2F68F5374219_.wvu.Rows" localSheetId="8" hidden="1">'Należności od klientów'!$8:$8</definedName>
    <definedName name="Z_8141A707_CDB7_4A89_B298_05004AFA9E8D_.wvu.PrintArea" localSheetId="4" hidden="1">'Przychody prowizyjne'!$B$2:$B$53</definedName>
    <definedName name="Z_899D69CD_4B7E_42BC_9944_5BD922EB798C_.wvu.PrintArea" localSheetId="2" hidden="1">BS!$A$1:$P$53</definedName>
    <definedName name="Z_899D69CD_4B7E_42BC_9944_5BD922EB798C_.wvu.Rows" localSheetId="8" hidden="1">'Należności od klientów'!$8:$8</definedName>
    <definedName name="Z_8DA78CF1_615A_4626_9893_6751995631A4_.wvu.Cols" localSheetId="15" hidden="1">'Aktywa i zobow. fin. do obrotu'!$D:$N,'Aktywa i zobow. fin. do obrotu'!$P:$P</definedName>
    <definedName name="Z_8DA78CF1_615A_4626_9893_6751995631A4_.wvu.Cols" localSheetId="2" hidden="1">BS!$D:$O</definedName>
    <definedName name="Z_8DA78CF1_615A_4626_9893_6751995631A4_.wvu.Cols" localSheetId="9" hidden="1">'Inwestycyjne aktywa finansowe'!$C:$O</definedName>
    <definedName name="Z_8DA78CF1_615A_4626_9893_6751995631A4_.wvu.Cols" localSheetId="1" hidden="1">'P&amp;L'!$C:$J</definedName>
    <definedName name="Z_8DA78CF1_615A_4626_9893_6751995631A4_.wvu.Cols" localSheetId="6" hidden="1">'Wynik handlowy'!$C:$F</definedName>
    <definedName name="Z_8DA78CF1_615A_4626_9893_6751995631A4_.wvu.Cols" localSheetId="7" hidden="1">'Wynik inwestycyjny'!$C:$N</definedName>
    <definedName name="Z_8DA78CF1_615A_4626_9893_6751995631A4_.wvu.PrintArea" localSheetId="2" hidden="1">BS!$A$1:$P$53</definedName>
    <definedName name="Z_9788B417_CC07_4FDA_845B_D10161BBB5F4_.wvu.Rows" localSheetId="19" hidden="1">'Wybrane dane niefinansowe '!#REF!,'Wybrane dane niefinansowe '!#REF!</definedName>
    <definedName name="Z_9AF4A83C_CF57_4B40_8A74_6A0EA6C2FE5C_.wvu.Cols" localSheetId="15" hidden="1">'Aktywa i zobow. fin. do obrotu'!$C:$R</definedName>
    <definedName name="Z_9AF4A83C_CF57_4B40_8A74_6A0EA6C2FE5C_.wvu.Cols" localSheetId="2" hidden="1">BS!$D:$O</definedName>
    <definedName name="Z_9AF4A83C_CF57_4B40_8A74_6A0EA6C2FE5C_.wvu.Cols" localSheetId="9" hidden="1">'Inwestycyjne aktywa finansowe'!$C:$Q</definedName>
    <definedName name="Z_9AF4A83C_CF57_4B40_8A74_6A0EA6C2FE5C_.wvu.Cols" localSheetId="5" hidden="1">'Koszty działania razem'!$F:$U</definedName>
    <definedName name="Z_9AF4A83C_CF57_4B40_8A74_6A0EA6C2FE5C_.wvu.Cols" localSheetId="8" hidden="1">'Należności od klientów'!$C:$S</definedName>
    <definedName name="Z_9AF4A83C_CF57_4B40_8A74_6A0EA6C2FE5C_.wvu.Cols" localSheetId="11" hidden="1">'Pozostałe koszty operacyjne'!$C:$Q</definedName>
    <definedName name="Z_9AF4A83C_CF57_4B40_8A74_6A0EA6C2FE5C_.wvu.Cols" localSheetId="12" hidden="1">'Pozostałe przychody operacyjne'!$C:$M</definedName>
    <definedName name="Z_9AF4A83C_CF57_4B40_8A74_6A0EA6C2FE5C_.wvu.Cols" localSheetId="6" hidden="1">'Wynik handlowy'!$C:$R</definedName>
    <definedName name="Z_9AF4A83C_CF57_4B40_8A74_6A0EA6C2FE5C_.wvu.Cols" localSheetId="7" hidden="1">'Wynik inwestycyjny'!$C:$N</definedName>
    <definedName name="Z_9AF4A83C_CF57_4B40_8A74_6A0EA6C2FE5C_.wvu.Cols" localSheetId="13" hidden="1">'Zobowiązania wobec klientów'!$B:$O</definedName>
    <definedName name="Z_9AF4A83C_CF57_4B40_8A74_6A0EA6C2FE5C_.wvu.PrintArea" localSheetId="2" hidden="1">BS!$A$1:$P$53</definedName>
    <definedName name="Z_A" localSheetId="2">BS!Z_A</definedName>
    <definedName name="Z_A" localSheetId="1">#N/A</definedName>
    <definedName name="Z_A" localSheetId="4">'Przychody prowizyjne'!Z_A</definedName>
    <definedName name="Z_A" localSheetId="17">#N/A</definedName>
    <definedName name="Z_A">BS!Z_A</definedName>
    <definedName name="Z_A24B8633_1B76_4CE8_9D93_A97589B7BF4E_.wvu.Cols" localSheetId="4" hidden="1">'Przychody prowizyjne'!#REF!,'Przychody prowizyjne'!#REF!</definedName>
    <definedName name="Z_A8BECBEA_503D_4905_838B_E7A3AE370105_.wvu.Cols" localSheetId="4" hidden="1">'Przychody prowizyjne'!$C:$D</definedName>
    <definedName name="Z_EB23FC34_EB9F_4A12_8CA9_C3B8F6F151C1_.wvu.Cols" localSheetId="2" hidden="1">BS!#REF!</definedName>
    <definedName name="Z_EB23FC34_EB9F_4A12_8CA9_C3B8F6F151C1_.wvu.Cols" localSheetId="1" hidden="1">'P&amp;L'!$A:$A,'P&amp;L'!#REF!</definedName>
    <definedName name="Z_EB23FC34_EB9F_4A12_8CA9_C3B8F6F151C1_.wvu.PrintArea" localSheetId="2" hidden="1">BS!$C$1:$D$53</definedName>
    <definedName name="Z_EB23FC34_EB9F_4A12_8CA9_C3B8F6F151C1_.wvu.PrintArea" localSheetId="1" hidden="1">'P&amp;L'!$B$1:$D$33</definedName>
    <definedName name="Z_EB23FC34_EB9F_4A12_8CA9_C3B8F6F151C1_.wvu.PrintTitles" localSheetId="2" hidden="1">BS!$C:$C</definedName>
    <definedName name="Z_EB23FC34_EB9F_4A12_8CA9_C3B8F6F151C1_.wvu.PrintTitles" localSheetId="1" hidden="1">'P&amp;L'!$A:$B</definedName>
    <definedName name="Z_EB23FC34_EB9F_4A12_8CA9_C3B8F6F151C1_.wvu.Rows" localSheetId="2" hidden="1">BS!$25:$25,BS!#REF!,BS!#REF!</definedName>
    <definedName name="Z_ED54A16F_4B72_4859_9335_463F05020B50_.wvu.PrintArea" localSheetId="2" hidden="1">BS!$C$1:$D$53</definedName>
    <definedName name="Z_ED54A16F_4B72_4859_9335_463F05020B50_.wvu.PrintTitles" localSheetId="2" hidden="1">BS!$C:$C</definedName>
    <definedName name="Z_ED54A16F_4B72_4859_9335_463F05020B50_.wvu.PrintTitles" localSheetId="1" hidden="1">'P&amp;L'!$A:$B</definedName>
    <definedName name="Z_ED54A16F_4B72_4859_9335_463F05020B50_.wvu.Rows" localSheetId="4" hidden="1">'Przychody prowizyjne'!#REF!,'Przychody prowizyjne'!#REF!,'Przychody prowizyjne'!#REF!</definedName>
    <definedName name="Z_F86EE458_5FD1_4A91_97F1_89764863FB4D_.wvu.Rows" localSheetId="4" hidden="1">'Przychody prowizyjne'!#REF!,'Przychody prowizyjne'!#REF!,'Przychody prowizyjne'!#REF!</definedName>
    <definedName name="Z_FA69919D_DCBB_46D3_BC60_A39B8788200A_.wvu.Cols" localSheetId="2" hidden="1">#REF!</definedName>
    <definedName name="Z_FA69919D_DCBB_46D3_BC60_A39B8788200A_.wvu.Cols" localSheetId="4" hidden="1">#REF!</definedName>
    <definedName name="Z_FA69919D_DCBB_46D3_BC60_A39B8788200A_.wvu.Cols" localSheetId="10" hidden="1">#REF!</definedName>
    <definedName name="Z_FA69919D_DCBB_46D3_BC60_A39B8788200A_.wvu.Cols" localSheetId="16" hidden="1">#REF!</definedName>
    <definedName name="Z_FA69919D_DCBB_46D3_BC60_A39B8788200A_.wvu.Cols" hidden="1">#REF!</definedName>
    <definedName name="Zabezpieczające_pochodne" localSheetId="2">'[69]noty bilans 2'!#REF!</definedName>
    <definedName name="Zabezpieczające_pochodne" localSheetId="5">'[69]noty bilans 2'!#REF!</definedName>
    <definedName name="Zabezpieczające_pochodne" localSheetId="4">'[69]noty bilans 2'!#REF!</definedName>
    <definedName name="Zabezpieczające_pochodne" localSheetId="10">'[69]noty bilans 2'!#REF!</definedName>
    <definedName name="Zabezpieczające_pochodne" localSheetId="16">'[69]noty bilans 2'!#REF!</definedName>
    <definedName name="Zabezpieczające_pochodne" localSheetId="17">[18]podatek!#REF!</definedName>
    <definedName name="Zabezpieczające_pochodne">'[69]noty bilans 2'!#REF!</definedName>
    <definedName name="Zabezpieczające_pochodne_instrumenty_finansowe" localSheetId="2">#REF!</definedName>
    <definedName name="Zabezpieczające_pochodne_instrumenty_finansowe" localSheetId="4">#REF!</definedName>
    <definedName name="Zabezpieczające_pochodne_instrumenty_finansowe" localSheetId="10">#REF!</definedName>
    <definedName name="Zabezpieczające_pochodne_instrumenty_finansowe" localSheetId="16">#REF!</definedName>
    <definedName name="Zabezpieczające_pochodne_instrumenty_finansowe">#REF!</definedName>
    <definedName name="Zadanie_inwestycyjne" localSheetId="2">#REF!</definedName>
    <definedName name="Zadanie_inwestycyjne" localSheetId="4">#REF!</definedName>
    <definedName name="Zadanie_inwestycyjne" localSheetId="10">#REF!</definedName>
    <definedName name="Zadanie_inwestycyjne" localSheetId="16">#REF!</definedName>
    <definedName name="Zadanie_inwestycyjne">#REF!</definedName>
    <definedName name="Zmiana_stanu_inwestycji_utrzymywanych_do_terminu_zapadalności" localSheetId="2">#REF!</definedName>
    <definedName name="Zmiana_stanu_inwestycji_utrzymywanych_do_terminu_zapadalności" localSheetId="4">#REF!</definedName>
    <definedName name="Zmiana_stanu_inwestycji_utrzymywanych_do_terminu_zapadalności" localSheetId="10">#REF!</definedName>
    <definedName name="Zmiana_stanu_inwestycji_utrzymywanych_do_terminu_zapadalności" localSheetId="16">#REF!</definedName>
    <definedName name="Zmiana_stanu_inwestycji_utrzymywanych_do_terminu_zapadalności" localSheetId="17">#REF!</definedName>
    <definedName name="Zmiana_stanu_inwestycji_utrzymywanych_do_terminu_zapadalności">#REF!</definedName>
    <definedName name="Zmiana_stanu_inwestycyjnych_07" localSheetId="2">#REF!</definedName>
    <definedName name="Zmiana_stanu_inwestycyjnych_07" localSheetId="4">#REF!</definedName>
    <definedName name="Zmiana_stanu_inwestycyjnych_07" localSheetId="10">#REF!</definedName>
    <definedName name="Zmiana_stanu_inwestycyjnych_07" localSheetId="16">#REF!</definedName>
    <definedName name="Zmiana_stanu_inwestycyjnych_07" localSheetId="17">#REF!</definedName>
    <definedName name="Zmiana_stanu_inwestycyjnych_07">#REF!</definedName>
    <definedName name="Zmiana_stanu_inwestycyjnych_08" localSheetId="2">#REF!</definedName>
    <definedName name="Zmiana_stanu_inwestycyjnych_08" localSheetId="4">#REF!</definedName>
    <definedName name="Zmiana_stanu_inwestycyjnych_08" localSheetId="10">#REF!</definedName>
    <definedName name="Zmiana_stanu_inwestycyjnych_08" localSheetId="16">#REF!</definedName>
    <definedName name="Zmiana_stanu_inwestycyjnych_08" localSheetId="17">#REF!</definedName>
    <definedName name="Zmiana_stanu_inwestycyjnych_08">#REF!</definedName>
    <definedName name="Zmiana_stanu_inwestycyjnych_aktywów_finansowych" localSheetId="2">#REF!</definedName>
    <definedName name="Zmiana_stanu_inwestycyjnych_aktywów_finansowych" localSheetId="4">#REF!</definedName>
    <definedName name="Zmiana_stanu_inwestycyjnych_aktywów_finansowych" localSheetId="10">#REF!</definedName>
    <definedName name="Zmiana_stanu_inwestycyjnych_aktywów_finansowych" localSheetId="16">#REF!</definedName>
    <definedName name="Zmiana_stanu_inwestycyjnych_aktywów_finansowych">#REF!</definedName>
    <definedName name="Zmiana_stanu_rezerw" localSheetId="2">#REF!</definedName>
    <definedName name="Zmiana_stanu_rezerw" localSheetId="4">#REF!</definedName>
    <definedName name="Zmiana_stanu_rezerw" localSheetId="10">#REF!</definedName>
    <definedName name="Zmiana_stanu_rezerw" localSheetId="16">#REF!</definedName>
    <definedName name="Zmiana_stanu_rezerw" localSheetId="17">#REF!</definedName>
    <definedName name="Zmiana_stanu_rezerw">#REF!</definedName>
    <definedName name="Zmianawplanie" localSheetId="2">#REF!</definedName>
    <definedName name="Zmianawplanie" localSheetId="4">#REF!</definedName>
    <definedName name="Zmianawplanie" localSheetId="10">#REF!</definedName>
    <definedName name="Zmianawplanie" localSheetId="16">#REF!</definedName>
    <definedName name="Zmianawplanie" localSheetId="17">#REF!</definedName>
    <definedName name="Zmianawplanie">#REF!</definedName>
    <definedName name="zmienna" localSheetId="2">#REF!</definedName>
    <definedName name="zmienna" localSheetId="4">#REF!</definedName>
    <definedName name="zmienna" localSheetId="10">#REF!</definedName>
    <definedName name="zmienna" localSheetId="16">#REF!</definedName>
    <definedName name="zmienna" localSheetId="17">#REF!</definedName>
    <definedName name="zmienna">#REF!</definedName>
    <definedName name="zobow.warunkowe2004" localSheetId="2">'[84]TW-pozabilans'!#REF!</definedName>
    <definedName name="zobow.warunkowe2004" localSheetId="5">'[79]TW-pozabilans'!#REF!</definedName>
    <definedName name="zobow.warunkowe2004" localSheetId="1">'[79]TW-pozabilans'!#REF!</definedName>
    <definedName name="zobow.warunkowe2004" localSheetId="4">'[79]TW-pozabilans'!#REF!</definedName>
    <definedName name="zobow.warunkowe2004" localSheetId="10">'[79]TW-pozabilans'!#REF!</definedName>
    <definedName name="zobow.warunkowe2004" localSheetId="16">'[79]TW-pozabilans'!#REF!</definedName>
    <definedName name="zobow.warunkowe2004" localSheetId="17">#REF!</definedName>
    <definedName name="zobow.warunkowe2004">'[79]TW-pozabilans'!#REF!</definedName>
    <definedName name="Zobowiązania_warunkowe_udzielone_i_otrzymane" localSheetId="2">#REF!</definedName>
    <definedName name="Zobowiązania_warunkowe_udzielone_i_otrzymane" localSheetId="4">#REF!</definedName>
    <definedName name="Zobowiązania_warunkowe_udzielone_i_otrzymane" localSheetId="10">#REF!</definedName>
    <definedName name="Zobowiązania_warunkowe_udzielone_i_otrzymane" localSheetId="16">#REF!</definedName>
    <definedName name="Zobowiązania_warunkowe_udzielone_i_otrzymane">#REF!</definedName>
    <definedName name="Zobowiązania_wobec_banków" localSheetId="2">#REF!</definedName>
    <definedName name="Zobowiązania_wobec_banków" localSheetId="4">#REF!</definedName>
    <definedName name="Zobowiązania_wobec_banków" localSheetId="10">#REF!</definedName>
    <definedName name="Zobowiązania_wobec_banków" localSheetId="16">#REF!</definedName>
    <definedName name="Zobowiązania_wobec_banków" localSheetId="17">#REF!</definedName>
    <definedName name="Zobowiązania_wobec_banków">#REF!</definedName>
    <definedName name="Zobowiązania_wobec_banku_centralnego" localSheetId="2">#REF!</definedName>
    <definedName name="Zobowiązania_wobec_banku_centralnego" localSheetId="4">#REF!</definedName>
    <definedName name="Zobowiązania_wobec_banku_centralnego" localSheetId="10">#REF!</definedName>
    <definedName name="Zobowiązania_wobec_banku_centralnego" localSheetId="16">#REF!</definedName>
    <definedName name="Zobowiązania_wobec_banku_centralnego" localSheetId="17">#REF!</definedName>
    <definedName name="Zobowiązania_wobec_banku_centralnego">#REF!</definedName>
    <definedName name="Zobowiązania_wobec_klientów" localSheetId="2">#REF!</definedName>
    <definedName name="Zobowiązania_wobec_klientów" localSheetId="4">#REF!</definedName>
    <definedName name="Zobowiązania_wobec_klientów" localSheetId="10">#REF!</definedName>
    <definedName name="Zobowiązania_wobec_klientów" localSheetId="16">#REF!</definedName>
    <definedName name="Zobowiązania_wobec_klientów" localSheetId="17">#REF!</definedName>
    <definedName name="Zobowiązania_wobec_klientów">#REF!</definedName>
    <definedName name="zorba_konw" localSheetId="2">#REF!</definedName>
    <definedName name="zorba_konw" localSheetId="4">#REF!</definedName>
    <definedName name="zorba_konw" localSheetId="10">#REF!</definedName>
    <definedName name="zorba_konw" localSheetId="16">#REF!</definedName>
    <definedName name="zorba_konw">#REF!</definedName>
    <definedName name="Zwarunkowe" localSheetId="2">#REF!</definedName>
    <definedName name="Zwarunkowe" localSheetId="4">#REF!</definedName>
    <definedName name="Zwarunkowe" localSheetId="10">#REF!</definedName>
    <definedName name="Zwarunkowe" localSheetId="16">#REF!</definedName>
    <definedName name="Zwarunkowe">#REF!</definedName>
    <definedName name="Zysk_na_akcję" localSheetId="2">#REF!</definedName>
    <definedName name="Zysk_na_akcję" localSheetId="4">#REF!</definedName>
    <definedName name="Zysk_na_akcję" localSheetId="10">#REF!</definedName>
    <definedName name="Zysk_na_akcję" localSheetId="16">#REF!</definedName>
    <definedName name="Zysk_na_akcję" localSheetId="17">#REF!</definedName>
    <definedName name="Zysk_na_akcję">#REF!</definedName>
    <definedName name="zzzz">#N/A</definedName>
    <definedName name="zzzzzzzzzzzzzzzzz" localSheetId="2" hidden="1">{"'BZ SA P&amp;l (fORECAST)'!$A$1:$BR$26"}</definedName>
    <definedName name="zzzzzzzzzzzzzzzzz" localSheetId="1" hidden="1">{"'BZ SA P&amp;l (fORECAST)'!$A$1:$BR$26"}</definedName>
    <definedName name="zzzzzzzzzzzzzzzzz" localSheetId="4" hidden="1">{"'BZ SA P&amp;l (fORECAST)'!$A$1:$BR$26"}</definedName>
    <definedName name="zzzzzzzzzzzzzzzzz" hidden="1">{"'BZ SA P&amp;l (fORECAST)'!$A$1:$BR$26"}</definedName>
  </definedNames>
  <calcPr calcId="162913" fullPrecision="0"/>
  <customWorkbookViews>
    <customWorkbookView name="Dowżycka Agnieszka - Widok osobisty" guid="{7E6EAF56-D69B-4B4F-988F-2F68F5374219}" mergeInterval="0" personalView="1" maximized="1" xWindow="-8" yWindow="-8" windowWidth="1936" windowHeight="1056" tabRatio="655" activeSheetId="2"/>
    <customWorkbookView name="Chudyma Marta - Widok osobisty" guid="{899D69CD-4B7E-42BC-9944-5BD922EB798C}" mergeInterval="0" personalView="1" xWindow="52" yWindow="21" windowWidth="1839" windowHeight="970" tabRatio="655" activeSheetId="9"/>
    <customWorkbookView name="Stadler Dorota - Widok osobisty" guid="{9AF4A83C-CF57-4B40-8A74-6A0EA6C2FE5C}" mergeInterval="0" personalView="1" maximized="1" xWindow="1912" yWindow="-8" windowWidth="1696" windowHeight="1026" activeSheetId="15"/>
    <customWorkbookView name="Kozłowska Agnieszka B - Widok osobisty" guid="{687A4863-1825-4D63-B732-E76682E6DE4F}" mergeInterval="0" personalView="1" maximized="1" xWindow="-11" yWindow="-11" windowWidth="1942" windowHeight="1042" activeSheetId="13"/>
    <customWorkbookView name="Dziadczyk Marzena - Widok osobisty" guid="{8DA78CF1-615A-4626-9893-6751995631A4}" mergeInterval="0" personalView="1" maximized="1" xWindow="-11" yWindow="-11" windowWidth="1942" windowHeight="1042" activeSheetId="6"/>
    <customWorkbookView name="Cieciura Dorota - Widok osobisty" guid="{57267270-6A97-4850-9DB6-FE6B399379AA}" mergeInterval="0" personalView="1" maximized="1" xWindow="-9" yWindow="-9" windowWidth="1938" windowHeight="1048" activeSheetId="14"/>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Kosowska Bożena - Widok osobisty" guid="{25FAB884-5E17-4008-8139-33D910C7DEFE}" mergeInterval="0" personalView="1" maximized="1" xWindow="-9" yWindow="-9" windowWidth="1938" windowHeight="1168" tabRatio="655" activeSheetId="2"/>
    <customWorkbookView name="Zajączkowska Magdalena - Widok osobisty" guid="{22F3E99A-96C8-445F-81B2-67262F695A36}" mergeInterval="0" personalView="1" maximized="1" xWindow="-2891" yWindow="-193" windowWidth="2902" windowHeight="1762" tabRatio="655" activeSheetId="13"/>
    <customWorkbookView name="Słaba Dorota - Widok osobisty" guid="{12F8D032-8143-430B-8DFF-852E8796C402}" mergeInterval="0" personalView="1" maximized="1" xWindow="5749" yWindow="-11" windowWidth="2902" windowHeight="1582" activeSheetId="18"/>
  </customWorkbookViews>
</workbook>
</file>

<file path=xl/calcChain.xml><?xml version="1.0" encoding="utf-8"?>
<calcChain xmlns="http://schemas.openxmlformats.org/spreadsheetml/2006/main">
  <c r="AB16" i="20" l="1"/>
  <c r="M15" i="19" l="1"/>
  <c r="K16" i="19" l="1"/>
  <c r="K15" i="19"/>
  <c r="K17" i="19" s="1"/>
  <c r="L16" i="19" l="1"/>
  <c r="L15" i="19"/>
  <c r="L17" i="19" s="1"/>
  <c r="T18" i="11" l="1"/>
  <c r="T13" i="11" l="1"/>
  <c r="T3" i="11"/>
  <c r="T23" i="11" s="1"/>
  <c r="T8" i="11"/>
  <c r="X15" i="13" l="1"/>
  <c r="X12" i="12"/>
  <c r="X37" i="5" l="1"/>
  <c r="X60" i="5" s="1"/>
  <c r="X38" i="5"/>
  <c r="X39" i="5"/>
  <c r="X59" i="5" s="1"/>
  <c r="X40" i="5"/>
  <c r="X61" i="5" s="1"/>
  <c r="X41" i="5"/>
  <c r="X62" i="5" s="1"/>
  <c r="X42" i="5"/>
  <c r="X43" i="5"/>
  <c r="X44" i="5"/>
  <c r="X57" i="5" s="1"/>
  <c r="X45" i="5"/>
  <c r="X56" i="5" s="1"/>
  <c r="X46" i="5"/>
  <c r="X64" i="5" s="1"/>
  <c r="X47" i="5"/>
  <c r="X58" i="5" s="1"/>
  <c r="X48" i="5"/>
  <c r="X49" i="5"/>
  <c r="X50" i="5"/>
  <c r="X16" i="5"/>
  <c r="X36" i="5"/>
  <c r="X54" i="5" s="1"/>
  <c r="X31" i="5"/>
  <c r="X10" i="7"/>
  <c r="X33" i="5" l="1"/>
  <c r="X65" i="5"/>
  <c r="X63" i="5"/>
  <c r="X51" i="5"/>
  <c r="Y8" i="15"/>
  <c r="X11" i="4"/>
  <c r="X10" i="4"/>
  <c r="X9" i="4"/>
  <c r="X8" i="4"/>
  <c r="X7" i="4"/>
  <c r="X5" i="4"/>
  <c r="X31" i="4" l="1"/>
  <c r="X4" i="4"/>
  <c r="Y4" i="15"/>
  <c r="Y6" i="15" s="1"/>
  <c r="Z6" i="3"/>
  <c r="X25" i="4"/>
  <c r="X66" i="5"/>
  <c r="Y12" i="15"/>
  <c r="X6" i="4"/>
  <c r="X22" i="4"/>
  <c r="X13" i="4"/>
  <c r="X3" i="4"/>
  <c r="X27" i="16"/>
  <c r="Y27" i="16"/>
  <c r="Y32" i="16" s="1"/>
  <c r="Y38" i="16"/>
  <c r="Y21" i="16"/>
  <c r="Y18" i="16"/>
  <c r="Y26" i="16" s="1"/>
  <c r="Y35" i="16" s="1"/>
  <c r="Y12" i="16"/>
  <c r="Y8" i="16"/>
  <c r="Y2" i="16"/>
  <c r="Y16" i="10"/>
  <c r="Y14" i="10"/>
  <c r="Y10" i="10"/>
  <c r="Y9" i="10"/>
  <c r="Y8" i="10"/>
  <c r="X11" i="8"/>
  <c r="X8" i="8"/>
  <c r="Y3" i="10" l="1"/>
  <c r="X2" i="4"/>
  <c r="X40" i="4" s="1"/>
  <c r="Y7" i="16"/>
  <c r="Y6" i="16" s="1"/>
  <c r="Y15" i="16" s="1"/>
  <c r="Y20" i="10"/>
  <c r="X12" i="8"/>
  <c r="Y13" i="14"/>
  <c r="Y7" i="14" l="1"/>
  <c r="Y3" i="14"/>
  <c r="Y17" i="14" l="1"/>
  <c r="Y22" i="4"/>
  <c r="Y25" i="4"/>
  <c r="Y30" i="4"/>
  <c r="Y11" i="2"/>
  <c r="Y39" i="16"/>
  <c r="Y22" i="16"/>
  <c r="Z43" i="3" l="1"/>
  <c r="X2" i="2"/>
  <c r="Z45" i="3"/>
  <c r="Z52" i="3" s="1"/>
  <c r="Z13" i="3"/>
  <c r="Y21" i="10" s="1"/>
  <c r="Z53" i="3" l="1"/>
  <c r="X34" i="6" l="1"/>
  <c r="X12" i="6"/>
  <c r="X9" i="6"/>
  <c r="W14" i="13" l="1"/>
  <c r="V14" i="13"/>
  <c r="U14" i="13"/>
  <c r="T14" i="13"/>
  <c r="S14" i="13"/>
  <c r="S18" i="11" l="1"/>
  <c r="S13" i="11"/>
  <c r="S8" i="11"/>
  <c r="S3" i="11"/>
  <c r="S23" i="11" s="1"/>
  <c r="R18" i="11"/>
  <c r="R13" i="11"/>
  <c r="R8" i="11"/>
  <c r="R3" i="11"/>
  <c r="R23" i="11" l="1"/>
  <c r="X16" i="10"/>
  <c r="W11" i="8" l="1"/>
  <c r="W8" i="8"/>
  <c r="X14" i="10"/>
  <c r="X10" i="10"/>
  <c r="X9" i="10"/>
  <c r="X5" i="10"/>
  <c r="X8" i="10"/>
  <c r="X32" i="16"/>
  <c r="X21" i="16"/>
  <c r="X12" i="16"/>
  <c r="X2" i="16"/>
  <c r="X18" i="16"/>
  <c r="X26" i="16" s="1"/>
  <c r="X35" i="16" s="1"/>
  <c r="X8" i="16"/>
  <c r="X4" i="15"/>
  <c r="X6" i="15" s="1"/>
  <c r="X8" i="15"/>
  <c r="W12" i="12"/>
  <c r="W10" i="7"/>
  <c r="W32" i="6"/>
  <c r="W34" i="6"/>
  <c r="W12" i="6"/>
  <c r="W9" i="6"/>
  <c r="X12" i="15" l="1"/>
  <c r="W12" i="8"/>
  <c r="X38" i="16"/>
  <c r="X7" i="16"/>
  <c r="X6" i="16" s="1"/>
  <c r="X15" i="16" s="1"/>
  <c r="X3" i="10"/>
  <c r="X20" i="10" s="1"/>
  <c r="W15" i="13"/>
  <c r="W16" i="13" s="1"/>
  <c r="W48" i="5" l="1"/>
  <c r="W47" i="5"/>
  <c r="W58" i="5" s="1"/>
  <c r="W40" i="5"/>
  <c r="W61" i="5" s="1"/>
  <c r="W39" i="5"/>
  <c r="W59" i="5" s="1"/>
  <c r="W50" i="5"/>
  <c r="W49" i="5"/>
  <c r="W36" i="5"/>
  <c r="W54" i="5" s="1"/>
  <c r="V3" i="4"/>
  <c r="W3" i="4"/>
  <c r="V4" i="4"/>
  <c r="W4" i="4"/>
  <c r="V5" i="4"/>
  <c r="W5" i="4"/>
  <c r="V6" i="4"/>
  <c r="W6" i="4"/>
  <c r="V7" i="4"/>
  <c r="W7" i="4"/>
  <c r="V8" i="4"/>
  <c r="W8" i="4"/>
  <c r="V9" i="4"/>
  <c r="W9" i="4"/>
  <c r="V10" i="4"/>
  <c r="W10" i="4"/>
  <c r="V7" i="2"/>
  <c r="V13" i="4"/>
  <c r="Y13" i="4" s="1"/>
  <c r="W13" i="4"/>
  <c r="V2" i="4" l="1"/>
  <c r="W44" i="5"/>
  <c r="W57" i="5" s="1"/>
  <c r="W46" i="5"/>
  <c r="W64" i="5" s="1"/>
  <c r="W45" i="5"/>
  <c r="W56" i="5" s="1"/>
  <c r="W43" i="5"/>
  <c r="W65" i="5" s="1"/>
  <c r="W42" i="5"/>
  <c r="W41" i="5"/>
  <c r="W62" i="5" s="1"/>
  <c r="W31" i="5"/>
  <c r="W38" i="5"/>
  <c r="W16" i="5"/>
  <c r="W37" i="5"/>
  <c r="W63" i="5" l="1"/>
  <c r="W33" i="5"/>
  <c r="W51" i="5"/>
  <c r="W60" i="5"/>
  <c r="W66" i="5" l="1"/>
  <c r="W31" i="4"/>
  <c r="W2" i="4" l="1"/>
  <c r="W40" i="4" s="1"/>
  <c r="X39" i="16"/>
  <c r="X22" i="16"/>
  <c r="W13" i="12"/>
  <c r="W13" i="8"/>
  <c r="W32" i="5"/>
  <c r="Z13" i="4"/>
  <c r="W21" i="2" l="1"/>
  <c r="Y13" i="3"/>
  <c r="X21" i="10" s="1"/>
  <c r="W11" i="2"/>
  <c r="W2" i="2"/>
  <c r="W8" i="2" s="1"/>
  <c r="W28" i="2" l="1"/>
  <c r="W30" i="2" s="1"/>
  <c r="W32" i="2" s="1"/>
  <c r="W42" i="2"/>
  <c r="W42" i="4" s="1"/>
  <c r="W38" i="2"/>
  <c r="Y45" i="3"/>
  <c r="Y52" i="3" s="1"/>
  <c r="Y43" i="3"/>
  <c r="Y6" i="3"/>
  <c r="Y29" i="3" s="1"/>
  <c r="W39" i="2" l="1"/>
  <c r="Y53" i="3"/>
  <c r="Y54" i="3" s="1"/>
  <c r="T3" i="4"/>
  <c r="U3" i="4"/>
  <c r="S3" i="4"/>
  <c r="V31" i="4"/>
  <c r="V25" i="4"/>
  <c r="V22" i="4"/>
  <c r="V40" i="4" l="1"/>
  <c r="U49" i="4" l="1"/>
  <c r="T49" i="4"/>
  <c r="S49" i="4"/>
  <c r="U47" i="4"/>
  <c r="U45" i="4"/>
  <c r="T47" i="4"/>
  <c r="T45" i="4"/>
  <c r="U53" i="4"/>
  <c r="T53" i="4"/>
  <c r="S53" i="4"/>
  <c r="S46" i="4"/>
  <c r="T46" i="4" l="1"/>
  <c r="U46" i="4"/>
  <c r="S5" i="4"/>
  <c r="V35" i="6" l="1"/>
  <c r="V34" i="6" s="1"/>
  <c r="V10" i="7"/>
  <c r="V9" i="6"/>
  <c r="V32" i="6"/>
  <c r="V12" i="6"/>
  <c r="V50" i="5"/>
  <c r="V49" i="5"/>
  <c r="V48" i="5"/>
  <c r="V47" i="5"/>
  <c r="V58" i="5" s="1"/>
  <c r="V46" i="5"/>
  <c r="V64" i="5" s="1"/>
  <c r="V45" i="5"/>
  <c r="V56" i="5" s="1"/>
  <c r="V44" i="5"/>
  <c r="V57" i="5" s="1"/>
  <c r="V43" i="5"/>
  <c r="V42" i="5"/>
  <c r="V41" i="5"/>
  <c r="V62" i="5" s="1"/>
  <c r="V40" i="5"/>
  <c r="V61" i="5" s="1"/>
  <c r="V39" i="5"/>
  <c r="V59" i="5" s="1"/>
  <c r="V38" i="5"/>
  <c r="V37" i="5"/>
  <c r="V60" i="5" s="1"/>
  <c r="V36" i="5"/>
  <c r="V54" i="5" s="1"/>
  <c r="V31" i="5"/>
  <c r="V32" i="5" s="1"/>
  <c r="V16" i="5"/>
  <c r="V63" i="5" l="1"/>
  <c r="V65" i="5"/>
  <c r="V33" i="5"/>
  <c r="V51" i="5"/>
  <c r="V15" i="13"/>
  <c r="V16" i="13" s="1"/>
  <c r="V12" i="12"/>
  <c r="V13" i="12" s="1"/>
  <c r="U5" i="13"/>
  <c r="T5" i="13"/>
  <c r="S5" i="13"/>
  <c r="V66" i="5" l="1"/>
  <c r="W38" i="16"/>
  <c r="W27" i="16"/>
  <c r="W32" i="16" s="1"/>
  <c r="W21" i="16"/>
  <c r="W18" i="16"/>
  <c r="W26" i="16" s="1"/>
  <c r="W35" i="16" s="1"/>
  <c r="W12" i="16"/>
  <c r="W10" i="16"/>
  <c r="W8" i="16"/>
  <c r="W2" i="16"/>
  <c r="W16" i="10"/>
  <c r="W14" i="10"/>
  <c r="W10" i="10"/>
  <c r="W8" i="10"/>
  <c r="W5" i="10"/>
  <c r="V11" i="8"/>
  <c r="V8" i="8"/>
  <c r="V12" i="8" l="1"/>
  <c r="V13" i="8" s="1"/>
  <c r="W39" i="16"/>
  <c r="W3" i="10"/>
  <c r="W20" i="10" s="1"/>
  <c r="W7" i="16"/>
  <c r="W6" i="16" s="1"/>
  <c r="W15" i="16" s="1"/>
  <c r="W22" i="16" s="1"/>
  <c r="W8" i="15"/>
  <c r="V3" i="14"/>
  <c r="W3" i="14"/>
  <c r="W4" i="15" l="1"/>
  <c r="W6" i="15" s="1"/>
  <c r="W12" i="15"/>
  <c r="W13" i="14"/>
  <c r="W7" i="14"/>
  <c r="W17" i="14" l="1"/>
  <c r="U25" i="2"/>
  <c r="U17" i="2" l="1"/>
  <c r="U2" i="2" l="1"/>
  <c r="S2" i="2"/>
  <c r="V21" i="2"/>
  <c r="V2" i="2"/>
  <c r="V11" i="2" l="1"/>
  <c r="V8" i="2"/>
  <c r="V28" i="2" l="1"/>
  <c r="V42" i="2"/>
  <c r="V42" i="4" s="1"/>
  <c r="V38" i="2"/>
  <c r="U66" i="3"/>
  <c r="U67" i="3" s="1"/>
  <c r="T66" i="3"/>
  <c r="T67" i="3" s="1"/>
  <c r="T6" i="3" l="1"/>
  <c r="T61" i="3" s="1"/>
  <c r="T62" i="3" s="1"/>
  <c r="W6" i="3"/>
  <c r="W61" i="3" s="1"/>
  <c r="W62" i="3" s="1"/>
  <c r="U6" i="3"/>
  <c r="U61" i="3" s="1"/>
  <c r="U62" i="3" s="1"/>
  <c r="V6" i="3"/>
  <c r="V61" i="3" s="1"/>
  <c r="V62" i="3" s="1"/>
  <c r="V30" i="2"/>
  <c r="V32" i="2" s="1"/>
  <c r="V39" i="2"/>
  <c r="V66" i="3"/>
  <c r="V67" i="3" s="1"/>
  <c r="X13" i="3"/>
  <c r="W21" i="10" s="1"/>
  <c r="W66" i="3"/>
  <c r="W67" i="3" s="1"/>
  <c r="X6" i="3"/>
  <c r="X45" i="3" l="1"/>
  <c r="X52" i="3" s="1"/>
  <c r="X43" i="3"/>
  <c r="X29" i="3"/>
  <c r="X53" i="3" l="1"/>
  <c r="X54" i="3" s="1"/>
  <c r="U13" i="4" l="1"/>
  <c r="U13" i="14" l="1"/>
  <c r="T13" i="14"/>
  <c r="S13" i="14"/>
  <c r="R13" i="14"/>
  <c r="P13" i="14"/>
  <c r="O13" i="14"/>
  <c r="N13" i="14"/>
  <c r="M13" i="14"/>
  <c r="L13" i="14"/>
  <c r="K13" i="14"/>
  <c r="J13" i="14"/>
  <c r="I13" i="14"/>
  <c r="H13" i="14"/>
  <c r="G13" i="14"/>
  <c r="F13" i="14"/>
  <c r="E13" i="14"/>
  <c r="D13" i="14"/>
  <c r="C13" i="14"/>
  <c r="V13" i="14"/>
  <c r="V7" i="14"/>
  <c r="U7" i="14"/>
  <c r="T7" i="14"/>
  <c r="S7" i="14"/>
  <c r="R7" i="14"/>
  <c r="Q7" i="14"/>
  <c r="P7" i="14"/>
  <c r="O7" i="14"/>
  <c r="N7" i="14"/>
  <c r="M7" i="14"/>
  <c r="L7" i="14"/>
  <c r="K7" i="14"/>
  <c r="J7" i="14"/>
  <c r="I7" i="14"/>
  <c r="H7" i="14"/>
  <c r="G7" i="14"/>
  <c r="F7" i="14"/>
  <c r="E7" i="14"/>
  <c r="D7" i="14"/>
  <c r="C7" i="14"/>
  <c r="V17" i="14" l="1"/>
  <c r="V4" i="15" l="1"/>
  <c r="V8" i="15"/>
  <c r="V12" i="15" l="1"/>
  <c r="V6" i="15"/>
  <c r="W13" i="3"/>
  <c r="O37" i="2" l="1"/>
  <c r="S12" i="12" l="1"/>
  <c r="S13" i="12" s="1"/>
  <c r="Q18" i="11" l="1"/>
  <c r="Q13" i="11"/>
  <c r="Q8" i="11"/>
  <c r="Q3" i="11"/>
  <c r="Q23" i="11" l="1"/>
  <c r="T29" i="4"/>
  <c r="T35" i="4"/>
  <c r="U50" i="5" l="1"/>
  <c r="U49" i="5"/>
  <c r="U48" i="5"/>
  <c r="U47" i="5"/>
  <c r="U58" i="5" s="1"/>
  <c r="U46" i="5"/>
  <c r="U64" i="5" s="1"/>
  <c r="U45" i="5"/>
  <c r="U56" i="5" s="1"/>
  <c r="U44" i="5"/>
  <c r="U57" i="5" s="1"/>
  <c r="U43" i="5"/>
  <c r="U42" i="5"/>
  <c r="U41" i="5"/>
  <c r="U62" i="5" s="1"/>
  <c r="U40" i="5"/>
  <c r="U61" i="5" s="1"/>
  <c r="U39" i="5"/>
  <c r="U59" i="5" s="1"/>
  <c r="U38" i="5"/>
  <c r="U37" i="5"/>
  <c r="U36" i="5"/>
  <c r="U54" i="5" s="1"/>
  <c r="U31" i="5"/>
  <c r="U16" i="5"/>
  <c r="U33" i="5" l="1"/>
  <c r="U51" i="5"/>
  <c r="U63" i="5"/>
  <c r="U65" i="5"/>
  <c r="U60" i="5"/>
  <c r="U4" i="4"/>
  <c r="U6" i="4"/>
  <c r="U10" i="4"/>
  <c r="U31" i="4"/>
  <c r="U22" i="4"/>
  <c r="U25" i="4"/>
  <c r="U9" i="4"/>
  <c r="U5" i="4"/>
  <c r="U7" i="4"/>
  <c r="U8" i="4"/>
  <c r="U12" i="4" l="1"/>
  <c r="U2" i="4"/>
  <c r="U40" i="4" s="1"/>
  <c r="U66" i="5"/>
  <c r="V38" i="16"/>
  <c r="V27" i="16"/>
  <c r="V32" i="16" s="1"/>
  <c r="V21" i="16"/>
  <c r="V18" i="16"/>
  <c r="V26" i="16" s="1"/>
  <c r="V35" i="16" s="1"/>
  <c r="V12" i="16"/>
  <c r="V10" i="16"/>
  <c r="V8" i="16"/>
  <c r="V2" i="16"/>
  <c r="U8" i="15"/>
  <c r="V8" i="10"/>
  <c r="V10" i="10"/>
  <c r="V5" i="10"/>
  <c r="V14" i="10"/>
  <c r="V39" i="16" l="1"/>
  <c r="V7" i="16"/>
  <c r="V6" i="16" s="1"/>
  <c r="V15" i="16" s="1"/>
  <c r="V22" i="16" s="1"/>
  <c r="U12" i="15"/>
  <c r="U4" i="15"/>
  <c r="U6" i="15" s="1"/>
  <c r="U3" i="14"/>
  <c r="U12" i="12"/>
  <c r="U13" i="12" s="1"/>
  <c r="U15" i="13"/>
  <c r="U16" i="13" s="1"/>
  <c r="V16" i="10"/>
  <c r="V3" i="10"/>
  <c r="U11" i="8"/>
  <c r="U8" i="8"/>
  <c r="U12" i="8" l="1"/>
  <c r="U13" i="8" s="1"/>
  <c r="V20" i="10"/>
  <c r="V21" i="10" s="1"/>
  <c r="U17" i="14"/>
  <c r="U10" i="7"/>
  <c r="T7" i="2"/>
  <c r="T5" i="2"/>
  <c r="T2" i="2" s="1"/>
  <c r="U9" i="6" l="1"/>
  <c r="U34" i="6"/>
  <c r="U12" i="6"/>
  <c r="U32" i="6" l="1"/>
  <c r="W45" i="3" l="1"/>
  <c r="W52" i="3" s="1"/>
  <c r="W43" i="3"/>
  <c r="U21" i="2"/>
  <c r="U11" i="2"/>
  <c r="U8" i="2"/>
  <c r="U42" i="2" l="1"/>
  <c r="U42" i="4" s="1"/>
  <c r="U28" i="2"/>
  <c r="U38" i="2"/>
  <c r="W29" i="3"/>
  <c r="W53" i="3"/>
  <c r="P18" i="11"/>
  <c r="P3" i="11"/>
  <c r="P23" i="11" s="1"/>
  <c r="P13" i="11"/>
  <c r="P8" i="11"/>
  <c r="W54" i="3" l="1"/>
  <c r="U30" i="2"/>
  <c r="U39" i="2"/>
  <c r="T33" i="4"/>
  <c r="S33" i="4"/>
  <c r="R33" i="4"/>
  <c r="R14" i="4"/>
  <c r="Q33" i="4"/>
  <c r="Q14" i="4"/>
  <c r="P33" i="4"/>
  <c r="P14" i="4"/>
  <c r="O33" i="4"/>
  <c r="O14" i="4"/>
  <c r="P42" i="4"/>
  <c r="Q42" i="4"/>
  <c r="R42" i="4"/>
  <c r="S42" i="4"/>
  <c r="T42" i="4"/>
  <c r="O42" i="4"/>
  <c r="O7" i="2"/>
  <c r="O3" i="2"/>
  <c r="O2" i="2" s="1"/>
  <c r="P7" i="2"/>
  <c r="P3" i="2"/>
  <c r="P2" i="2" s="1"/>
  <c r="Q7" i="2"/>
  <c r="Q3" i="2"/>
  <c r="R7" i="2"/>
  <c r="R3" i="2"/>
  <c r="S7" i="2"/>
  <c r="U32" i="2" l="1"/>
  <c r="O8" i="2"/>
  <c r="P8" i="2"/>
  <c r="T15" i="13"/>
  <c r="T16" i="13" s="1"/>
  <c r="P43" i="2" l="1"/>
  <c r="P38" i="2"/>
  <c r="O43" i="2"/>
  <c r="O38" i="2"/>
  <c r="T31" i="4"/>
  <c r="T25" i="4"/>
  <c r="T22" i="4"/>
  <c r="T13" i="4"/>
  <c r="T10" i="4"/>
  <c r="T9" i="4"/>
  <c r="T8" i="4"/>
  <c r="T7" i="4"/>
  <c r="T6" i="4"/>
  <c r="T5" i="4"/>
  <c r="T4" i="4"/>
  <c r="T2" i="4" l="1"/>
  <c r="T40" i="4" s="1"/>
  <c r="T12" i="4"/>
  <c r="T10" i="7"/>
  <c r="M62" i="5"/>
  <c r="N62" i="5"/>
  <c r="O62" i="5"/>
  <c r="M51" i="5" l="1"/>
  <c r="N51" i="5"/>
  <c r="O51" i="5"/>
  <c r="T50" i="5"/>
  <c r="T49" i="5" l="1"/>
  <c r="T48" i="5"/>
  <c r="T46" i="5"/>
  <c r="T45" i="5"/>
  <c r="T56" i="5" s="1"/>
  <c r="T44" i="5"/>
  <c r="T43" i="5"/>
  <c r="T42" i="5"/>
  <c r="T41" i="5"/>
  <c r="T40" i="5"/>
  <c r="T61" i="5" s="1"/>
  <c r="T38" i="5"/>
  <c r="T37" i="5"/>
  <c r="S42" i="5"/>
  <c r="T36" i="5"/>
  <c r="T54" i="5" s="1"/>
  <c r="C30" i="5"/>
  <c r="C31" i="5" s="1"/>
  <c r="L31" i="5"/>
  <c r="M31" i="5"/>
  <c r="N31" i="5"/>
  <c r="Q31" i="5"/>
  <c r="R31" i="5"/>
  <c r="S31" i="5"/>
  <c r="L16" i="5"/>
  <c r="M16" i="5"/>
  <c r="N16" i="5"/>
  <c r="O16" i="5"/>
  <c r="P16" i="5"/>
  <c r="Q16" i="5"/>
  <c r="R16" i="5"/>
  <c r="S16" i="5"/>
  <c r="T63" i="5" l="1"/>
  <c r="T39" i="5"/>
  <c r="T59" i="5" s="1"/>
  <c r="T47" i="5"/>
  <c r="T58" i="5" s="1"/>
  <c r="T57" i="5"/>
  <c r="T64" i="5"/>
  <c r="T62" i="5"/>
  <c r="T16" i="5"/>
  <c r="T65" i="5"/>
  <c r="T51" i="5" l="1"/>
  <c r="T60" i="5"/>
  <c r="T66" i="5" s="1"/>
  <c r="S50" i="5" l="1"/>
  <c r="S49" i="5"/>
  <c r="S48" i="5"/>
  <c r="S47" i="5"/>
  <c r="S58" i="5" s="1"/>
  <c r="S46" i="5"/>
  <c r="S64" i="5" s="1"/>
  <c r="S45" i="5"/>
  <c r="S56" i="5" s="1"/>
  <c r="S44" i="5"/>
  <c r="S57" i="5" s="1"/>
  <c r="S43" i="5"/>
  <c r="S41" i="5"/>
  <c r="S62" i="5" s="1"/>
  <c r="S40" i="5"/>
  <c r="S61" i="5" s="1"/>
  <c r="S39" i="5"/>
  <c r="S59" i="5" s="1"/>
  <c r="S38" i="5"/>
  <c r="S37" i="5"/>
  <c r="S36" i="5"/>
  <c r="S54" i="5" s="1"/>
  <c r="S33" i="5"/>
  <c r="S51" i="5" l="1"/>
  <c r="S63" i="5"/>
  <c r="S60" i="5"/>
  <c r="S65" i="5"/>
  <c r="S66" i="5" l="1"/>
  <c r="U38" i="16"/>
  <c r="U27" i="16"/>
  <c r="U32" i="16" s="1"/>
  <c r="U21" i="16"/>
  <c r="U18" i="16"/>
  <c r="U26" i="16" s="1"/>
  <c r="U35" i="16" s="1"/>
  <c r="U12" i="16"/>
  <c r="U10" i="16"/>
  <c r="U8" i="16"/>
  <c r="U2" i="16"/>
  <c r="U7" i="16" l="1"/>
  <c r="U6" i="16" s="1"/>
  <c r="U15" i="16" s="1"/>
  <c r="U22" i="16" s="1"/>
  <c r="U39" i="16"/>
  <c r="T12" i="12" l="1"/>
  <c r="T13" i="12" s="1"/>
  <c r="T3" i="14"/>
  <c r="U14" i="10"/>
  <c r="U16" i="10"/>
  <c r="U10" i="10"/>
  <c r="U8" i="10"/>
  <c r="U5" i="10"/>
  <c r="U3" i="10" l="1"/>
  <c r="U20" i="10" s="1"/>
  <c r="T8" i="8"/>
  <c r="T11" i="8"/>
  <c r="T17" i="14" l="1"/>
  <c r="T12" i="8"/>
  <c r="T13" i="8" s="1"/>
  <c r="T12" i="15"/>
  <c r="T8" i="15"/>
  <c r="T4" i="15"/>
  <c r="T6" i="15" s="1"/>
  <c r="T34" i="6"/>
  <c r="T32" i="6"/>
  <c r="T12" i="6"/>
  <c r="T9" i="6"/>
  <c r="V45" i="3" l="1"/>
  <c r="V52" i="3" s="1"/>
  <c r="V43" i="3"/>
  <c r="V13" i="3"/>
  <c r="U21" i="10" s="1"/>
  <c r="T21" i="2"/>
  <c r="T11" i="2"/>
  <c r="T8" i="2"/>
  <c r="T28" i="2" l="1"/>
  <c r="T38" i="2"/>
  <c r="V53" i="3"/>
  <c r="V29" i="3"/>
  <c r="V54" i="3" s="1"/>
  <c r="C4" i="5"/>
  <c r="C16" i="5" s="1"/>
  <c r="D4" i="5"/>
  <c r="D16" i="5" s="1"/>
  <c r="D33" i="5" s="1"/>
  <c r="E4" i="5"/>
  <c r="E16" i="5" s="1"/>
  <c r="F4" i="5"/>
  <c r="F16" i="5" s="1"/>
  <c r="G4" i="5"/>
  <c r="G16" i="5" s="1"/>
  <c r="H4" i="5"/>
  <c r="H16" i="5" s="1"/>
  <c r="I4" i="5"/>
  <c r="I16" i="5" s="1"/>
  <c r="J4" i="5"/>
  <c r="J16" i="5" s="1"/>
  <c r="K4" i="5"/>
  <c r="K16" i="5" s="1"/>
  <c r="N33" i="5"/>
  <c r="R33" i="5"/>
  <c r="F20" i="5"/>
  <c r="F39" i="5" s="1"/>
  <c r="F59" i="5" s="1"/>
  <c r="H20" i="5"/>
  <c r="H30" i="5" s="1"/>
  <c r="H50" i="5" s="1"/>
  <c r="D30" i="5"/>
  <c r="D31" i="5" s="1"/>
  <c r="E30" i="5"/>
  <c r="E31" i="5" s="1"/>
  <c r="E33" i="5" s="1"/>
  <c r="G30" i="5"/>
  <c r="G31" i="5" s="1"/>
  <c r="G33" i="5" s="1"/>
  <c r="K30" i="5"/>
  <c r="K31" i="5" s="1"/>
  <c r="K33" i="5" s="1"/>
  <c r="O30" i="5"/>
  <c r="O31" i="5" s="1"/>
  <c r="P30" i="5"/>
  <c r="P31" i="5" s="1"/>
  <c r="P33" i="5" s="1"/>
  <c r="C33" i="5"/>
  <c r="L33" i="5"/>
  <c r="M33" i="5"/>
  <c r="O33" i="5"/>
  <c r="Q33" i="5"/>
  <c r="F36" i="5"/>
  <c r="F54" i="5" s="1"/>
  <c r="G36" i="5"/>
  <c r="G54" i="5" s="1"/>
  <c r="H36" i="5"/>
  <c r="H54" i="5" s="1"/>
  <c r="J36" i="5"/>
  <c r="J54" i="5" s="1"/>
  <c r="N36" i="5"/>
  <c r="N54" i="5" s="1"/>
  <c r="O36" i="5"/>
  <c r="O54" i="5" s="1"/>
  <c r="P36" i="5"/>
  <c r="Q36" i="5"/>
  <c r="R36" i="5"/>
  <c r="R54" i="5" s="1"/>
  <c r="C37" i="5"/>
  <c r="C60" i="5" s="1"/>
  <c r="D37" i="5"/>
  <c r="D60" i="5" s="1"/>
  <c r="E37" i="5"/>
  <c r="E60" i="5" s="1"/>
  <c r="F37" i="5"/>
  <c r="F60" i="5" s="1"/>
  <c r="G37" i="5"/>
  <c r="G60" i="5" s="1"/>
  <c r="H37" i="5"/>
  <c r="I37" i="5"/>
  <c r="J37" i="5"/>
  <c r="J60" i="5" s="1"/>
  <c r="K37" i="5"/>
  <c r="K60" i="5" s="1"/>
  <c r="L37" i="5"/>
  <c r="P37" i="5"/>
  <c r="P60" i="5" s="1"/>
  <c r="Q37" i="5"/>
  <c r="R37" i="5"/>
  <c r="R60" i="5" s="1"/>
  <c r="C38" i="5"/>
  <c r="D38" i="5"/>
  <c r="E38" i="5"/>
  <c r="F38" i="5"/>
  <c r="G38" i="5"/>
  <c r="H38" i="5"/>
  <c r="I38" i="5"/>
  <c r="J38" i="5"/>
  <c r="K38" i="5"/>
  <c r="L38" i="5"/>
  <c r="P38" i="5"/>
  <c r="Q38" i="5"/>
  <c r="R38" i="5"/>
  <c r="C39" i="5"/>
  <c r="C59" i="5" s="1"/>
  <c r="D39" i="5"/>
  <c r="D59" i="5" s="1"/>
  <c r="E39" i="5"/>
  <c r="E59" i="5" s="1"/>
  <c r="G39" i="5"/>
  <c r="G59" i="5" s="1"/>
  <c r="K39" i="5"/>
  <c r="K59" i="5" s="1"/>
  <c r="L39" i="5"/>
  <c r="L59" i="5" s="1"/>
  <c r="P39" i="5"/>
  <c r="P59" i="5" s="1"/>
  <c r="Q39" i="5"/>
  <c r="R39" i="5"/>
  <c r="R59" i="5" s="1"/>
  <c r="C40" i="5"/>
  <c r="D40" i="5"/>
  <c r="D61" i="5" s="1"/>
  <c r="E40" i="5"/>
  <c r="F40" i="5"/>
  <c r="G40" i="5"/>
  <c r="G61" i="5" s="1"/>
  <c r="H40" i="5"/>
  <c r="H61" i="5" s="1"/>
  <c r="I40" i="5"/>
  <c r="J40" i="5"/>
  <c r="J61" i="5" s="1"/>
  <c r="K40" i="5"/>
  <c r="K61" i="5" s="1"/>
  <c r="L40" i="5"/>
  <c r="L61" i="5" s="1"/>
  <c r="P40" i="5"/>
  <c r="Q40" i="5"/>
  <c r="Q61" i="5" s="1"/>
  <c r="R40" i="5"/>
  <c r="R61" i="5" s="1"/>
  <c r="C41" i="5"/>
  <c r="C62" i="5" s="1"/>
  <c r="D41" i="5"/>
  <c r="D62" i="5" s="1"/>
  <c r="E41" i="5"/>
  <c r="E62" i="5" s="1"/>
  <c r="F41" i="5"/>
  <c r="F62" i="5" s="1"/>
  <c r="G41" i="5"/>
  <c r="G62" i="5" s="1"/>
  <c r="H41" i="5"/>
  <c r="H62" i="5" s="1"/>
  <c r="I41" i="5"/>
  <c r="I62" i="5" s="1"/>
  <c r="J41" i="5"/>
  <c r="J62" i="5" s="1"/>
  <c r="K41" i="5"/>
  <c r="K62" i="5" s="1"/>
  <c r="L41" i="5"/>
  <c r="L62" i="5" s="1"/>
  <c r="P41" i="5"/>
  <c r="P62" i="5" s="1"/>
  <c r="Q41" i="5"/>
  <c r="Q62" i="5" s="1"/>
  <c r="R41" i="5"/>
  <c r="R62" i="5" s="1"/>
  <c r="C42" i="5"/>
  <c r="D42" i="5"/>
  <c r="E42" i="5"/>
  <c r="F42" i="5"/>
  <c r="G42" i="5"/>
  <c r="H42" i="5"/>
  <c r="I42" i="5"/>
  <c r="J42" i="5"/>
  <c r="K42" i="5"/>
  <c r="L42" i="5"/>
  <c r="P42" i="5"/>
  <c r="Q42" i="5"/>
  <c r="R42" i="5"/>
  <c r="C43" i="5"/>
  <c r="D43" i="5"/>
  <c r="E43" i="5"/>
  <c r="F43" i="5"/>
  <c r="G43" i="5"/>
  <c r="H43" i="5"/>
  <c r="I43" i="5"/>
  <c r="J43" i="5"/>
  <c r="K43" i="5"/>
  <c r="L43" i="5"/>
  <c r="P43" i="5"/>
  <c r="Q43" i="5"/>
  <c r="R43" i="5"/>
  <c r="C44" i="5"/>
  <c r="C57" i="5" s="1"/>
  <c r="D44" i="5"/>
  <c r="D57" i="5" s="1"/>
  <c r="E44" i="5"/>
  <c r="F44" i="5"/>
  <c r="F57" i="5" s="1"/>
  <c r="G44" i="5"/>
  <c r="G57" i="5" s="1"/>
  <c r="H44" i="5"/>
  <c r="H57" i="5" s="1"/>
  <c r="I44" i="5"/>
  <c r="J44" i="5"/>
  <c r="J57" i="5" s="1"/>
  <c r="K44" i="5"/>
  <c r="K57" i="5" s="1"/>
  <c r="L44" i="5"/>
  <c r="L57" i="5" s="1"/>
  <c r="P44" i="5"/>
  <c r="Q44" i="5"/>
  <c r="Q57" i="5" s="1"/>
  <c r="R44" i="5"/>
  <c r="R57" i="5" s="1"/>
  <c r="C45" i="5"/>
  <c r="C56" i="5" s="1"/>
  <c r="D45" i="5"/>
  <c r="E45" i="5"/>
  <c r="E56" i="5" s="1"/>
  <c r="F45" i="5"/>
  <c r="F56" i="5" s="1"/>
  <c r="G45" i="5"/>
  <c r="G56" i="5" s="1"/>
  <c r="H45" i="5"/>
  <c r="I45" i="5"/>
  <c r="I56" i="5" s="1"/>
  <c r="J45" i="5"/>
  <c r="J56" i="5" s="1"/>
  <c r="K45" i="5"/>
  <c r="K56" i="5" s="1"/>
  <c r="L45" i="5"/>
  <c r="P45" i="5"/>
  <c r="P56" i="5" s="1"/>
  <c r="Q45" i="5"/>
  <c r="Q56" i="5" s="1"/>
  <c r="R45" i="5"/>
  <c r="R56" i="5" s="1"/>
  <c r="C46" i="5"/>
  <c r="D46" i="5"/>
  <c r="E46" i="5"/>
  <c r="F46" i="5"/>
  <c r="F64" i="5" s="1"/>
  <c r="G46" i="5"/>
  <c r="H46" i="5"/>
  <c r="I46" i="5"/>
  <c r="I64" i="5" s="1"/>
  <c r="J46" i="5"/>
  <c r="J64" i="5" s="1"/>
  <c r="K46" i="5"/>
  <c r="L46" i="5"/>
  <c r="P46" i="5"/>
  <c r="P64" i="5" s="1"/>
  <c r="Q46" i="5"/>
  <c r="Q64" i="5" s="1"/>
  <c r="R46" i="5"/>
  <c r="C47" i="5"/>
  <c r="C58" i="5" s="1"/>
  <c r="D47" i="5"/>
  <c r="D58" i="5" s="1"/>
  <c r="E47" i="5"/>
  <c r="E58" i="5" s="1"/>
  <c r="F47" i="5"/>
  <c r="G47" i="5"/>
  <c r="G58" i="5" s="1"/>
  <c r="H47" i="5"/>
  <c r="H58" i="5" s="1"/>
  <c r="I47" i="5"/>
  <c r="I58" i="5" s="1"/>
  <c r="J47" i="5"/>
  <c r="K47" i="5"/>
  <c r="K58" i="5" s="1"/>
  <c r="L47" i="5"/>
  <c r="L58" i="5" s="1"/>
  <c r="P47" i="5"/>
  <c r="P58" i="5" s="1"/>
  <c r="Q47" i="5"/>
  <c r="R47" i="5"/>
  <c r="R58" i="5" s="1"/>
  <c r="C48" i="5"/>
  <c r="C63" i="5" s="1"/>
  <c r="D48" i="5"/>
  <c r="E48" i="5"/>
  <c r="F48" i="5"/>
  <c r="G48" i="5"/>
  <c r="G63" i="5" s="1"/>
  <c r="H48" i="5"/>
  <c r="I48" i="5"/>
  <c r="J48" i="5"/>
  <c r="K48" i="5"/>
  <c r="L48" i="5"/>
  <c r="L63" i="5" s="1"/>
  <c r="P48" i="5"/>
  <c r="Q48" i="5"/>
  <c r="R48" i="5"/>
  <c r="C49" i="5"/>
  <c r="D49" i="5"/>
  <c r="E49" i="5"/>
  <c r="F49" i="5"/>
  <c r="G49" i="5"/>
  <c r="H49" i="5"/>
  <c r="I49" i="5"/>
  <c r="J49" i="5"/>
  <c r="K49" i="5"/>
  <c r="L49" i="5"/>
  <c r="P49" i="5"/>
  <c r="Q49" i="5"/>
  <c r="R49" i="5"/>
  <c r="C50" i="5"/>
  <c r="K50" i="5"/>
  <c r="L50" i="5"/>
  <c r="P50" i="5"/>
  <c r="Q50" i="5"/>
  <c r="R50" i="5"/>
  <c r="E54" i="5"/>
  <c r="I54" i="5"/>
  <c r="K54" i="5"/>
  <c r="P54" i="5"/>
  <c r="Q54" i="5"/>
  <c r="D56" i="5"/>
  <c r="H56" i="5"/>
  <c r="L56" i="5"/>
  <c r="M56" i="5"/>
  <c r="N56" i="5"/>
  <c r="O56" i="5"/>
  <c r="E57" i="5"/>
  <c r="I57" i="5"/>
  <c r="M57" i="5"/>
  <c r="N57" i="5"/>
  <c r="O57" i="5"/>
  <c r="P57" i="5"/>
  <c r="F58" i="5"/>
  <c r="J58" i="5"/>
  <c r="M58" i="5"/>
  <c r="N58" i="5"/>
  <c r="O58" i="5"/>
  <c r="Q58" i="5"/>
  <c r="M59" i="5"/>
  <c r="N59" i="5"/>
  <c r="O59" i="5"/>
  <c r="Q59" i="5"/>
  <c r="H60" i="5"/>
  <c r="I60" i="5"/>
  <c r="L60" i="5"/>
  <c r="M60" i="5"/>
  <c r="N60" i="5"/>
  <c r="O60" i="5"/>
  <c r="C61" i="5"/>
  <c r="E61" i="5"/>
  <c r="F61" i="5"/>
  <c r="I61" i="5"/>
  <c r="M61" i="5"/>
  <c r="N61" i="5"/>
  <c r="O61" i="5"/>
  <c r="P61" i="5"/>
  <c r="M63" i="5"/>
  <c r="N63" i="5"/>
  <c r="O63" i="5"/>
  <c r="C64" i="5"/>
  <c r="E64" i="5"/>
  <c r="G64" i="5"/>
  <c r="K64" i="5"/>
  <c r="M64" i="5"/>
  <c r="N64" i="5"/>
  <c r="O64" i="5"/>
  <c r="R64" i="5"/>
  <c r="M65" i="5"/>
  <c r="N65" i="5"/>
  <c r="O65" i="5"/>
  <c r="F30" i="5" l="1"/>
  <c r="F50" i="5" s="1"/>
  <c r="F65" i="5" s="1"/>
  <c r="R65" i="5"/>
  <c r="L65" i="5"/>
  <c r="Q65" i="5"/>
  <c r="R63" i="5"/>
  <c r="K63" i="5"/>
  <c r="D50" i="5"/>
  <c r="D65" i="5" s="1"/>
  <c r="Q63" i="5"/>
  <c r="J63" i="5"/>
  <c r="F63" i="5"/>
  <c r="O66" i="5"/>
  <c r="N66" i="5"/>
  <c r="P65" i="5"/>
  <c r="H63" i="5"/>
  <c r="D63" i="5"/>
  <c r="G50" i="5"/>
  <c r="G65" i="5" s="1"/>
  <c r="G66" i="5" s="1"/>
  <c r="H65" i="5"/>
  <c r="H39" i="5"/>
  <c r="H59" i="5" s="1"/>
  <c r="M66" i="5"/>
  <c r="E50" i="5"/>
  <c r="E65" i="5" s="1"/>
  <c r="R66" i="5"/>
  <c r="P51" i="5"/>
  <c r="L51" i="5"/>
  <c r="D51" i="5"/>
  <c r="K65" i="5"/>
  <c r="K66" i="5" s="1"/>
  <c r="C65" i="5"/>
  <c r="C66" i="5" s="1"/>
  <c r="R51" i="5"/>
  <c r="K51" i="5"/>
  <c r="C51" i="5"/>
  <c r="C52" i="5" s="1"/>
  <c r="Q51" i="5"/>
  <c r="F51" i="5"/>
  <c r="I20" i="5"/>
  <c r="I39" i="5" s="1"/>
  <c r="I59" i="5" s="1"/>
  <c r="H31" i="5"/>
  <c r="H33" i="5" s="1"/>
  <c r="T30" i="2"/>
  <c r="T39" i="2"/>
  <c r="I63" i="5"/>
  <c r="E63" i="5"/>
  <c r="Q60" i="5"/>
  <c r="L64" i="5"/>
  <c r="L66" i="5" s="1"/>
  <c r="H64" i="5"/>
  <c r="D64" i="5"/>
  <c r="D66" i="5" s="1"/>
  <c r="P63" i="5"/>
  <c r="F66" i="5" l="1"/>
  <c r="P66" i="5"/>
  <c r="F31" i="5"/>
  <c r="F33" i="5" s="1"/>
  <c r="H66" i="5"/>
  <c r="Q66" i="5"/>
  <c r="G51" i="5"/>
  <c r="E51" i="5"/>
  <c r="I30" i="5"/>
  <c r="I50" i="5" s="1"/>
  <c r="I65" i="5" s="1"/>
  <c r="I66" i="5" s="1"/>
  <c r="E66" i="5"/>
  <c r="H51" i="5"/>
  <c r="T32" i="2"/>
  <c r="J20" i="5"/>
  <c r="J30" i="5" s="1"/>
  <c r="J50" i="5" s="1"/>
  <c r="J65" i="5" s="1"/>
  <c r="I31" i="5" l="1"/>
  <c r="I33" i="5" s="1"/>
  <c r="I51" i="5"/>
  <c r="J31" i="5"/>
  <c r="J33" i="5" s="1"/>
  <c r="J39" i="5"/>
  <c r="J51" i="5" s="1"/>
  <c r="J59" i="5" l="1"/>
  <c r="J66" i="5" s="1"/>
  <c r="G40" i="1"/>
  <c r="H40" i="1" s="1"/>
  <c r="H39" i="1"/>
  <c r="H37" i="1"/>
  <c r="H36" i="1"/>
  <c r="H35" i="1"/>
  <c r="H34" i="1"/>
  <c r="H33" i="1"/>
  <c r="H32" i="1"/>
  <c r="H31" i="1"/>
  <c r="A31" i="1"/>
  <c r="H30" i="1"/>
  <c r="A30" i="1"/>
  <c r="H29" i="1"/>
  <c r="G29" i="1"/>
  <c r="F29" i="1"/>
  <c r="E29" i="1"/>
  <c r="D29" i="1"/>
  <c r="A29" i="1"/>
  <c r="F26" i="1"/>
  <c r="A26" i="1"/>
  <c r="G24" i="1"/>
  <c r="F24" i="1"/>
  <c r="E24" i="1"/>
  <c r="D24" i="1"/>
  <c r="A24" i="1"/>
  <c r="G21" i="1"/>
  <c r="F21" i="1"/>
  <c r="E21" i="1"/>
  <c r="D21" i="1"/>
  <c r="A21" i="1"/>
  <c r="A19" i="1"/>
  <c r="A17" i="1"/>
  <c r="F15" i="1"/>
  <c r="F4" i="1" s="1"/>
  <c r="A15" i="1"/>
  <c r="G13" i="1"/>
  <c r="E13" i="1"/>
  <c r="D13" i="1"/>
  <c r="A13" i="1"/>
  <c r="G10" i="1"/>
  <c r="H10" i="1" s="1"/>
  <c r="F10" i="1"/>
  <c r="E10" i="1"/>
  <c r="D10" i="1"/>
  <c r="A10" i="1"/>
  <c r="G9" i="1"/>
  <c r="H9" i="1" s="1"/>
  <c r="F9" i="1"/>
  <c r="E9" i="1"/>
  <c r="D9" i="1"/>
  <c r="A9" i="1"/>
  <c r="G8" i="1"/>
  <c r="H8" i="1" s="1"/>
  <c r="F8" i="1"/>
  <c r="E8" i="1"/>
  <c r="D8" i="1"/>
  <c r="A8" i="1"/>
  <c r="G7" i="1"/>
  <c r="F7" i="1"/>
  <c r="E7" i="1"/>
  <c r="D7" i="1"/>
  <c r="A7" i="1"/>
  <c r="H7" i="1" s="1"/>
  <c r="G6" i="1"/>
  <c r="H6" i="1" s="1"/>
  <c r="F6" i="1"/>
  <c r="E6" i="1"/>
  <c r="D6" i="1"/>
  <c r="A6" i="1"/>
  <c r="A12" i="1" s="1"/>
  <c r="G5" i="1"/>
  <c r="F5" i="1"/>
  <c r="E5" i="1"/>
  <c r="D5" i="1"/>
  <c r="A5" i="1"/>
  <c r="H5" i="1" s="1"/>
  <c r="H4" i="1"/>
  <c r="G4" i="1"/>
  <c r="E4" i="1"/>
  <c r="D4" i="1"/>
  <c r="A4" i="1"/>
  <c r="G3" i="1"/>
  <c r="G2" i="1" s="1"/>
  <c r="F3" i="1"/>
  <c r="E3" i="1"/>
  <c r="D3" i="1"/>
  <c r="A3" i="1"/>
  <c r="A11" i="1" s="1"/>
  <c r="E2" i="1"/>
  <c r="E38" i="1" s="1"/>
  <c r="D2" i="1"/>
  <c r="D38" i="1" s="1"/>
  <c r="G38" i="1" l="1"/>
  <c r="H38" i="1" s="1"/>
  <c r="I4" i="1"/>
  <c r="F2" i="1"/>
  <c r="F38" i="1" s="1"/>
  <c r="C12" i="1"/>
  <c r="G12" i="1"/>
  <c r="I12" i="1" s="1"/>
  <c r="H3" i="1"/>
  <c r="F13" i="1"/>
  <c r="G11" i="1"/>
  <c r="I11" i="1" s="1"/>
  <c r="A2" i="1"/>
  <c r="A38" i="1" l="1"/>
  <c r="C4" i="1"/>
  <c r="H2" i="1"/>
  <c r="C11" i="1"/>
  <c r="O18" i="11" l="1"/>
  <c r="O13" i="11"/>
  <c r="O8" i="11"/>
  <c r="O3" i="11"/>
  <c r="O23" i="11" l="1"/>
  <c r="C31" i="4"/>
  <c r="D31" i="4"/>
  <c r="E31" i="4"/>
  <c r="F31" i="4"/>
  <c r="G31" i="4"/>
  <c r="H31" i="4"/>
  <c r="I31" i="4"/>
  <c r="J31" i="4"/>
  <c r="K31" i="4"/>
  <c r="L31" i="4"/>
  <c r="M31" i="4"/>
  <c r="N31" i="4"/>
  <c r="P31" i="4"/>
  <c r="Q31" i="4"/>
  <c r="R31" i="4"/>
  <c r="S31" i="4"/>
  <c r="S15" i="13" l="1"/>
  <c r="S16" i="13" s="1"/>
  <c r="S10" i="7"/>
  <c r="T38" i="16" l="1"/>
  <c r="T27" i="16"/>
  <c r="T32" i="16" s="1"/>
  <c r="T21" i="16"/>
  <c r="T18" i="16"/>
  <c r="T26" i="16" s="1"/>
  <c r="T35" i="16" s="1"/>
  <c r="T12" i="16"/>
  <c r="T10" i="16"/>
  <c r="T8" i="16"/>
  <c r="T2" i="16"/>
  <c r="T39" i="16" l="1"/>
  <c r="T7" i="16"/>
  <c r="T6" i="16" s="1"/>
  <c r="T15" i="16" s="1"/>
  <c r="T22" i="16" s="1"/>
  <c r="S11" i="8"/>
  <c r="S8" i="8"/>
  <c r="T16" i="10"/>
  <c r="T14" i="10"/>
  <c r="T10" i="10"/>
  <c r="T8" i="10"/>
  <c r="T5" i="10"/>
  <c r="S12" i="8" l="1"/>
  <c r="T3" i="10"/>
  <c r="T20" i="10" s="1"/>
  <c r="S13" i="8" l="1"/>
  <c r="Q29" i="3"/>
  <c r="P29" i="3"/>
  <c r="R43" i="3"/>
  <c r="Q43" i="3"/>
  <c r="P43" i="3"/>
  <c r="R45" i="3" l="1"/>
  <c r="R52" i="3" s="1"/>
  <c r="Q45" i="3"/>
  <c r="Q52" i="3" s="1"/>
  <c r="P45" i="3"/>
  <c r="P52" i="3" s="1"/>
  <c r="S4" i="15" l="1"/>
  <c r="S34" i="6"/>
  <c r="S32" i="6"/>
  <c r="S12" i="6"/>
  <c r="S9" i="6"/>
  <c r="S4" i="4"/>
  <c r="S25" i="4"/>
  <c r="S22" i="4"/>
  <c r="S13" i="4"/>
  <c r="S10" i="4"/>
  <c r="S9" i="4"/>
  <c r="S8" i="4"/>
  <c r="S7" i="4"/>
  <c r="S6" i="4"/>
  <c r="S2" i="4" l="1"/>
  <c r="S40" i="4" s="1"/>
  <c r="S12" i="4"/>
  <c r="S12" i="15"/>
  <c r="S8" i="15"/>
  <c r="S6" i="15"/>
  <c r="S3" i="14"/>
  <c r="U45" i="3"/>
  <c r="U52" i="3" s="1"/>
  <c r="U43" i="3"/>
  <c r="U13" i="3"/>
  <c r="T21" i="10" s="1"/>
  <c r="S21" i="2"/>
  <c r="S11" i="2"/>
  <c r="S8" i="2"/>
  <c r="S28" i="2" l="1"/>
  <c r="U29" i="3"/>
  <c r="S38" i="2"/>
  <c r="S17" i="14"/>
  <c r="U53" i="3"/>
  <c r="U54" i="3" l="1"/>
  <c r="S30" i="2"/>
  <c r="S39" i="2"/>
  <c r="R5" i="2"/>
  <c r="R15" i="4"/>
  <c r="R27" i="4"/>
  <c r="S32" i="2" l="1"/>
  <c r="N18" i="11"/>
  <c r="N13" i="11"/>
  <c r="N8" i="11"/>
  <c r="N3" i="11" l="1"/>
  <c r="N23" i="11"/>
  <c r="R4" i="15"/>
  <c r="R6" i="15" s="1"/>
  <c r="R8" i="15"/>
  <c r="R12" i="15"/>
  <c r="R15" i="13"/>
  <c r="R4" i="4"/>
  <c r="R25" i="4"/>
  <c r="R22" i="4"/>
  <c r="R13" i="4"/>
  <c r="R5" i="4"/>
  <c r="R6" i="4"/>
  <c r="R7" i="4"/>
  <c r="R8" i="4"/>
  <c r="R9" i="4"/>
  <c r="R10" i="4"/>
  <c r="R3" i="4" l="1"/>
  <c r="R2" i="4" s="1"/>
  <c r="R40" i="4" l="1"/>
  <c r="R9" i="6" l="1"/>
  <c r="R12" i="6"/>
  <c r="R32" i="6"/>
  <c r="R34" i="6"/>
  <c r="R10" i="7" l="1"/>
  <c r="R3" i="14" l="1"/>
  <c r="R17" i="14" l="1"/>
  <c r="R12" i="12"/>
  <c r="S38" i="16" l="1"/>
  <c r="S27" i="16"/>
  <c r="S32" i="16" s="1"/>
  <c r="S21" i="16"/>
  <c r="S18" i="16"/>
  <c r="S26" i="16" s="1"/>
  <c r="S35" i="16" s="1"/>
  <c r="S12" i="16"/>
  <c r="S10" i="16"/>
  <c r="S8" i="16"/>
  <c r="S2" i="16"/>
  <c r="S16" i="10"/>
  <c r="S14" i="10"/>
  <c r="S10" i="10"/>
  <c r="S8" i="10"/>
  <c r="S5" i="10"/>
  <c r="R11" i="8"/>
  <c r="R8" i="8"/>
  <c r="S7" i="16" l="1"/>
  <c r="S6" i="16" s="1"/>
  <c r="S15" i="16" s="1"/>
  <c r="S3" i="10"/>
  <c r="S20" i="10" s="1"/>
  <c r="R12" i="8"/>
  <c r="R13" i="8" s="1"/>
  <c r="R29" i="3"/>
  <c r="R21" i="2"/>
  <c r="S39" i="16" l="1"/>
  <c r="S22" i="16"/>
  <c r="T13" i="3" l="1"/>
  <c r="S21" i="10" s="1"/>
  <c r="T45" i="3"/>
  <c r="T52" i="3" s="1"/>
  <c r="T43" i="3"/>
  <c r="T29" i="3" l="1"/>
  <c r="T53" i="3"/>
  <c r="R11" i="2"/>
  <c r="R2" i="2"/>
  <c r="R8" i="2" s="1"/>
  <c r="T54" i="3" l="1"/>
  <c r="R38" i="2"/>
  <c r="R43" i="2"/>
  <c r="R28" i="2"/>
  <c r="Q16" i="14"/>
  <c r="Q13" i="14" s="1"/>
  <c r="R30" i="2" l="1"/>
  <c r="R32" i="2" s="1"/>
  <c r="R39" i="2"/>
  <c r="Q11" i="2"/>
  <c r="M18" i="11" l="1"/>
  <c r="M13" i="11"/>
  <c r="M8" i="11"/>
  <c r="M3" i="11"/>
  <c r="M23" i="11" l="1"/>
  <c r="Q10" i="7"/>
  <c r="Q15" i="13" l="1"/>
  <c r="Q12" i="12"/>
  <c r="Q3" i="14"/>
  <c r="Q17" i="14" l="1"/>
  <c r="N25" i="2" l="1"/>
  <c r="N17" i="2" l="1"/>
  <c r="N21" i="2" l="1"/>
  <c r="N28" i="2" s="1"/>
  <c r="N12" i="12"/>
  <c r="M28" i="2" l="1"/>
  <c r="O28" i="2"/>
  <c r="P28" i="2"/>
  <c r="P39" i="2" s="1"/>
  <c r="L28" i="2"/>
  <c r="O39" i="2" l="1"/>
  <c r="R38" i="16"/>
  <c r="R27" i="16"/>
  <c r="R32" i="16" s="1"/>
  <c r="R21" i="16"/>
  <c r="R18" i="16"/>
  <c r="R26" i="16" s="1"/>
  <c r="R35" i="16" s="1"/>
  <c r="R12" i="16"/>
  <c r="R10" i="16"/>
  <c r="R8" i="16"/>
  <c r="R2" i="16"/>
  <c r="R14" i="10"/>
  <c r="R12" i="10"/>
  <c r="R16" i="10"/>
  <c r="R10" i="10"/>
  <c r="R8" i="10"/>
  <c r="R5" i="10"/>
  <c r="R39" i="16" l="1"/>
  <c r="R7" i="16"/>
  <c r="R6" i="16" s="1"/>
  <c r="R15" i="16" s="1"/>
  <c r="R22" i="16" s="1"/>
  <c r="R3" i="10"/>
  <c r="R20" i="10" s="1"/>
  <c r="R21" i="10" s="1"/>
  <c r="Q34" i="6" l="1"/>
  <c r="Q32" i="6"/>
  <c r="Q12" i="6"/>
  <c r="Q9" i="6"/>
  <c r="Q12" i="15"/>
  <c r="Q8" i="15"/>
  <c r="Q4" i="15"/>
  <c r="Q6" i="15" s="1"/>
  <c r="Q25" i="4"/>
  <c r="Q22" i="4"/>
  <c r="Q13" i="4"/>
  <c r="Q10" i="4"/>
  <c r="Q9" i="4"/>
  <c r="Q8" i="4"/>
  <c r="Q7" i="4"/>
  <c r="Q6" i="4"/>
  <c r="Q5" i="4"/>
  <c r="Q4" i="4"/>
  <c r="Q3" i="4"/>
  <c r="Q11" i="8"/>
  <c r="Q8" i="8"/>
  <c r="Q2" i="4" l="1"/>
  <c r="Q40" i="4" s="1"/>
  <c r="Q12" i="8"/>
  <c r="Q13" i="8" s="1"/>
  <c r="S29" i="3"/>
  <c r="Q21" i="2"/>
  <c r="Q2" i="2"/>
  <c r="G19" i="3"/>
  <c r="F19" i="3"/>
  <c r="E19" i="3"/>
  <c r="D19" i="3"/>
  <c r="S43" i="3"/>
  <c r="S45" i="3"/>
  <c r="S52" i="3" s="1"/>
  <c r="Q8" i="2" l="1"/>
  <c r="Q43" i="2" s="1"/>
  <c r="S53" i="3"/>
  <c r="Q28" i="2" l="1"/>
  <c r="Q30" i="2" s="1"/>
  <c r="Q38" i="2"/>
  <c r="L18" i="11"/>
  <c r="L13" i="11"/>
  <c r="L8" i="11"/>
  <c r="L3" i="11"/>
  <c r="Q39" i="2" l="1"/>
  <c r="L23" i="11"/>
  <c r="L24" i="11" s="1"/>
  <c r="P10" i="7"/>
  <c r="P34" i="6" l="1"/>
  <c r="Q10" i="16"/>
  <c r="Q8" i="16"/>
  <c r="Q21" i="16"/>
  <c r="Q18" i="16"/>
  <c r="Q26" i="16" s="1"/>
  <c r="Q35" i="16" s="1"/>
  <c r="Q12" i="16"/>
  <c r="Q10" i="10"/>
  <c r="Q8" i="10"/>
  <c r="P11" i="8" l="1"/>
  <c r="P8" i="8"/>
  <c r="Q38" i="16"/>
  <c r="Q27" i="16"/>
  <c r="Q32" i="16" s="1"/>
  <c r="Q7" i="16"/>
  <c r="Q6" i="16" s="1"/>
  <c r="Q2" i="16"/>
  <c r="Q16" i="10"/>
  <c r="Q5" i="10"/>
  <c r="Q3" i="10" s="1"/>
  <c r="P12" i="15"/>
  <c r="P4" i="15"/>
  <c r="P6" i="15" s="1"/>
  <c r="P8" i="15"/>
  <c r="P32" i="6"/>
  <c r="P12" i="6"/>
  <c r="P9" i="6"/>
  <c r="P3" i="4"/>
  <c r="P4" i="4"/>
  <c r="P5" i="4"/>
  <c r="P6" i="4"/>
  <c r="P7" i="4"/>
  <c r="P8" i="4"/>
  <c r="P9" i="4"/>
  <c r="P10" i="4"/>
  <c r="P12" i="8" l="1"/>
  <c r="P13" i="8" s="1"/>
  <c r="Q20" i="10"/>
  <c r="Q21" i="10" s="1"/>
  <c r="Q15" i="16"/>
  <c r="Q22" i="16" s="1"/>
  <c r="Q39" i="16"/>
  <c r="P25" i="4"/>
  <c r="P22" i="4"/>
  <c r="P13" i="4"/>
  <c r="P2" i="4"/>
  <c r="P40" i="4" l="1"/>
  <c r="P12" i="12" l="1"/>
  <c r="P15" i="13" l="1"/>
  <c r="O3" i="14"/>
  <c r="P3" i="14"/>
  <c r="O17" i="14" l="1"/>
  <c r="P17" i="14"/>
  <c r="S16" i="20" l="1"/>
  <c r="K3" i="11" l="1"/>
  <c r="K13" i="11"/>
  <c r="K8" i="11"/>
  <c r="K18" i="11"/>
  <c r="K23" i="11" l="1"/>
  <c r="K24" i="11" s="1"/>
  <c r="O10" i="7"/>
  <c r="O12" i="12" l="1"/>
  <c r="O15" i="13" l="1"/>
  <c r="O19" i="4" l="1"/>
  <c r="O17" i="4"/>
  <c r="O15" i="4"/>
  <c r="O32" i="4"/>
  <c r="O31" i="4" l="1"/>
  <c r="O27" i="4"/>
  <c r="O4" i="4" s="1"/>
  <c r="O12" i="15" l="1"/>
  <c r="O8" i="15"/>
  <c r="O2" i="15"/>
  <c r="O4" i="15" s="1"/>
  <c r="O6" i="15" s="1"/>
  <c r="O36" i="6"/>
  <c r="O34" i="6" s="1"/>
  <c r="O28" i="6"/>
  <c r="O32" i="6" s="1"/>
  <c r="O12" i="6"/>
  <c r="O9" i="6"/>
  <c r="O5" i="4" l="1"/>
  <c r="O25" i="4"/>
  <c r="O7" i="4"/>
  <c r="O8" i="4"/>
  <c r="O9" i="4"/>
  <c r="O10" i="4"/>
  <c r="O13" i="4"/>
  <c r="O6" i="4" l="1"/>
  <c r="O22" i="4"/>
  <c r="O3" i="4"/>
  <c r="O12" i="4" l="1"/>
  <c r="O2" i="4"/>
  <c r="O40" i="4" l="1"/>
  <c r="H10" i="7"/>
  <c r="I10" i="7"/>
  <c r="J10" i="7"/>
  <c r="K10" i="7"/>
  <c r="L10" i="7"/>
  <c r="M10" i="7"/>
  <c r="N10" i="7"/>
  <c r="P38" i="16" l="1"/>
  <c r="P27" i="16"/>
  <c r="P32" i="16" s="1"/>
  <c r="P21" i="16"/>
  <c r="P18" i="16"/>
  <c r="P26" i="16" s="1"/>
  <c r="P35" i="16" s="1"/>
  <c r="P12" i="16"/>
  <c r="P10" i="16"/>
  <c r="P8" i="16"/>
  <c r="P2" i="16"/>
  <c r="P16" i="10"/>
  <c r="P10" i="10"/>
  <c r="P8" i="10"/>
  <c r="P5" i="10"/>
  <c r="P7" i="16" l="1"/>
  <c r="P6" i="16" s="1"/>
  <c r="P15" i="16" s="1"/>
  <c r="P3" i="10"/>
  <c r="P20" i="10" s="1"/>
  <c r="O11" i="8" l="1"/>
  <c r="O8" i="8"/>
  <c r="O12" i="8" l="1"/>
  <c r="P39" i="16" l="1"/>
  <c r="P21" i="10"/>
  <c r="P22" i="16"/>
  <c r="O13" i="8" l="1"/>
  <c r="G17" i="19" l="1"/>
  <c r="G16" i="19"/>
  <c r="G15" i="19"/>
  <c r="C2" i="4" l="1"/>
  <c r="D2" i="4"/>
  <c r="E2" i="4"/>
  <c r="F2" i="4"/>
  <c r="H6" i="4"/>
  <c r="I6" i="4"/>
  <c r="J6" i="4"/>
  <c r="K6" i="4"/>
  <c r="L6" i="4"/>
  <c r="M6" i="4"/>
  <c r="N6" i="4"/>
  <c r="G6" i="4"/>
  <c r="H7" i="4"/>
  <c r="I7" i="4"/>
  <c r="J7" i="4"/>
  <c r="K7" i="4"/>
  <c r="L7" i="4"/>
  <c r="M7" i="4"/>
  <c r="N7" i="4"/>
  <c r="G7" i="4"/>
  <c r="F10" i="10" l="1"/>
  <c r="E31" i="16" l="1"/>
  <c r="C31" i="16"/>
  <c r="D31" i="16"/>
  <c r="F31" i="16"/>
  <c r="G31" i="16"/>
  <c r="H31" i="16"/>
  <c r="I31" i="16"/>
  <c r="J31" i="16"/>
  <c r="K31" i="16"/>
  <c r="L31" i="16"/>
  <c r="M31" i="16"/>
  <c r="G16" i="10" l="1"/>
  <c r="G8" i="10"/>
  <c r="G5" i="10"/>
  <c r="G10" i="10"/>
  <c r="G21" i="16"/>
  <c r="G12" i="16"/>
  <c r="G10" i="16"/>
  <c r="G8" i="16"/>
  <c r="G2" i="16"/>
  <c r="G38" i="16"/>
  <c r="G27" i="16"/>
  <c r="G7" i="16" l="1"/>
  <c r="G6" i="16" s="1"/>
  <c r="G15" i="16" s="1"/>
  <c r="G3" i="10"/>
  <c r="G20" i="10" s="1"/>
  <c r="G21" i="10" s="1"/>
  <c r="G32" i="16"/>
  <c r="G39" i="16" s="1"/>
  <c r="F11" i="11" l="1"/>
  <c r="F8" i="11"/>
  <c r="G22" i="10"/>
  <c r="F18" i="11"/>
  <c r="F13" i="11"/>
  <c r="F3" i="11"/>
  <c r="F23" i="11" l="1"/>
  <c r="J18" i="11" l="1"/>
  <c r="J13" i="11"/>
  <c r="J3" i="11"/>
  <c r="J8" i="11"/>
  <c r="J23" i="11" l="1"/>
  <c r="N3" i="14" l="1"/>
  <c r="N17" i="14" s="1"/>
  <c r="N15" i="13" l="1"/>
  <c r="M10" i="4" l="1"/>
  <c r="L10" i="4"/>
  <c r="K10" i="4"/>
  <c r="J10" i="4"/>
  <c r="I10" i="4"/>
  <c r="H10" i="4"/>
  <c r="G10" i="4"/>
  <c r="M9" i="4"/>
  <c r="L9" i="4"/>
  <c r="K9" i="4"/>
  <c r="J9" i="4"/>
  <c r="I9" i="4"/>
  <c r="H9" i="4"/>
  <c r="G9" i="4"/>
  <c r="M8" i="4"/>
  <c r="L8" i="4"/>
  <c r="K8" i="4"/>
  <c r="J8" i="4"/>
  <c r="I8" i="4"/>
  <c r="H8" i="4"/>
  <c r="G8" i="4"/>
  <c r="M5" i="4"/>
  <c r="L5" i="4"/>
  <c r="K5" i="4"/>
  <c r="J5" i="4"/>
  <c r="I5" i="4"/>
  <c r="H5" i="4"/>
  <c r="G5" i="4"/>
  <c r="M4" i="4"/>
  <c r="L4" i="4"/>
  <c r="K4" i="4"/>
  <c r="J4" i="4"/>
  <c r="I4" i="4"/>
  <c r="H4" i="4"/>
  <c r="G4" i="4"/>
  <c r="M3" i="4"/>
  <c r="L3" i="4"/>
  <c r="K3" i="4"/>
  <c r="J3" i="4"/>
  <c r="I3" i="4"/>
  <c r="H3" i="4"/>
  <c r="G3" i="4"/>
  <c r="N5" i="4"/>
  <c r="N10" i="4"/>
  <c r="N9" i="4"/>
  <c r="N8" i="4"/>
  <c r="N4" i="4"/>
  <c r="N3" i="4"/>
  <c r="J2" i="4" l="1"/>
  <c r="G2" i="4"/>
  <c r="K2" i="4"/>
  <c r="H2" i="4"/>
  <c r="L2" i="4"/>
  <c r="N2" i="4"/>
  <c r="I2" i="4"/>
  <c r="M2" i="4"/>
  <c r="N12" i="15" l="1"/>
  <c r="N4" i="15"/>
  <c r="N6" i="15" s="1"/>
  <c r="N8" i="15"/>
  <c r="O38" i="16"/>
  <c r="O27" i="16"/>
  <c r="O32" i="16" s="1"/>
  <c r="O21" i="16"/>
  <c r="O18" i="16"/>
  <c r="O26" i="16" s="1"/>
  <c r="O35" i="16" s="1"/>
  <c r="O12" i="16"/>
  <c r="O10" i="16"/>
  <c r="O8" i="16"/>
  <c r="O2" i="16"/>
  <c r="O16" i="10"/>
  <c r="O10" i="10"/>
  <c r="O8" i="10"/>
  <c r="O5" i="10"/>
  <c r="N12" i="6"/>
  <c r="N9" i="6"/>
  <c r="N13" i="4"/>
  <c r="N22" i="4"/>
  <c r="N25" i="4"/>
  <c r="O3" i="10" l="1"/>
  <c r="O39" i="16"/>
  <c r="O7" i="16"/>
  <c r="O6" i="16" s="1"/>
  <c r="O15" i="16" s="1"/>
  <c r="O22" i="16" s="1"/>
  <c r="N40" i="4"/>
  <c r="N34" i="6"/>
  <c r="N32" i="6"/>
  <c r="N11" i="8"/>
  <c r="N8" i="8"/>
  <c r="N12" i="8" l="1"/>
  <c r="O20" i="10"/>
  <c r="O21" i="10" s="1"/>
  <c r="F17" i="19" l="1"/>
  <c r="F16" i="19"/>
  <c r="F15" i="19"/>
  <c r="D21" i="2" l="1"/>
  <c r="C21" i="2"/>
  <c r="E11" i="2"/>
  <c r="D11" i="2"/>
  <c r="C11" i="2"/>
  <c r="F8" i="2"/>
  <c r="F28" i="2" s="1"/>
  <c r="F30" i="2" s="1"/>
  <c r="F32" i="2" s="1"/>
  <c r="E8" i="2"/>
  <c r="D8" i="2"/>
  <c r="C8" i="2"/>
  <c r="E28" i="2" l="1"/>
  <c r="E30" i="2" s="1"/>
  <c r="E32" i="2" s="1"/>
  <c r="C28" i="2"/>
  <c r="C30" i="2" s="1"/>
  <c r="C32" i="2" s="1"/>
  <c r="D28" i="2"/>
  <c r="D30" i="2" s="1"/>
  <c r="D32" i="2" s="1"/>
  <c r="I3" i="11" l="1"/>
  <c r="E18" i="11"/>
  <c r="I18" i="11"/>
  <c r="I13" i="11"/>
  <c r="I8" i="11"/>
  <c r="E13" i="11"/>
  <c r="E8" i="11"/>
  <c r="E3" i="11"/>
  <c r="I23" i="11" l="1"/>
  <c r="I24" i="11" s="1"/>
  <c r="E23" i="11"/>
  <c r="E24" i="11" s="1"/>
  <c r="M12" i="15" l="1"/>
  <c r="M8" i="15"/>
  <c r="M4" i="15"/>
  <c r="M6" i="15" s="1"/>
  <c r="M25" i="4" l="1"/>
  <c r="M22" i="4"/>
  <c r="M13" i="4"/>
  <c r="M40" i="4"/>
  <c r="M12" i="6" l="1"/>
  <c r="M34" i="6"/>
  <c r="M32" i="6"/>
  <c r="M9" i="6"/>
  <c r="M11" i="8" l="1"/>
  <c r="M8" i="8"/>
  <c r="M12" i="8" l="1"/>
  <c r="M13" i="8" s="1"/>
  <c r="N16" i="10"/>
  <c r="N10" i="10"/>
  <c r="N8" i="10"/>
  <c r="N5" i="10"/>
  <c r="N3" i="10" l="1"/>
  <c r="N20" i="10" s="1"/>
  <c r="N21" i="10" l="1"/>
  <c r="M12" i="12" l="1"/>
  <c r="M15" i="13"/>
  <c r="D15" i="13"/>
  <c r="E15" i="13"/>
  <c r="F15" i="13"/>
  <c r="G15" i="13"/>
  <c r="H15" i="13"/>
  <c r="I15" i="13"/>
  <c r="J15" i="13"/>
  <c r="K15" i="13"/>
  <c r="L15" i="13"/>
  <c r="M3" i="14" l="1"/>
  <c r="M17" i="14" l="1"/>
  <c r="N38" i="16" l="1"/>
  <c r="N27" i="16"/>
  <c r="N32" i="16" s="1"/>
  <c r="N2" i="16"/>
  <c r="N8" i="16"/>
  <c r="N10" i="16"/>
  <c r="N12" i="16"/>
  <c r="N18" i="16"/>
  <c r="N26" i="16" s="1"/>
  <c r="N35" i="16" s="1"/>
  <c r="N21" i="16"/>
  <c r="D10" i="16"/>
  <c r="E10" i="16"/>
  <c r="F10" i="16"/>
  <c r="H10" i="16"/>
  <c r="I10" i="16"/>
  <c r="J10" i="16"/>
  <c r="K10" i="16"/>
  <c r="L10" i="16"/>
  <c r="M10" i="16"/>
  <c r="C10" i="16"/>
  <c r="N39" i="16" l="1"/>
  <c r="N7" i="16"/>
  <c r="N6" i="16" s="1"/>
  <c r="N15" i="16" s="1"/>
  <c r="N22" i="16" s="1"/>
  <c r="G37" i="8" l="1"/>
  <c r="G38" i="8"/>
  <c r="L25" i="4" l="1"/>
  <c r="L4" i="15" l="1"/>
  <c r="L6" i="15" s="1"/>
  <c r="L12" i="15"/>
  <c r="C35" i="16" l="1"/>
  <c r="M18" i="16"/>
  <c r="M26" i="16" s="1"/>
  <c r="M35" i="16" s="1"/>
  <c r="M12" i="16"/>
  <c r="M8" i="16"/>
  <c r="M7" i="16" l="1"/>
  <c r="M6" i="16" s="1"/>
  <c r="M38" i="16"/>
  <c r="M27" i="16"/>
  <c r="M21" i="16"/>
  <c r="M2" i="16"/>
  <c r="M15" i="16" l="1"/>
  <c r="M22" i="16" s="1"/>
  <c r="L3" i="14"/>
  <c r="L17" i="14" l="1"/>
  <c r="L32" i="6" l="1"/>
  <c r="K32" i="6"/>
  <c r="L36" i="6"/>
  <c r="L34" i="6" s="1"/>
  <c r="L9" i="6" l="1"/>
  <c r="K34" i="6" l="1"/>
  <c r="J34" i="6"/>
  <c r="I34" i="6"/>
  <c r="H34" i="6"/>
  <c r="G34" i="6"/>
  <c r="F34" i="6"/>
  <c r="E34" i="6"/>
  <c r="D34" i="6"/>
  <c r="C34" i="6"/>
  <c r="H3" i="11" l="1"/>
  <c r="H13" i="11"/>
  <c r="D3" i="11"/>
  <c r="D13" i="11"/>
  <c r="D18" i="11"/>
  <c r="D8" i="11"/>
  <c r="H8" i="11"/>
  <c r="H18" i="11"/>
  <c r="H23" i="11" l="1"/>
  <c r="D23" i="11"/>
  <c r="M10" i="10"/>
  <c r="M8" i="10"/>
  <c r="M5" i="10"/>
  <c r="L5" i="10"/>
  <c r="K5" i="10"/>
  <c r="J5" i="10"/>
  <c r="I5" i="10"/>
  <c r="H5" i="10"/>
  <c r="F5" i="10"/>
  <c r="E5" i="10"/>
  <c r="D24" i="11" l="1"/>
  <c r="H24" i="11"/>
  <c r="M16" i="10"/>
  <c r="L11" i="8"/>
  <c r="L8" i="8"/>
  <c r="M3" i="10"/>
  <c r="K24" i="17"/>
  <c r="H24" i="17"/>
  <c r="F24" i="17"/>
  <c r="E24" i="17"/>
  <c r="D24" i="17"/>
  <c r="C24" i="17"/>
  <c r="K23" i="17"/>
  <c r="J23" i="17"/>
  <c r="J24" i="17" s="1"/>
  <c r="I23" i="17"/>
  <c r="I24" i="17" s="1"/>
  <c r="H23" i="17"/>
  <c r="G23" i="17"/>
  <c r="F23" i="17"/>
  <c r="E23" i="17"/>
  <c r="D23" i="17"/>
  <c r="C23" i="17"/>
  <c r="K18" i="17"/>
  <c r="J18" i="17"/>
  <c r="I18" i="17"/>
  <c r="H18" i="17"/>
  <c r="G18" i="17"/>
  <c r="K13" i="17"/>
  <c r="J13" i="17"/>
  <c r="I13" i="17"/>
  <c r="H13" i="17"/>
  <c r="G13" i="17"/>
  <c r="K8" i="17"/>
  <c r="J8" i="17"/>
  <c r="I8" i="17"/>
  <c r="H8" i="17"/>
  <c r="G8" i="17"/>
  <c r="K3" i="17"/>
  <c r="J3" i="17"/>
  <c r="I3" i="17"/>
  <c r="H3" i="17"/>
  <c r="G3" i="17"/>
  <c r="G18" i="11"/>
  <c r="C18" i="11"/>
  <c r="G13" i="11"/>
  <c r="C13" i="11"/>
  <c r="G8" i="11"/>
  <c r="C8" i="11"/>
  <c r="G3" i="11"/>
  <c r="C3" i="11"/>
  <c r="M20" i="10" l="1"/>
  <c r="M21" i="10" s="1"/>
  <c r="L12" i="8"/>
  <c r="L13" i="8" s="1"/>
  <c r="C23" i="11"/>
  <c r="C24" i="11" s="1"/>
  <c r="G23" i="11"/>
  <c r="G24" i="11" s="1"/>
  <c r="G10" i="7"/>
  <c r="L16" i="10" l="1"/>
  <c r="H16" i="10"/>
  <c r="F8" i="8" l="1"/>
  <c r="E8" i="8"/>
  <c r="D8" i="8"/>
  <c r="C8" i="8"/>
  <c r="K8" i="8"/>
  <c r="J8" i="8"/>
  <c r="I8" i="8"/>
  <c r="H8" i="8"/>
  <c r="G8" i="8"/>
  <c r="F11" i="8"/>
  <c r="E11" i="8"/>
  <c r="D11" i="8"/>
  <c r="C11" i="8"/>
  <c r="F17" i="10"/>
  <c r="F4" i="10"/>
  <c r="D12" i="8" l="1"/>
  <c r="D13" i="8" s="1"/>
  <c r="C12" i="8"/>
  <c r="C13" i="8" s="1"/>
  <c r="E12" i="8"/>
  <c r="E13" i="8" s="1"/>
  <c r="F12" i="8"/>
  <c r="F13" i="8" s="1"/>
  <c r="F20" i="10"/>
  <c r="F21" i="10" s="1"/>
  <c r="E4" i="10"/>
  <c r="F8" i="10"/>
  <c r="G11" i="8" l="1"/>
  <c r="G12" i="8" s="1"/>
  <c r="G13" i="8" s="1"/>
  <c r="I11" i="8"/>
  <c r="J11" i="8"/>
  <c r="K11" i="8"/>
  <c r="H11" i="8"/>
  <c r="H12" i="8" s="1"/>
  <c r="H13" i="8" s="1"/>
  <c r="J12" i="8" l="1"/>
  <c r="J13" i="8" s="1"/>
  <c r="I12" i="8"/>
  <c r="I13" i="8" s="1"/>
  <c r="K12" i="8"/>
  <c r="K13" i="8" s="1"/>
  <c r="H32" i="16" l="1"/>
  <c r="L38" i="16" l="1"/>
  <c r="K38" i="16"/>
  <c r="J38" i="16"/>
  <c r="I38" i="16"/>
  <c r="H38" i="16"/>
  <c r="H39" i="16" s="1"/>
  <c r="F38" i="16"/>
  <c r="E38" i="16"/>
  <c r="D38" i="16"/>
  <c r="C38" i="16"/>
  <c r="D21" i="16"/>
  <c r="E21" i="16"/>
  <c r="F21" i="16"/>
  <c r="H21" i="16"/>
  <c r="I21" i="16"/>
  <c r="J21" i="16"/>
  <c r="K21" i="16"/>
  <c r="L21" i="16"/>
  <c r="C21" i="16"/>
  <c r="D2" i="16" l="1"/>
  <c r="D8" i="16"/>
  <c r="D12" i="16"/>
  <c r="D7" i="16" l="1"/>
  <c r="D6" i="16" s="1"/>
  <c r="D15" i="16" s="1"/>
  <c r="D22" i="16" s="1"/>
  <c r="C27" i="16"/>
  <c r="D27" i="16"/>
  <c r="E27" i="16"/>
  <c r="C12" i="16"/>
  <c r="E12" i="16"/>
  <c r="F12" i="16"/>
  <c r="H12" i="16"/>
  <c r="I12" i="16"/>
  <c r="J12" i="16"/>
  <c r="K12" i="16"/>
  <c r="C8" i="16"/>
  <c r="E8" i="16"/>
  <c r="F8" i="16"/>
  <c r="H8" i="16"/>
  <c r="I8" i="16"/>
  <c r="J8" i="16"/>
  <c r="K8" i="16"/>
  <c r="C2" i="16"/>
  <c r="E2" i="16"/>
  <c r="H7" i="16" l="1"/>
  <c r="H6" i="16" s="1"/>
  <c r="F7" i="16"/>
  <c r="F6" i="16" s="1"/>
  <c r="C7" i="16"/>
  <c r="C6" i="16" s="1"/>
  <c r="C15" i="16" s="1"/>
  <c r="C22" i="16" s="1"/>
  <c r="E7" i="16"/>
  <c r="K7" i="16"/>
  <c r="K6" i="16" s="1"/>
  <c r="J7" i="16"/>
  <c r="J6" i="16" s="1"/>
  <c r="I7" i="16"/>
  <c r="I6" i="16" s="1"/>
  <c r="F2" i="16"/>
  <c r="H2" i="16"/>
  <c r="I2" i="16"/>
  <c r="J2" i="16"/>
  <c r="K2" i="16"/>
  <c r="H15" i="16" l="1"/>
  <c r="H22" i="16" s="1"/>
  <c r="K15" i="16"/>
  <c r="K22" i="16" s="1"/>
  <c r="J15" i="16"/>
  <c r="J22" i="16" s="1"/>
  <c r="I15" i="16"/>
  <c r="I22" i="16" s="1"/>
  <c r="F15" i="16"/>
  <c r="F22" i="16" s="1"/>
  <c r="I27" i="16"/>
  <c r="I32" i="16" s="1"/>
  <c r="I39" i="16" s="1"/>
  <c r="F27" i="16" l="1"/>
  <c r="F32" i="16" s="1"/>
  <c r="F39" i="16" s="1"/>
  <c r="E6" i="16"/>
  <c r="E15" i="16" s="1"/>
  <c r="E22" i="16" s="1"/>
  <c r="J27" i="16"/>
  <c r="J32" i="16" s="1"/>
  <c r="J39" i="16" s="1"/>
  <c r="K27" i="16"/>
  <c r="K32" i="16" s="1"/>
  <c r="K39" i="16" s="1"/>
  <c r="L27" i="16" l="1"/>
  <c r="L32" i="16" s="1"/>
  <c r="L39" i="16" s="1"/>
  <c r="L12" i="16"/>
  <c r="L8" i="16"/>
  <c r="L2" i="16"/>
  <c r="L7" i="16" l="1"/>
  <c r="L6" i="16" s="1"/>
  <c r="L15" i="16" s="1"/>
  <c r="L22" i="16" s="1"/>
  <c r="F10" i="7" l="1"/>
  <c r="E10" i="7"/>
  <c r="D10" i="7"/>
  <c r="C10" i="7"/>
  <c r="G40" i="4" l="1"/>
  <c r="L8" i="15" l="1"/>
  <c r="D12" i="15" l="1"/>
  <c r="E12" i="15"/>
  <c r="F12" i="15"/>
  <c r="G12" i="15"/>
  <c r="H12" i="15"/>
  <c r="I12" i="15"/>
  <c r="J12" i="15"/>
  <c r="K12" i="15"/>
  <c r="C12" i="15"/>
  <c r="D8" i="15"/>
  <c r="E8" i="15"/>
  <c r="F8" i="15"/>
  <c r="G8" i="15"/>
  <c r="H8" i="15"/>
  <c r="I8" i="15"/>
  <c r="J8" i="15"/>
  <c r="K8" i="15"/>
  <c r="C8" i="15"/>
  <c r="D4" i="15"/>
  <c r="D6" i="15" s="1"/>
  <c r="E4" i="15"/>
  <c r="E6" i="15" s="1"/>
  <c r="F4" i="15"/>
  <c r="F6" i="15" s="1"/>
  <c r="G4" i="15"/>
  <c r="G6" i="15" s="1"/>
  <c r="H4" i="15"/>
  <c r="H6" i="15" s="1"/>
  <c r="I4" i="15"/>
  <c r="I6" i="15" s="1"/>
  <c r="J4" i="15"/>
  <c r="J6" i="15" s="1"/>
  <c r="K4" i="15"/>
  <c r="K6" i="15" s="1"/>
  <c r="C4" i="15"/>
  <c r="C6" i="15" s="1"/>
  <c r="C32" i="6"/>
  <c r="D32" i="6"/>
  <c r="E32" i="6"/>
  <c r="F32" i="6"/>
  <c r="G32" i="6"/>
  <c r="H32" i="6"/>
  <c r="I32" i="6"/>
  <c r="J32" i="6"/>
  <c r="C17" i="10" l="1"/>
  <c r="C10" i="10"/>
  <c r="C5" i="10"/>
  <c r="C4" i="10" l="1"/>
  <c r="C20" i="10" s="1"/>
  <c r="C21" i="10" s="1"/>
  <c r="D17" i="10" l="1"/>
  <c r="D10" i="10"/>
  <c r="D5" i="10"/>
  <c r="D4" i="10" l="1"/>
  <c r="D20" i="10" s="1"/>
  <c r="D21" i="10" s="1"/>
  <c r="E17" i="10" l="1"/>
  <c r="E20" i="10" s="1"/>
  <c r="E21" i="10" s="1"/>
  <c r="E10" i="10"/>
  <c r="E8" i="10"/>
  <c r="H12" i="10" l="1"/>
  <c r="H8" i="10"/>
  <c r="H10" i="10" l="1"/>
  <c r="H3" i="10" s="1"/>
  <c r="H20" i="10" s="1"/>
  <c r="H21" i="10" s="1"/>
  <c r="I12" i="10"/>
  <c r="I16" i="10"/>
  <c r="I10" i="10"/>
  <c r="I8" i="10"/>
  <c r="I3" i="10" l="1"/>
  <c r="J12" i="10"/>
  <c r="I20" i="10" l="1"/>
  <c r="I21" i="10" s="1"/>
  <c r="J16" i="10"/>
  <c r="J10" i="10"/>
  <c r="J8" i="10"/>
  <c r="J3" i="10" l="1"/>
  <c r="J20" i="10" s="1"/>
  <c r="J21" i="10" l="1"/>
  <c r="C9" i="6"/>
  <c r="K9" i="6"/>
  <c r="J9" i="6"/>
  <c r="I9" i="6"/>
  <c r="H9" i="6"/>
  <c r="G9" i="6"/>
  <c r="F9" i="6"/>
  <c r="E9" i="6"/>
  <c r="D9" i="6"/>
  <c r="K3" i="14"/>
  <c r="J3" i="14"/>
  <c r="J17" i="14" s="1"/>
  <c r="I3" i="14"/>
  <c r="I17" i="14" s="1"/>
  <c r="H3" i="14"/>
  <c r="G3" i="14"/>
  <c r="G17" i="14" s="1"/>
  <c r="F3" i="14"/>
  <c r="E3" i="14"/>
  <c r="D3" i="14"/>
  <c r="D17" i="14" s="1"/>
  <c r="C3" i="14"/>
  <c r="C17" i="14" s="1"/>
  <c r="K16" i="10"/>
  <c r="K12" i="10"/>
  <c r="K10" i="10"/>
  <c r="K8" i="10"/>
  <c r="L12" i="10"/>
  <c r="L10" i="10"/>
  <c r="L8" i="10"/>
  <c r="K3" i="10" l="1"/>
  <c r="K20" i="10" s="1"/>
  <c r="K21" i="10" s="1"/>
  <c r="E17" i="14"/>
  <c r="F17" i="14"/>
  <c r="L3" i="10"/>
  <c r="L20" i="10" s="1"/>
  <c r="K17" i="14"/>
  <c r="H17" i="14"/>
  <c r="C15" i="13"/>
  <c r="L21" i="10" l="1"/>
  <c r="G12" i="12"/>
  <c r="K12" i="12"/>
  <c r="C13" i="4"/>
  <c r="D13" i="4"/>
  <c r="E13" i="4"/>
  <c r="F13" i="4"/>
  <c r="G13" i="4"/>
  <c r="H13" i="4"/>
  <c r="I13" i="4"/>
  <c r="J13" i="4"/>
  <c r="K13" i="4"/>
  <c r="L13" i="4"/>
  <c r="C22" i="4"/>
  <c r="D22" i="4"/>
  <c r="E22" i="4"/>
  <c r="F22" i="4"/>
  <c r="G22" i="4"/>
  <c r="H22" i="4"/>
  <c r="I22" i="4"/>
  <c r="J22" i="4"/>
  <c r="K22" i="4"/>
  <c r="L22" i="4"/>
  <c r="C25" i="4"/>
  <c r="D25" i="4"/>
  <c r="E25" i="4"/>
  <c r="F25" i="4"/>
  <c r="G25" i="4"/>
  <c r="H25" i="4"/>
  <c r="I25" i="4"/>
  <c r="J25" i="4"/>
  <c r="K25" i="4"/>
  <c r="H40" i="4"/>
  <c r="I40" i="4"/>
  <c r="J40" i="4"/>
  <c r="K40" i="4"/>
  <c r="L40" i="4"/>
  <c r="G24" i="17" l="1"/>
  <c r="F40" i="4"/>
  <c r="C40" i="4"/>
  <c r="D40" i="4"/>
  <c r="E40" i="4"/>
  <c r="L12" i="12" l="1"/>
  <c r="N13" i="8" l="1"/>
  <c r="J24" i="11" l="1"/>
  <c r="M32" i="16" l="1"/>
  <c r="M39" i="16" s="1"/>
  <c r="E32" i="16"/>
  <c r="E39" i="16" s="1"/>
  <c r="D32" i="16"/>
  <c r="D39" i="16" s="1"/>
  <c r="C32" i="16"/>
  <c r="C39" i="16" s="1"/>
  <c r="T31" i="5" l="1"/>
  <c r="T33" i="5" l="1"/>
  <c r="X8" i="2" l="1"/>
  <c r="X42" i="2" s="1"/>
  <c r="X42" i="4" s="1"/>
  <c r="Y31" i="4"/>
  <c r="X16" i="13"/>
  <c r="X13" i="8"/>
  <c r="X13" i="12"/>
  <c r="X11" i="2" l="1"/>
  <c r="X38" i="2" s="1"/>
  <c r="X21" i="2"/>
  <c r="X28" i="2" s="1"/>
  <c r="X39" i="2" l="1"/>
  <c r="X30" i="2"/>
  <c r="X32" i="2" s="1"/>
  <c r="X32" i="6" l="1"/>
  <c r="Z29" i="3" l="1"/>
  <c r="Z54" i="3" s="1"/>
</calcChain>
</file>

<file path=xl/comments1.xml><?xml version="1.0" encoding="utf-8"?>
<comments xmlns="http://schemas.openxmlformats.org/spreadsheetml/2006/main">
  <authors>
    <author>Stadler Dorota</author>
  </authors>
  <commentList>
    <comment ref="A28" authorId="0" guid="{70F51E69-0A81-401B-B7B6-4BF87440BBF7}" shapeId="0">
      <text>
        <r>
          <rPr>
            <b/>
            <sz val="9"/>
            <color indexed="81"/>
            <rFont val="Tahoma"/>
            <family val="2"/>
            <charset val="238"/>
          </rPr>
          <t>Stadler Dorota:</t>
        </r>
        <r>
          <rPr>
            <sz val="9"/>
            <color indexed="81"/>
            <rFont val="Tahoma"/>
            <family val="2"/>
            <charset val="238"/>
          </rPr>
          <t xml:space="preserve">
3 leasingi</t>
        </r>
      </text>
    </comment>
  </commentList>
</comments>
</file>

<file path=xl/sharedStrings.xml><?xml version="1.0" encoding="utf-8"?>
<sst xmlns="http://schemas.openxmlformats.org/spreadsheetml/2006/main" count="1328" uniqueCount="754">
  <si>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</si>
  <si>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</si>
  <si>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</si>
  <si>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</si>
  <si>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</si>
  <si>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</si>
  <si>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</si>
  <si>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</si>
  <si>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</si>
  <si>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</si>
  <si>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</si>
  <si>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</si>
  <si>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</si>
  <si>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</si>
  <si>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</si>
  <si>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</si>
  <si>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</si>
  <si>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</si>
  <si>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</si>
  <si>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</si>
  <si>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</si>
  <si>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</si>
  <si>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</si>
  <si>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</si>
  <si>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</si>
  <si>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</si>
  <si>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</si>
  <si>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</si>
  <si>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</si>
  <si>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</si>
  <si>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</si>
  <si>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</si>
  <si>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</si>
  <si>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</si>
  <si>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</si>
  <si>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</si>
  <si>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</si>
  <si>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</si>
  <si>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</si>
  <si>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</si>
  <si>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</si>
  <si>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</si>
  <si>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</si>
  <si>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</si>
  <si>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</si>
  <si>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</si>
  <si>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</si>
  <si>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</si>
  <si>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</si>
  <si>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</si>
  <si>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</si>
  <si>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</si>
  <si>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</si>
  <si>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</si>
  <si>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</si>
  <si>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</si>
  <si>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</si>
  <si>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</si>
  <si>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</si>
  <si>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</si>
  <si>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</si>
  <si>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</si>
  <si>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</si>
  <si>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</si>
  <si>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</si>
  <si>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</si>
  <si>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</si>
  <si>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</si>
  <si>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</si>
  <si>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</si>
  <si>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</si>
  <si>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</si>
  <si>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</si>
  <si>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</si>
  <si>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</si>
  <si>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</si>
  <si>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</si>
  <si>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</si>
  <si>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</si>
  <si>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</si>
  <si>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</si>
  <si>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</si>
  <si>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</si>
  <si>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</si>
  <si>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</si>
  <si>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</si>
  <si>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</si>
  <si>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</si>
  <si>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</si>
  <si>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</si>
  <si>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</si>
  <si>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</si>
  <si>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</si>
  <si>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</si>
  <si>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</si>
  <si>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</si>
  <si>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</si>
  <si>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</si>
  <si>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</si>
  <si>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</si>
  <si>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</si>
  <si>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</si>
  <si>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</si>
  <si>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</si>
  <si>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</si>
  <si>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</si>
  <si>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</si>
  <si>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</si>
  <si>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</si>
  <si>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</si>
  <si>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</si>
  <si>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</si>
  <si>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</si>
  <si>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</si>
  <si>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</si>
  <si>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</si>
  <si>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</si>
  <si>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</si>
  <si>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</si>
  <si>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</si>
  <si>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</si>
  <si>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</si>
  <si>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</si>
  <si>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</si>
  <si>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</si>
  <si>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</si>
  <si>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</si>
  <si>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</si>
  <si>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</si>
  <si>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</si>
  <si>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</si>
  <si>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</si>
  <si>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</si>
  <si>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</si>
  <si>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</si>
  <si>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Koszty pracownicze i koszty działania</t>
  </si>
  <si>
    <t>Staff, operating expenses and management costs</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</si>
  <si>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</si>
  <si>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</si>
  <si>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</si>
  <si>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</si>
  <si>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</si>
  <si>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</si>
  <si>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</si>
  <si>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</si>
  <si>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</si>
  <si>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</si>
  <si>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</si>
  <si>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</si>
  <si>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</si>
  <si>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</si>
  <si>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</si>
  <si>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</si>
  <si>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</si>
  <si>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</si>
  <si>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</si>
  <si>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</si>
  <si>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</si>
  <si>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</si>
  <si>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</si>
  <si>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</si>
  <si>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</si>
  <si>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</si>
  <si>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</si>
  <si>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</si>
  <si>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</si>
  <si>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</si>
  <si>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</si>
  <si>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</si>
  <si>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</si>
  <si>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</si>
  <si>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</si>
  <si>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</si>
  <si>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</si>
  <si>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</si>
  <si>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</si>
  <si>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</si>
  <si>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</si>
  <si>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</si>
  <si>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</si>
  <si>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</si>
  <si>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</si>
  <si>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</si>
  <si>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</si>
  <si>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</si>
  <si>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</si>
  <si>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</si>
  <si>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</si>
  <si>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</si>
  <si>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</si>
  <si>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</si>
  <si>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</si>
  <si>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</si>
  <si>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</si>
  <si>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</si>
  <si>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</si>
  <si>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</si>
  <si>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</si>
  <si>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</si>
  <si>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</si>
  <si>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</si>
  <si>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</si>
  <si>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</si>
  <si>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</si>
  <si>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</si>
  <si>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</si>
  <si>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</si>
  <si>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</si>
  <si>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</si>
  <si>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</si>
  <si>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</si>
  <si>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</si>
  <si>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</si>
  <si>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</si>
  <si>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</si>
  <si>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</si>
  <si>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</si>
  <si>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</si>
  <si>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</si>
  <si>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</si>
  <si>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</si>
  <si>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</si>
  <si>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</si>
  <si>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</si>
  <si>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</si>
  <si>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</si>
  <si>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</si>
  <si>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</si>
  <si>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</si>
  <si>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</si>
  <si>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</si>
  <si>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</si>
  <si>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</si>
  <si>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</si>
  <si>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</si>
  <si>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</si>
  <si>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</si>
  <si>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</si>
  <si>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</si>
  <si>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</si>
  <si>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</si>
  <si>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</si>
  <si>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</si>
  <si>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</si>
  <si>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</si>
  <si>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</si>
  <si>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</si>
  <si>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</si>
  <si>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</si>
  <si>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</si>
  <si>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</si>
  <si>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</si>
  <si>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</si>
  <si>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</si>
  <si>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</si>
  <si>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</si>
  <si>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Przychody z tytułu odzyskanych należności (przedawnionych, umorzonych i nieściągalnych)</t>
  </si>
  <si>
    <t>Wynik z tytułu sprzedaży lub likwidacji składników majątku trwałego i aktywów do zbycia</t>
  </si>
  <si>
    <t>Otrzymane odszkodowania, kary i grzywny</t>
  </si>
  <si>
    <t xml:space="preserve">Pozostałe </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</si>
  <si>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</si>
  <si>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</si>
  <si>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</si>
  <si>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</si>
  <si>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</si>
  <si>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</si>
  <si>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</si>
  <si>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</si>
  <si>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</si>
  <si>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</si>
  <si>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</si>
  <si>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</si>
  <si>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</si>
  <si>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</si>
  <si>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</si>
  <si>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</si>
  <si>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</si>
  <si>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</si>
  <si>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</si>
  <si>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</si>
  <si>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</si>
  <si>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</si>
  <si>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</si>
  <si>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</si>
  <si>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</si>
  <si>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</si>
  <si>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</si>
  <si>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</si>
  <si>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</si>
  <si>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</si>
  <si>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</si>
  <si>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</si>
  <si>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</si>
  <si>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</si>
  <si>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</si>
  <si>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</si>
  <si>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</si>
  <si>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</si>
  <si>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</si>
  <si>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</si>
  <si>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</si>
  <si>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</si>
  <si>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</si>
  <si>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</si>
  <si>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</si>
  <si>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</si>
  <si>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</si>
  <si>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</si>
  <si>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</si>
  <si>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</si>
  <si>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</si>
  <si>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</si>
  <si>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</si>
  <si>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</si>
  <si>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</si>
  <si>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</si>
  <si>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</si>
  <si>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</si>
  <si>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</si>
  <si>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</si>
  <si>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</si>
  <si>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</si>
  <si>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</si>
  <si>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</si>
  <si>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</si>
  <si>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</si>
  <si>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</si>
  <si>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</si>
  <si>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</si>
  <si>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</si>
  <si>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</si>
  <si>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</si>
  <si>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</si>
  <si>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</si>
  <si>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</si>
  <si>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</si>
  <si>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</si>
  <si>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</si>
  <si>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</si>
  <si>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</si>
  <si>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</si>
  <si>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</si>
  <si>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</si>
  <si>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</si>
  <si>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</si>
  <si>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</si>
  <si>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</si>
  <si>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</si>
  <si>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</si>
  <si>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</si>
  <si>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</si>
  <si>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</si>
  <si>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</si>
  <si>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</si>
  <si>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</si>
  <si>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</si>
  <si>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</si>
  <si>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</si>
  <si>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</si>
  <si>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</si>
  <si>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</si>
  <si>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</si>
  <si>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</si>
  <si>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</si>
  <si>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</si>
  <si>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</si>
  <si>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</si>
  <si>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</si>
  <si>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</si>
  <si>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</si>
  <si>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</si>
  <si>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</si>
  <si>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</si>
  <si>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</si>
  <si>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</si>
  <si>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</si>
  <si>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</si>
  <si>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</si>
  <si>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</si>
  <si>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</si>
  <si>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</si>
  <si>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</si>
  <si>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</si>
  <si>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</si>
  <si>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</si>
  <si>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</si>
  <si>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</si>
  <si>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</si>
  <si>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</si>
  <si>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</si>
  <si>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</si>
  <si>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</si>
  <si>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</si>
  <si>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</si>
  <si>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</si>
  <si>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</si>
  <si>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</si>
  <si>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</si>
  <si>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</si>
  <si>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</si>
  <si>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</si>
  <si>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</si>
  <si>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</si>
  <si>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</si>
  <si>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</si>
  <si>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</si>
  <si>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</si>
  <si>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</si>
  <si>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</si>
  <si>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</si>
  <si>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</si>
  <si>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</si>
  <si>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</si>
  <si>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</si>
  <si>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</si>
  <si>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</si>
  <si>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</si>
  <si>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</si>
  <si>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</si>
  <si>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</si>
  <si>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</si>
  <si>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</si>
  <si>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</si>
  <si>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</si>
  <si>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</si>
  <si>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</si>
  <si>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</si>
  <si>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</si>
  <si>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</si>
  <si>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</si>
  <si>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</si>
  <si>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</si>
  <si>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</si>
  <si>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</si>
  <si>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</si>
  <si>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</si>
  <si>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</si>
  <si>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9)</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</si>
  <si>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</si>
  <si>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</si>
  <si>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</si>
  <si>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</si>
  <si>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</si>
  <si>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</si>
  <si>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</si>
  <si>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</si>
  <si>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</si>
  <si>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</si>
  <si>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</si>
  <si>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</si>
  <si>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</si>
  <si>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</si>
  <si>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</si>
  <si>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</si>
  <si>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</si>
  <si>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</si>
  <si>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</si>
  <si>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</si>
  <si>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</si>
  <si>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</si>
  <si>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</si>
  <si>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</si>
  <si>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</si>
  <si>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</si>
  <si>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</si>
  <si>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</si>
  <si>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</si>
  <si>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</si>
  <si>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</si>
  <si>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</si>
  <si>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</si>
  <si>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</si>
  <si>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</si>
  <si>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</si>
  <si>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</si>
  <si>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</si>
  <si>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</si>
  <si>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</si>
  <si>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</si>
  <si>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</si>
  <si>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</si>
  <si>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</si>
  <si>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</si>
  <si>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</si>
  <si>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</si>
  <si>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</si>
  <si>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</si>
  <si>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</si>
  <si>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</si>
  <si>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</si>
  <si>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</si>
  <si>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</si>
  <si>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</si>
  <si>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</si>
  <si>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</si>
  <si>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</si>
  <si>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</si>
  <si>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</si>
  <si>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</si>
  <si>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</si>
  <si>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</si>
  <si>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</si>
  <si>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</si>
  <si>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</si>
  <si>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</si>
  <si>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</si>
  <si>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</si>
  <si>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</si>
  <si>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</si>
  <si>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</si>
  <si>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</si>
  <si>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</si>
  <si>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</si>
  <si>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</si>
  <si>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</si>
  <si>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</si>
  <si>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</si>
  <si>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</si>
  <si>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</si>
  <si>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</si>
  <si>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</si>
  <si>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</si>
  <si>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</si>
  <si>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</si>
  <si>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</si>
  <si>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</si>
  <si>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</si>
  <si>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</si>
  <si>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</si>
  <si>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</si>
  <si>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</si>
  <si>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</si>
  <si>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</si>
  <si>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</si>
  <si>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</si>
  <si>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</si>
  <si>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</si>
  <si>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</si>
  <si>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total assets (as at the end of the previous year and the end of the current reporting period).</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</si>
  <si>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</si>
  <si>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</si>
  <si>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</si>
  <si>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</si>
  <si>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</si>
  <si>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</si>
  <si>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</si>
  <si>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</si>
  <si>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</si>
  <si>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</si>
  <si>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</si>
  <si>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</si>
  <si>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</si>
  <si>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</si>
  <si>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</si>
  <si>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</si>
  <si>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</si>
  <si>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</si>
  <si>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</si>
  <si>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</si>
  <si>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</si>
  <si>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</si>
  <si>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</si>
  <si>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</si>
  <si>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</si>
  <si>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</si>
  <si>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</si>
  <si>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</si>
  <si>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</si>
  <si>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</si>
  <si>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</si>
  <si>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</si>
  <si>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</si>
  <si>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</si>
  <si>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</si>
  <si>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</si>
  <si>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</si>
  <si>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</si>
  <si>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</si>
  <si>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</si>
  <si>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</si>
  <si>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</si>
  <si>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</si>
  <si>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</si>
  <si>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</si>
  <si>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</si>
  <si>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</si>
  <si>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</si>
  <si>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</si>
  <si>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</si>
  <si>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</si>
  <si>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</si>
  <si>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</si>
  <si>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</si>
  <si>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</si>
  <si>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</si>
  <si>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</si>
  <si>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</si>
  <si>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</si>
  <si>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</si>
  <si>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</si>
  <si>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</si>
  <si>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</si>
  <si>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</si>
  <si>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</si>
  <si>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</si>
  <si>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</si>
  <si>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</si>
  <si>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kwota korekty</t>
  </si>
  <si>
    <t>bilans</t>
  </si>
  <si>
    <t xml:space="preserve">Dłużnych papierów wartościowych </t>
  </si>
  <si>
    <t xml:space="preserve">Debt securities </t>
  </si>
  <si>
    <t>Consulting and advisory fees</t>
  </si>
  <si>
    <t>Total general and administrative expenses</t>
  </si>
  <si>
    <t>Zmiana wartości godziwej należności kredytowych obowiązkowo wycenianych w wartości godziwej przez wynik finansowy</t>
  </si>
  <si>
    <t>31.12.2019</t>
  </si>
  <si>
    <t xml:space="preserve">31.12.2019 </t>
  </si>
  <si>
    <t>Q1-4 2019</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</si>
  <si>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</si>
  <si>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</si>
  <si>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</si>
  <si>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</si>
  <si>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</si>
  <si>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</si>
  <si>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</si>
  <si>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</si>
  <si>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</si>
  <si>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</si>
  <si>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</si>
  <si>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</si>
  <si>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</si>
  <si>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</si>
  <si>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</si>
  <si>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</si>
  <si>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</si>
  <si>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</si>
  <si>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</si>
  <si>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</si>
  <si>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</si>
  <si>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</si>
  <si>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</si>
  <si>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</si>
  <si>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</si>
  <si>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</si>
  <si>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</si>
  <si>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</si>
  <si>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Podstawowe dane niefinansowe Grupy Santander Bank Polska S.A. </t>
  </si>
  <si>
    <t>4Q 2020</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</si>
  <si>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</si>
  <si>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</si>
  <si>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</si>
  <si>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</si>
  <si>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</si>
  <si>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</si>
  <si>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</si>
  <si>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</si>
  <si>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2Q 2021</t>
  </si>
  <si>
    <t>II Q 2021</t>
  </si>
  <si>
    <t>- credits and loans from financial institution</t>
  </si>
  <si>
    <t>3Q 2021</t>
  </si>
  <si>
    <t>III Q 2021</t>
  </si>
  <si>
    <t>Koszty zabezpieczenia</t>
  </si>
  <si>
    <t>Koszty utrzymania budynków</t>
  </si>
  <si>
    <t>Transmisja danych</t>
  </si>
  <si>
    <t>Koszty z tytułu podatku VAT nie podlegającego odliczeniu</t>
  </si>
  <si>
    <t>Prowizje kartowe (karty debetowe)</t>
  </si>
  <si>
    <t xml:space="preserve">Prowizje kartowe (karty debetowe) </t>
  </si>
  <si>
    <t>Rozwiązania rezerw na ryzyko prawne</t>
  </si>
  <si>
    <t>Release of provisions for legal risk</t>
  </si>
  <si>
    <t xml:space="preserve"> - debt investment securities measured at amortised cost</t>
  </si>
  <si>
    <t>Equity attributable to owners of parent entity</t>
  </si>
  <si>
    <t xml:space="preserve">Dłużne inwestycyjne aktywa finansowe wyceniane w zamortyzowanym koszcie </t>
  </si>
  <si>
    <t>Zawiązania rezerw na ryzyko prawne*</t>
  </si>
  <si>
    <t>Odpisy z tytułu utraty wartości rzeczowych aktywów trwałych i wartości niematerialnych objętych umowami leasingu oraz innych aktywów trwałych</t>
  </si>
  <si>
    <t>Aktywa trwałe zaklasyfikowane jako przeznaczone do sprzedaży</t>
  </si>
  <si>
    <t>Fixed assets classified as held for sale</t>
  </si>
  <si>
    <t>attributable to owners of the parent entity</t>
  </si>
  <si>
    <t>akcjonariusze jednostki dominującej</t>
  </si>
  <si>
    <t>Impairment allowances for expected credit losses</t>
  </si>
  <si>
    <t>Odpisy netto z tytułu oczekiwanych strat kredytowych</t>
  </si>
  <si>
    <t xml:space="preserve">Net gains on sale of equity securities measured at fair value through profit or loss </t>
  </si>
  <si>
    <t xml:space="preserve">Net gains on sale of debt securities measured at fair value through profit or loss </t>
  </si>
  <si>
    <t>Wynik na sprzedaży kapitałowych inwestycyjnych aktywów finansowych wycenianych w wartości godziwej przez wynik finansowy</t>
  </si>
  <si>
    <t>Wynik na sprzedaży dłużnych  aktywów finansowych obowiązkowo wycenianych w wartości godziwej przez wynik finansowy</t>
  </si>
  <si>
    <t>Gain on the preliminary settlement of the sale of an organized part of enterprise</t>
  </si>
  <si>
    <t>Gains on sale of services</t>
  </si>
  <si>
    <t>Gain on sales or liquidation of fixed assets, intangible assets and assets for disposal</t>
  </si>
  <si>
    <t>Zawiązania rezerw na sprawy sporne oraz inne aktywa*</t>
  </si>
  <si>
    <t>Rozwiązania rezerw na sprawy sporne oraz inne aktywa</t>
  </si>
  <si>
    <t>Net gains on sale of debt securities measured at fair value through other comprehensive income</t>
  </si>
  <si>
    <t>Net gains (losses) on sale of debt securities mandatorily measured at fair value through profit or loss</t>
  </si>
  <si>
    <t>Zmiana wartości godziwej inwestycyjnych aktywów finansowych obowiązkowo wycenianych w wartości godziwej przez wynik finansowy</t>
  </si>
  <si>
    <t>Net gains on sale of equity securities measured at fair value through profit and loss</t>
  </si>
  <si>
    <t>Deffered tax liability</t>
  </si>
  <si>
    <t>korekta WBB - ryzyko prawne</t>
  </si>
  <si>
    <t>korekta Leasing</t>
  </si>
  <si>
    <t>różnica</t>
  </si>
  <si>
    <t>przed korektą</t>
  </si>
  <si>
    <t>po korekcie</t>
  </si>
  <si>
    <t>1Q 2022</t>
  </si>
  <si>
    <t>Wynik z tytułu zaprzestania ujmowania instrumentów finansowych wycenianych w zamortyzowanym koszcie</t>
  </si>
  <si>
    <t>Koszty ryzyka prawnego kredytów hipotecznych w walutach obcych</t>
  </si>
  <si>
    <t xml:space="preserve">Cost of legal risk associated with foreign currency mortgage loans </t>
  </si>
  <si>
    <t>Debt investment securities measured at amortised cost</t>
  </si>
  <si>
    <t>I Q 2022</t>
  </si>
  <si>
    <t>Przychody o charakterze zbliżonym do odsetek z tytułu leasingu finansowego</t>
  </si>
  <si>
    <t>Income similar to interest on finance leases</t>
  </si>
  <si>
    <t>- z tytułu leasingu finansowego</t>
  </si>
  <si>
    <t>- from finance leases</t>
  </si>
  <si>
    <t>Kredyty hipoteczne</t>
  </si>
  <si>
    <t>Indywidualne ( prywatne + hipoteczne)</t>
  </si>
  <si>
    <t>Kredyty dla klientów instytucjonalnych (Należności od podmiotów gospodarczych)</t>
  </si>
  <si>
    <t>LEASING</t>
  </si>
  <si>
    <t xml:space="preserve">Należności od podmiotów gospodarczych </t>
  </si>
  <si>
    <t xml:space="preserve">Loans and advances to enterprises </t>
  </si>
  <si>
    <t>Gains(losses) on derecognition of financial instruments measured at amortised cost</t>
  </si>
  <si>
    <t>2Q 2022</t>
  </si>
  <si>
    <t>II Q 2022</t>
  </si>
  <si>
    <t>Koszty ponoszone na rzecz systemu ochrony (IPS)</t>
  </si>
  <si>
    <t>Rozliczenie umów leasinowych</t>
  </si>
  <si>
    <t>Przychody z tytułu modyfikacji umów leasingu</t>
  </si>
  <si>
    <t>Costs for payment to the protection system (IPS)</t>
  </si>
  <si>
    <t xml:space="preserve">Przychody z tytułu otrzymanych odszkodowań od ubezpieczyciela </t>
  </si>
  <si>
    <t xml:space="preserve">
Income from claims received from the insurer</t>
  </si>
  <si>
    <t>III Q 2022</t>
  </si>
  <si>
    <t>3Q 2022</t>
  </si>
  <si>
    <t>Cost of payment to the Borrowers Support Fund</t>
  </si>
  <si>
    <t>Koszty ponoszone na rzecz Funduszu Wsparcia Kredytobiorców</t>
  </si>
  <si>
    <t>Q1-4 2020*</t>
  </si>
  <si>
    <t>Q1 2022</t>
  </si>
  <si>
    <t>Q1-2 2022</t>
  </si>
  <si>
    <t>Q1-3 2022</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</si>
  <si>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</si>
  <si>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</si>
  <si>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Kwalifikujące się do fazy 3 i ekspozycji POCI należności brutto od klientów wyceniane w zamortyzowanym koszcie i należności leasingowe przez całkowity portfel brutto należności obu kategorii na koniec okresu sprawozdawczego</t>
  </si>
  <si>
    <t>Gross loans and advances to customers measured at amortised cost and finance leases that are classified to stage 3 or POCI exposures to the total gross value of these receivables at the end of the reporting period.</t>
  </si>
  <si>
    <t xml:space="preserve">Odpisy aktualizacyjne na wyceniane w zamortyzowanym koszcie należności od klientów i należności leasingowe, które zakwalifikowano do fazy 3 i ekspozycji POCI, przez wartość brutto takich należności na koniec okresu sprawozdawczego.  </t>
  </si>
  <si>
    <t>Expected credit loss allowances for loans and advances to customers measured at amortised cost and finance leases that are classified to stage 3 or POCI exposures to the gross value of the respective receivables at the end of the reporting period.</t>
  </si>
  <si>
    <t xml:space="preserve">Odpis netto na oczekiwane straty kredytowe za cztery kolejne kwartały do średniego stanu należności kredytowych brutto od klientów wycenianych w zamortyzowanym koszcie i należności leasingowych (z końca bieżącego okresu sprawozdawczego i końca poprzedniego roku). </t>
  </si>
  <si>
    <t xml:space="preserve">Net expected credit loss allowances (for four consecutive quarters) to average gross loans and advances to customers measured at amortised cost and finance leases (as at the end of the current reporting period and the end of the previous year). </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</si>
  <si>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</si>
  <si>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</si>
  <si>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</si>
  <si>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</si>
  <si>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</si>
  <si>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Zysk należny udziałowcom jednostki dominującej za dany okres przez średnią ważoną liczbę akcji zwykłych.</t>
  </si>
  <si>
    <t>*</t>
  </si>
  <si>
    <t xml:space="preserve">Wskażniki kapitałowe w okresach oznaczonych gwiazdką obejmują zyski zaliczone do funduszy własnych na podstawie decyzji NBP. </t>
  </si>
  <si>
    <t xml:space="preserve">Capital ratios for periods indicated with an asterisk take account of profits allocated to own funds based on the NBP decision.  </t>
  </si>
  <si>
    <t>Q1-2 2021**</t>
  </si>
  <si>
    <t>Q1-3 2021**</t>
  </si>
  <si>
    <t>**</t>
  </si>
  <si>
    <t>Wszystkie wskaźniki za 2021 r., oprócz wskaźnika kredytów niepracujących i wskaźnika pokrycia rezerwą kredytów niepracujących, zostały obliczone na podstawie danych przekształconych po zmianie od 1 stycznia 2022 r. zasad polityki rachunkowości w zakresie ujęcia ryzyka prawnego portfela kredytów hipotecznych w walutach obcych.</t>
  </si>
  <si>
    <t>Except for the NPL ratio and the NPL coverage ratio, all ratios for 2021 were calculated on the basis of data restated as a result of change of the accounting policy regarding recognition of legal risk of the foreign currency mortgage loan portfolio, effective as of 1 January 2022.</t>
  </si>
  <si>
    <t>Q1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</si>
</sst>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 #,##0.00_)_ ;_ * \(#,##0.00\)_ ;_ * &quot;-&quot;??_)_ ;_ @_ "/>
    <numFmt numFmtId="165" formatCode="_-* #,##0.00\ _z_ł_-;\-* #,##0.00\ _z_ł_-;_-* &quot;-&quot;??\ _z_ł_-;_-@_-"/>
    <numFmt numFmtId="166" formatCode="_(* #\ ###\ ##0_);_(* \(#\ ###\ ##0\);_(* &quot;-&quot;_);_(@_)"/>
    <numFmt numFmtId="167" formatCode="_(* #\ ###\ ##0_);_(* \(#\ ##0\);_(* &quot;-&quot;_);_(@_)"/>
    <numFmt numFmtId="168" formatCode="_-* #,##0\ _z_ł_-;\-* #,##0\ _z_ł_-;_-* &quot;-&quot;??\ _z_ł_-;_-@_-"/>
    <numFmt numFmtId="169" formatCode="0.0%"/>
    <numFmt numFmtId="170" formatCode="_-* #,##0_-;\-* #,##0_-;_-* &quot;-&quot;??_-;_-@_-"/>
    <numFmt numFmtId="171" formatCode="#,##0;\(#,##0\);&quot;-&quot;;@"/>
    <numFmt numFmtId="172" formatCode="_ * #,##0.00_ ;_ * \-#,##0.00_ ;_ * &quot;-&quot;??_ ;_ @_ "/>
    <numFmt numFmtId="173" formatCode="&quot;$&quot;#,##0_);[Red]\(&quot;$&quot;#,##0\)"/>
    <numFmt numFmtId="174" formatCode="_(&quot;$&quot;* #,##0.00_);_(&quot;$&quot;* \(#,##0.00\);_(&quot;$&quot;* &quot;-&quot;??_);_(@_)"/>
    <numFmt numFmtId="175" formatCode="_(* #,##0.0_);_(* \(#,##0.0\);_(* &quot;-&quot;??_);_(@_)"/>
    <numFmt numFmtId="176" formatCode="_-* #,##0.000\ _z_ł_-;\-* #,##0.000\ _z_ł_-;_-* &quot;-&quot;??\ _z_ł_-;_-@_-"/>
    <numFmt numFmtId="177" formatCode="_(&quot;$&quot;* #,##0_);_(&quot;$&quot;* \(#,##0\);_(&quot;$&quot;* &quot;-&quot;_);_(@_)"/>
    <numFmt numFmtId="178" formatCode="0.00000%"/>
    <numFmt numFmtId="179" formatCode="_([$€]* #,##0.00_);_([$€]* \(#,##0.00\);_([$€]* &quot;-&quot;??_);_(@_)"/>
    <numFmt numFmtId="180" formatCode="#,##0;[Red]\(#,##0\);[Blue]0"/>
    <numFmt numFmtId="181" formatCode="_(&quot;$&quot;\ * #,##0.00_);_(&quot;$&quot;\ * \(#,##0.00\);_(&quot;$&quot;\ * &quot;-&quot;??_);_(@_)"/>
    <numFmt numFmtId="182" formatCode="_-&quot;$&quot;* #,##0_-;\-&quot;$&quot;* #,##0_-;_-&quot;$&quot;* &quot;-&quot;_-;_-@_-"/>
    <numFmt numFmtId="183" formatCode="_-&quot;$&quot;* #,##0.00_-;\-&quot;$&quot;* #,##0.00_-;_-&quot;$&quot;* &quot;-&quot;??_-;_-@_-"/>
    <numFmt numFmtId="184" formatCode="#,##0.00;[Red]\(#,##0.00\)"/>
    <numFmt numFmtId="185" formatCode="0.00%;[Red]\(0.00\)%"/>
    <numFmt numFmtId="186" formatCode="_-* #,##0.00\ [$€-1]_-;\-* #,##0.00\ [$€-1]_-;_-* &quot;-&quot;??\ [$€-1]_-"/>
    <numFmt numFmtId="187" formatCode="#,##0_ ;[Red]\-#,##0\ "/>
    <numFmt numFmtId="188" formatCode="_-&quot;$&quot;\ * #,##0.00_-;\-&quot;$&quot;\ * #,##0.00_-;_-&quot;$&quot;\ * &quot;-&quot;??_-;_-@_-"/>
    <numFmt numFmtId="189" formatCode="0.00000000_);\(0.00000000\)"/>
    <numFmt numFmtId="190" formatCode="mmmmm\ yyyy"/>
  </numFmts>
  <fonts count="218">
    <font>
      <sz val="11"/>
      <color theme="1"/>
      <name val="Calibri"/>
      <family val="2"/>
      <charset val="238"/>
      <scheme val="minor"/>
    </font>
    <font>
      <sz val="11"/>
      <color theme="1"/>
      <name val="Santander Text"/>
      <family val="2"/>
      <charset val="238"/>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b/>
      <sz val="8"/>
      <color rgb="FFC00000"/>
      <name val="Open Sans"/>
      <family val="2"/>
      <charset val="238"/>
    </font>
    <font>
      <b/>
      <sz val="8"/>
      <name val="Open Sans"/>
      <family val="2"/>
      <charset val="238"/>
    </font>
    <font>
      <sz val="8"/>
      <name val="Open Sans"/>
      <family val="2"/>
      <charset val="238"/>
    </font>
    <font>
      <b/>
      <sz val="8"/>
      <color rgb="FFEC0000"/>
      <name val="Open Sans"/>
      <family val="2"/>
      <charset val="238"/>
    </font>
    <font>
      <b/>
      <sz val="8"/>
      <color theme="1"/>
      <name val="Open Sans"/>
      <family val="2"/>
      <charset val="238"/>
    </font>
    <font>
      <sz val="8"/>
      <color rgb="FFFF0000"/>
      <name val="Open Sans"/>
      <family val="2"/>
      <charset val="238"/>
    </font>
    <font>
      <sz val="8"/>
      <color theme="0"/>
      <name val="Open Sans"/>
      <family val="2"/>
      <charset val="238"/>
    </font>
    <font>
      <b/>
      <sz val="9"/>
      <color theme="0"/>
      <name val="Open Sans"/>
      <family val="2"/>
      <charset val="238"/>
    </font>
    <font>
      <sz val="9"/>
      <name val="Open Sans"/>
      <family val="2"/>
      <charset val="238"/>
    </font>
    <font>
      <b/>
      <sz val="8"/>
      <color theme="1"/>
      <name val="Santander Text"/>
      <family val="2"/>
      <charset val="238"/>
    </font>
    <font>
      <sz val="8"/>
      <name val="Santander Text"/>
      <family val="2"/>
      <charset val="238"/>
    </font>
    <font>
      <sz val="9"/>
      <color indexed="81"/>
      <name val="Tahoma"/>
      <family val="2"/>
      <charset val="238"/>
    </font>
    <font>
      <b/>
      <sz val="9"/>
      <color indexed="81"/>
      <name val="Tahoma"/>
      <family val="2"/>
      <charset val="238"/>
    </font>
    <font>
      <sz val="9"/>
      <color theme="1"/>
      <name val="Open Sans"/>
      <family val="2"/>
      <charset val="238"/>
    </font>
    <font>
      <b/>
      <sz val="9"/>
      <color rgb="FFCC0000"/>
      <name val="Open Sans"/>
      <family val="2"/>
      <charset val="238"/>
    </font>
    <font>
      <sz val="9"/>
      <name val="Open Sans"/>
      <family val="2"/>
      <charset val="238"/>
    </font>
    <font>
      <b/>
      <sz val="9"/>
      <color rgb="FFEC0000"/>
      <name val="Open Sans"/>
      <family val="2"/>
      <charset val="238"/>
    </font>
    <font>
      <sz val="9"/>
      <color rgb="FFCC0000"/>
      <name val="Open Sans"/>
      <family val="2"/>
      <charset val="238"/>
    </font>
    <font>
      <sz val="9"/>
      <color rgb="FFFF0000"/>
      <name val="Open Sans"/>
      <family val="2"/>
      <charset val="238"/>
    </font>
    <font>
      <b/>
      <sz val="9"/>
      <color rgb="FFC00000"/>
      <name val="Open Sans"/>
      <family val="2"/>
      <charset val="238"/>
    </font>
    <font>
      <b/>
      <sz val="8"/>
      <color rgb="FFEC0000"/>
      <name val="Open Sans"/>
      <family val="2"/>
      <charset val="238"/>
    </font>
    <font>
      <sz val="9"/>
      <color theme="0" tint="-0.249977111117893"/>
      <name val="Open Sans"/>
      <family val="2"/>
      <charset val="238"/>
    </font>
    <font>
      <b/>
      <sz val="8"/>
      <color rgb="FFCC0000"/>
      <name val="Open Sans"/>
      <family val="2"/>
      <charset val="238"/>
    </font>
    <font>
      <sz val="8"/>
      <name val="Open Sans"/>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17"/>
      <name val="Calibri"/>
      <family val="2"/>
      <charset val="238"/>
    </font>
    <font>
      <sz val="11"/>
      <color indexed="20"/>
      <name val="Calibri"/>
      <family val="2"/>
      <charset val="238"/>
    </font>
    <font>
      <sz val="11"/>
      <color indexed="60"/>
      <name val="Calibri"/>
      <family val="2"/>
      <charset val="238"/>
    </font>
    <font>
      <sz val="11"/>
      <color indexed="62"/>
      <name val="Calibri"/>
      <family val="2"/>
      <charset val="238"/>
    </font>
    <font>
      <b/>
      <sz val="11"/>
      <color indexed="63"/>
      <name val="Calibri"/>
      <family val="2"/>
      <charset val="238"/>
    </font>
    <font>
      <b/>
      <sz val="11"/>
      <color indexed="52"/>
      <name val="Calibri"/>
      <family val="2"/>
      <charset val="238"/>
    </font>
    <font>
      <sz val="11"/>
      <color indexed="52"/>
      <name val="Calibri"/>
      <family val="2"/>
      <charset val="238"/>
    </font>
    <font>
      <b/>
      <sz val="11"/>
      <color indexed="9"/>
      <name val="Calibri"/>
      <family val="2"/>
      <charset val="238"/>
    </font>
    <font>
      <sz val="11"/>
      <color indexed="10"/>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b/>
      <sz val="8"/>
      <color indexed="9"/>
      <name val="Tahoma"/>
      <family val="2"/>
    </font>
    <font>
      <sz val="8"/>
      <name val="Tahoma"/>
      <family val="2"/>
    </font>
    <font>
      <sz val="10"/>
      <color indexed="8"/>
      <name val="MS Sans Serif"/>
      <family val="2"/>
      <charset val="238"/>
    </font>
    <font>
      <sz val="10"/>
      <name val="MS Sans Serif"/>
      <family val="2"/>
      <charset val="238"/>
    </font>
    <font>
      <sz val="10"/>
      <name val="Arial"/>
      <family val="2"/>
    </font>
    <font>
      <sz val="10"/>
      <name val="CG Times"/>
      <family val="1"/>
    </font>
    <font>
      <sz val="11"/>
      <color indexed="8"/>
      <name val="Calibri"/>
      <family val="2"/>
    </font>
    <font>
      <sz val="11"/>
      <color indexed="9"/>
      <name val="Calibri"/>
      <family val="2"/>
    </font>
    <font>
      <b/>
      <sz val="10"/>
      <name val="Wide Latin"/>
      <family val="1"/>
    </font>
    <font>
      <i/>
      <sz val="10"/>
      <name val="Wide Latin"/>
      <family val="1"/>
    </font>
    <font>
      <sz val="11"/>
      <color indexed="17"/>
      <name val="Calibri"/>
      <family val="2"/>
    </font>
    <font>
      <sz val="10"/>
      <name val="Helv"/>
    </font>
    <font>
      <b/>
      <sz val="11"/>
      <color indexed="10"/>
      <name val="Calibri"/>
      <family val="2"/>
    </font>
    <font>
      <b/>
      <sz val="11"/>
      <color indexed="9"/>
      <name val="Calibri"/>
      <family val="2"/>
    </font>
    <font>
      <sz val="11"/>
      <color indexed="10"/>
      <name val="Calibri"/>
      <family val="2"/>
    </font>
    <font>
      <sz val="10"/>
      <name val="BERNHARD"/>
    </font>
    <font>
      <sz val="1"/>
      <color indexed="8"/>
      <name val="Courier"/>
      <family val="3"/>
    </font>
    <font>
      <b/>
      <sz val="1"/>
      <color indexed="8"/>
      <name val="Courier"/>
      <family val="3"/>
    </font>
    <font>
      <b/>
      <sz val="11"/>
      <color indexed="62"/>
      <name val="Calibri"/>
      <family val="2"/>
    </font>
    <font>
      <sz val="11"/>
      <color indexed="62"/>
      <name val="Calibri"/>
      <family val="2"/>
    </font>
    <font>
      <b/>
      <sz val="18"/>
      <name val="Arial"/>
      <family val="2"/>
      <charset val="238"/>
    </font>
    <font>
      <b/>
      <sz val="8"/>
      <name val="Arial"/>
      <family val="2"/>
      <charset val="238"/>
    </font>
    <font>
      <b/>
      <sz val="12"/>
      <name val="Arial"/>
      <family val="2"/>
      <charset val="238"/>
    </font>
    <font>
      <b/>
      <sz val="14"/>
      <name val="Arial"/>
      <family val="2"/>
      <charset val="238"/>
    </font>
    <font>
      <b/>
      <sz val="9"/>
      <name val="Clarendon Cd (W1)"/>
    </font>
    <font>
      <u/>
      <sz val="10"/>
      <color indexed="36"/>
      <name val="Arial CE"/>
      <charset val="238"/>
    </font>
    <font>
      <b/>
      <u/>
      <sz val="8"/>
      <name val="Arial"/>
      <family val="2"/>
    </font>
    <font>
      <b/>
      <sz val="8"/>
      <name val="Arial"/>
      <family val="2"/>
    </font>
    <font>
      <u/>
      <sz val="11"/>
      <color indexed="12"/>
      <name val="Calibri"/>
      <family val="2"/>
    </font>
    <font>
      <sz val="11"/>
      <color indexed="20"/>
      <name val="Calibri"/>
      <family val="2"/>
    </font>
    <font>
      <sz val="7"/>
      <name val="Small Fonts"/>
      <family val="2"/>
    </font>
    <font>
      <sz val="10"/>
      <name val="Times New Roman CE"/>
      <charset val="238"/>
    </font>
    <font>
      <sz val="8"/>
      <name val="Helv"/>
    </font>
    <font>
      <b/>
      <sz val="11"/>
      <color indexed="63"/>
      <name val="Calibri"/>
      <family val="2"/>
    </font>
    <font>
      <sz val="8"/>
      <name val="Arial"/>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sz val="8"/>
      <name val="Times New Roman CE"/>
      <charset val="238"/>
    </font>
    <font>
      <sz val="10"/>
      <name val="Verdana"/>
      <family val="2"/>
      <charset val="238"/>
    </font>
    <font>
      <sz val="10"/>
      <name val="Arial CE"/>
      <family val="2"/>
      <charset val="238"/>
    </font>
    <font>
      <sz val="11"/>
      <color indexed="9"/>
      <name val="Czcionka tekstu podstawowego"/>
      <family val="2"/>
      <charset val="238"/>
    </font>
    <font>
      <b/>
      <sz val="11"/>
      <color indexed="52"/>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b/>
      <sz val="15"/>
      <color indexed="56"/>
      <name val="Calibri"/>
      <family val="2"/>
    </font>
    <font>
      <b/>
      <sz val="13"/>
      <color indexed="56"/>
      <name val="Calibri"/>
      <family val="2"/>
    </font>
    <font>
      <b/>
      <sz val="11"/>
      <color indexed="56"/>
      <name val="Calibri"/>
      <family val="2"/>
    </font>
    <font>
      <sz val="8"/>
      <color indexed="48"/>
      <name val="Tahoma"/>
      <family val="2"/>
      <charset val="238"/>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alibri"/>
      <family val="2"/>
    </font>
    <font>
      <sz val="11"/>
      <color indexed="60"/>
      <name val="Czcionka tekstu podstawowego"/>
      <family val="2"/>
      <charset val="238"/>
    </font>
    <font>
      <sz val="10"/>
      <name val="Arial CE"/>
    </font>
    <font>
      <b/>
      <sz val="11"/>
      <color indexed="52"/>
      <name val="Czcionka tekstu podstawowego"/>
      <family val="2"/>
      <charset val="238"/>
    </font>
    <font>
      <b/>
      <sz val="12"/>
      <name val="MS Sans Serif"/>
      <family val="2"/>
      <charset val="238"/>
    </font>
    <font>
      <sz val="12"/>
      <name val="MS Sans Serif"/>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sz val="10"/>
      <color indexed="8"/>
      <name val="Arial"/>
      <family val="2"/>
      <charset val="238"/>
    </font>
    <font>
      <sz val="11"/>
      <color indexed="20"/>
      <name val="Czcionka tekstu podstawowego"/>
      <family val="2"/>
      <charset val="238"/>
    </font>
    <font>
      <sz val="11"/>
      <color theme="1"/>
      <name val="Czcionka tekstu podstawowego"/>
      <family val="2"/>
      <charset val="238"/>
    </font>
    <font>
      <sz val="10"/>
      <color theme="1"/>
      <name val="Czcionka tekstu podstawowego"/>
      <family val="2"/>
      <charset val="238"/>
    </font>
    <font>
      <sz val="10"/>
      <color theme="1"/>
      <name val="Arial"/>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sz val="8"/>
      <color rgb="FFFF0000"/>
      <name val="Open Sans"/>
      <family val="2"/>
      <charset val="238"/>
    </font>
    <font>
      <b/>
      <sz val="8"/>
      <color rgb="FFCC0000"/>
      <name val="Open Sans"/>
      <family val="2"/>
      <charset val="238"/>
    </font>
    <font>
      <b/>
      <sz val="8"/>
      <color rgb="FFFF0000"/>
      <name val="Open Sans"/>
      <family val="2"/>
      <charset val="238"/>
    </font>
    <font>
      <sz val="11"/>
      <color theme="0" tint="-4.9989318521683403E-2"/>
      <name val="Calibri"/>
      <family val="2"/>
      <charset val="238"/>
      <scheme val="minor"/>
    </font>
    <font>
      <i/>
      <sz val="8"/>
      <color theme="0"/>
      <name val="Tahoma"/>
      <family val="2"/>
    </font>
    <font>
      <sz val="11"/>
      <color theme="0"/>
      <name val="Santander Text"/>
      <family val="2"/>
      <charset val="238"/>
    </font>
    <font>
      <sz val="8"/>
      <color theme="0"/>
      <name val="Tahoma"/>
      <family val="2"/>
    </font>
    <font>
      <i/>
      <sz val="6"/>
      <color theme="1"/>
      <name val="Santander Text"/>
      <family val="2"/>
      <charset val="238"/>
    </font>
  </fonts>
  <fills count="36">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17"/>
        <bgColor indexed="64"/>
      </patternFill>
    </fill>
    <fill>
      <patternFill patternType="lightGray">
        <fgColor indexed="9"/>
        <bgColor indexed="9"/>
      </patternFill>
    </fill>
    <fill>
      <patternFill patternType="solid">
        <fgColor indexed="9"/>
        <bgColor indexed="9"/>
      </patternFill>
    </fill>
  </fills>
  <borders count="65">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s>
  <cellStyleXfs count="22975">
    <xf numFmtId="0" fontId="0" fillId="0" borderId="0"/>
    <xf numFmtId="0" fontId="9" fillId="0" borderId="0"/>
    <xf numFmtId="0" fontId="5"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7" fillId="0" borderId="0" applyProtection="0">
      <alignment vertical="center"/>
    </xf>
    <xf numFmtId="14" fontId="7" fillId="0" borderId="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11" fillId="0" borderId="0">
      <alignment vertical="center"/>
    </xf>
    <xf numFmtId="0" fontId="9" fillId="0" borderId="0">
      <alignment vertical="center"/>
    </xf>
    <xf numFmtId="0" fontId="6" fillId="0" borderId="0">
      <alignment vertical="center"/>
    </xf>
    <xf numFmtId="0" fontId="4" fillId="0" borderId="0" applyFont="0" applyFill="0" applyBorder="0" applyAlignment="0" applyProtection="0"/>
    <xf numFmtId="0" fontId="1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0" fillId="0" borderId="0"/>
    <xf numFmtId="0" fontId="10" fillId="0" borderId="0"/>
    <xf numFmtId="0" fontId="14" fillId="0" borderId="0"/>
    <xf numFmtId="0" fontId="15"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0" borderId="0"/>
    <xf numFmtId="0" fontId="51" fillId="0" borderId="0"/>
    <xf numFmtId="0" fontId="3" fillId="0" borderId="0"/>
    <xf numFmtId="0" fontId="3" fillId="0" borderId="0"/>
    <xf numFmtId="9" fontId="51" fillId="0" borderId="0" applyFont="0" applyFill="0" applyBorder="0" applyAlignment="0" applyProtection="0"/>
    <xf numFmtId="44" fontId="51" fillId="0" borderId="0" applyFont="0" applyFill="0" applyBorder="0" applyAlignment="0" applyProtection="0"/>
    <xf numFmtId="43" fontId="14" fillId="0" borderId="0" applyFont="0" applyFill="0" applyBorder="0" applyAlignment="0" applyProtection="0"/>
    <xf numFmtId="0" fontId="14" fillId="0" borderId="0"/>
    <xf numFmtId="0" fontId="1" fillId="0" borderId="0"/>
    <xf numFmtId="164" fontId="1" fillId="0" borderId="0" applyFont="0" applyFill="0" applyBorder="0" applyAlignment="0" applyProtection="0"/>
    <xf numFmtId="0" fontId="14" fillId="0" borderId="0"/>
    <xf numFmtId="0" fontId="3" fillId="0" borderId="0"/>
    <xf numFmtId="0" fontId="3" fillId="0" borderId="0"/>
    <xf numFmtId="0" fontId="9" fillId="0" borderId="0"/>
    <xf numFmtId="0" fontId="3" fillId="0" borderId="0"/>
    <xf numFmtId="0" fontId="135" fillId="0" borderId="0" applyNumberFormat="0" applyFont="0" applyFill="0" applyBorder="0" applyAlignment="0" applyProtection="0"/>
    <xf numFmtId="0" fontId="3" fillId="0" borderId="0" applyNumberFormat="0" applyFont="0" applyFill="0" applyBorder="0" applyAlignment="0" applyProtection="0"/>
    <xf numFmtId="0" fontId="135" fillId="0" borderId="0" applyNumberFormat="0" applyFont="0" applyFill="0" applyBorder="0" applyAlignment="0" applyProtection="0"/>
    <xf numFmtId="0" fontId="4" fillId="0" borderId="0" applyNumberFormat="0" applyFont="0" applyFill="0" applyBorder="0" applyAlignment="0" applyProtection="0"/>
    <xf numFmtId="0" fontId="173" fillId="0" borderId="0" applyNumberFormat="0" applyFont="0" applyFill="0" applyBorder="0" applyAlignment="0" applyProtection="0"/>
    <xf numFmtId="0" fontId="3" fillId="0" borderId="0" applyNumberFormat="0" applyFont="0" applyFill="0" applyBorder="0" applyAlignment="0" applyProtection="0"/>
    <xf numFmtId="0" fontId="135" fillId="0" borderId="0" applyNumberFormat="0" applyFont="0" applyFill="0" applyBorder="0" applyAlignment="0" applyProtection="0"/>
    <xf numFmtId="0" fontId="4" fillId="0" borderId="0" applyNumberFormat="0" applyFont="0" applyFill="0" applyBorder="0" applyAlignment="0" applyProtection="0"/>
    <xf numFmtId="0" fontId="174" fillId="0" borderId="0" applyNumberFormat="0" applyFont="0" applyFill="0" applyBorder="0" applyAlignment="0" applyProtection="0"/>
    <xf numFmtId="0" fontId="173"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174" fillId="0" borderId="0" applyNumberFormat="0" applyFont="0" applyFill="0" applyBorder="0" applyAlignment="0" applyProtection="0"/>
    <xf numFmtId="172"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74"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0" fontId="4" fillId="0" borderId="0"/>
    <xf numFmtId="0" fontId="5" fillId="0" borderId="0"/>
    <xf numFmtId="173" fontId="136"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174" fillId="0" borderId="0"/>
    <xf numFmtId="0" fontId="4" fillId="0" borderId="0"/>
    <xf numFmtId="0" fontId="174" fillId="0" borderId="0"/>
    <xf numFmtId="0" fontId="5" fillId="0" borderId="0"/>
    <xf numFmtId="0" fontId="4" fillId="0" borderId="0"/>
    <xf numFmtId="0" fontId="4" fillId="0" borderId="0"/>
    <xf numFmtId="0" fontId="4" fillId="0" borderId="0"/>
    <xf numFmtId="0" fontId="3" fillId="0" borderId="0"/>
    <xf numFmtId="0" fontId="137" fillId="0" borderId="0"/>
    <xf numFmtId="0" fontId="137" fillId="0" borderId="0"/>
    <xf numFmtId="0" fontId="137" fillId="0" borderId="0"/>
    <xf numFmtId="0" fontId="3" fillId="0" borderId="0"/>
    <xf numFmtId="0" fontId="137" fillId="0" borderId="0"/>
    <xf numFmtId="0" fontId="137" fillId="0" borderId="0"/>
    <xf numFmtId="0" fontId="4" fillId="0" borderId="0"/>
    <xf numFmtId="0" fontId="13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alignment horizontal="left" wrapText="1"/>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1" fillId="0" borderId="0">
      <alignment vertical="center"/>
    </xf>
    <xf numFmtId="0" fontId="138" fillId="0" borderId="0" applyFont="0" applyFill="0"/>
    <xf numFmtId="0" fontId="137" fillId="0" borderId="0"/>
    <xf numFmtId="0" fontId="137" fillId="0" borderId="0"/>
    <xf numFmtId="0" fontId="137" fillId="0" borderId="0"/>
    <xf numFmtId="0" fontId="3" fillId="0" borderId="0"/>
    <xf numFmtId="0" fontId="137" fillId="0" borderId="0"/>
    <xf numFmtId="0" fontId="137" fillId="0" borderId="0"/>
    <xf numFmtId="0" fontId="2" fillId="2" borderId="0" applyNumberFormat="0" applyBorder="0" applyAlignment="0" applyProtection="0"/>
    <xf numFmtId="0" fontId="139" fillId="2"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139"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139" fillId="6" borderId="0" applyNumberFormat="0" applyBorder="0" applyAlignment="0" applyProtection="0"/>
    <xf numFmtId="0" fontId="2" fillId="6" borderId="0" applyNumberFormat="0" applyBorder="0" applyAlignment="0" applyProtection="0"/>
    <xf numFmtId="0" fontId="2" fillId="13" borderId="0" applyNumberFormat="0" applyBorder="0" applyAlignment="0" applyProtection="0"/>
    <xf numFmtId="0" fontId="139"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39"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39" fillId="15" borderId="0" applyNumberFormat="0" applyBorder="0" applyAlignment="0" applyProtection="0"/>
    <xf numFmtId="0" fontId="2" fillId="15"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9" fillId="3" borderId="0" applyNumberFormat="0" applyBorder="0" applyAlignment="0" applyProtection="0"/>
    <xf numFmtId="0" fontId="139" fillId="5" borderId="0" applyNumberFormat="0" applyBorder="0" applyAlignment="0" applyProtection="0"/>
    <xf numFmtId="0" fontId="139" fillId="16" borderId="0" applyNumberFormat="0" applyBorder="0" applyAlignment="0" applyProtection="0"/>
    <xf numFmtId="0" fontId="139" fillId="15" borderId="0" applyNumberFormat="0" applyBorder="0" applyAlignment="0" applyProtection="0"/>
    <xf numFmtId="0" fontId="139" fillId="14" borderId="0" applyNumberFormat="0" applyBorder="0" applyAlignment="0" applyProtection="0"/>
    <xf numFmtId="0" fontId="139" fillId="16" borderId="0" applyNumberFormat="0" applyBorder="0" applyAlignment="0" applyProtection="0"/>
    <xf numFmtId="0" fontId="2" fillId="3" borderId="0" applyNumberFormat="0" applyBorder="0" applyAlignment="0" applyProtection="0"/>
    <xf numFmtId="0" fontId="139"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139" fillId="5" borderId="0" applyNumberFormat="0" applyBorder="0" applyAlignment="0" applyProtection="0"/>
    <xf numFmtId="0" fontId="2" fillId="5" borderId="0" applyNumberFormat="0" applyBorder="0" applyAlignment="0" applyProtection="0"/>
    <xf numFmtId="0" fontId="2" fillId="17" borderId="0" applyNumberFormat="0" applyBorder="0" applyAlignment="0" applyProtection="0"/>
    <xf numFmtId="0" fontId="139" fillId="17" borderId="0" applyNumberFormat="0" applyBorder="0" applyAlignment="0" applyProtection="0"/>
    <xf numFmtId="0" fontId="2" fillId="17" borderId="0" applyNumberFormat="0" applyBorder="0" applyAlignment="0" applyProtection="0"/>
    <xf numFmtId="0" fontId="2" fillId="13" borderId="0" applyNumberFormat="0" applyBorder="0" applyAlignment="0" applyProtection="0"/>
    <xf numFmtId="0" fontId="139" fillId="13"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139" fillId="3" borderId="0" applyNumberFormat="0" applyBorder="0" applyAlignment="0" applyProtection="0"/>
    <xf numFmtId="0" fontId="2" fillId="3" borderId="0" applyNumberFormat="0" applyBorder="0" applyAlignment="0" applyProtection="0"/>
    <xf numFmtId="0" fontId="2" fillId="18" borderId="0" applyNumberFormat="0" applyBorder="0" applyAlignment="0" applyProtection="0"/>
    <xf numFmtId="0" fontId="139" fillId="18" borderId="0" applyNumberFormat="0" applyBorder="0" applyAlignment="0" applyProtection="0"/>
    <xf numFmtId="0" fontId="2" fillId="18"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9" fillId="14" borderId="0" applyNumberFormat="0" applyBorder="0" applyAlignment="0" applyProtection="0"/>
    <xf numFmtId="0" fontId="139" fillId="5" borderId="0" applyNumberFormat="0" applyBorder="0" applyAlignment="0" applyProtection="0"/>
    <xf numFmtId="0" fontId="139" fillId="8" borderId="0" applyNumberFormat="0" applyBorder="0" applyAlignment="0" applyProtection="0"/>
    <xf numFmtId="0" fontId="139" fillId="4" borderId="0" applyNumberFormat="0" applyBorder="0" applyAlignment="0" applyProtection="0"/>
    <xf numFmtId="0" fontId="139" fillId="14" borderId="0" applyNumberFormat="0" applyBorder="0" applyAlignment="0" applyProtection="0"/>
    <xf numFmtId="0" fontId="139" fillId="16" borderId="0" applyNumberFormat="0" applyBorder="0" applyAlignment="0" applyProtection="0"/>
    <xf numFmtId="0" fontId="132" fillId="19" borderId="0" applyNumberFormat="0" applyBorder="0" applyAlignment="0" applyProtection="0"/>
    <xf numFmtId="0" fontId="140" fillId="19" borderId="0" applyNumberFormat="0" applyBorder="0" applyAlignment="0" applyProtection="0"/>
    <xf numFmtId="0" fontId="132" fillId="5" borderId="0" applyNumberFormat="0" applyBorder="0" applyAlignment="0" applyProtection="0"/>
    <xf numFmtId="0" fontId="140" fillId="5" borderId="0" applyNumberFormat="0" applyBorder="0" applyAlignment="0" applyProtection="0"/>
    <xf numFmtId="0" fontId="132" fillId="17" borderId="0" applyNumberFormat="0" applyBorder="0" applyAlignment="0" applyProtection="0"/>
    <xf numFmtId="0" fontId="140" fillId="17" borderId="0" applyNumberFormat="0" applyBorder="0" applyAlignment="0" applyProtection="0"/>
    <xf numFmtId="0" fontId="132" fillId="20" borderId="0" applyNumberFormat="0" applyBorder="0" applyAlignment="0" applyProtection="0"/>
    <xf numFmtId="0" fontId="140" fillId="20" borderId="0" applyNumberFormat="0" applyBorder="0" applyAlignment="0" applyProtection="0"/>
    <xf numFmtId="0" fontId="132" fillId="21" borderId="0" applyNumberFormat="0" applyBorder="0" applyAlignment="0" applyProtection="0"/>
    <xf numFmtId="0" fontId="140" fillId="21" borderId="0" applyNumberFormat="0" applyBorder="0" applyAlignment="0" applyProtection="0"/>
    <xf numFmtId="0" fontId="132" fillId="22" borderId="0" applyNumberFormat="0" applyBorder="0" applyAlignment="0" applyProtection="0"/>
    <xf numFmtId="0" fontId="140" fillId="22" borderId="0" applyNumberFormat="0" applyBorder="0" applyAlignment="0" applyProtection="0"/>
    <xf numFmtId="0" fontId="175" fillId="19" borderId="0" applyNumberFormat="0" applyBorder="0" applyAlignment="0" applyProtection="0"/>
    <xf numFmtId="0" fontId="175" fillId="5" borderId="0" applyNumberFormat="0" applyBorder="0" applyAlignment="0" applyProtection="0"/>
    <xf numFmtId="0" fontId="175" fillId="17" borderId="0" applyNumberFormat="0" applyBorder="0" applyAlignment="0" applyProtection="0"/>
    <xf numFmtId="0" fontId="175" fillId="20" borderId="0" applyNumberFormat="0" applyBorder="0" applyAlignment="0" applyProtection="0"/>
    <xf numFmtId="0" fontId="175" fillId="21" borderId="0" applyNumberFormat="0" applyBorder="0" applyAlignment="0" applyProtection="0"/>
    <xf numFmtId="0" fontId="175" fillId="22" borderId="0" applyNumberFormat="0" applyBorder="0" applyAlignment="0" applyProtection="0"/>
    <xf numFmtId="0" fontId="140" fillId="14" borderId="0" applyNumberFormat="0" applyBorder="0" applyAlignment="0" applyProtection="0"/>
    <xf numFmtId="0" fontId="140" fillId="23" borderId="0" applyNumberFormat="0" applyBorder="0" applyAlignment="0" applyProtection="0"/>
    <xf numFmtId="0" fontId="140" fillId="18" borderId="0" applyNumberFormat="0" applyBorder="0" applyAlignment="0" applyProtection="0"/>
    <xf numFmtId="0" fontId="140" fillId="4" borderId="0" applyNumberFormat="0" applyBorder="0" applyAlignment="0" applyProtection="0"/>
    <xf numFmtId="0" fontId="140" fillId="14" borderId="0" applyNumberFormat="0" applyBorder="0" applyAlignment="0" applyProtection="0"/>
    <xf numFmtId="0" fontId="140" fillId="5" borderId="0" applyNumberFormat="0" applyBorder="0" applyAlignment="0" applyProtection="0"/>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142" fillId="24" borderId="44">
      <alignment vertical="center"/>
    </xf>
    <xf numFmtId="0" fontId="132" fillId="25" borderId="0" applyNumberFormat="0" applyBorder="0" applyAlignment="0" applyProtection="0"/>
    <xf numFmtId="0" fontId="140" fillId="25" borderId="0" applyNumberFormat="0" applyBorder="0" applyAlignment="0" applyProtection="0"/>
    <xf numFmtId="0" fontId="132" fillId="26" borderId="0" applyNumberFormat="0" applyBorder="0" applyAlignment="0" applyProtection="0"/>
    <xf numFmtId="0" fontId="140" fillId="26" borderId="0" applyNumberFormat="0" applyBorder="0" applyAlignment="0" applyProtection="0"/>
    <xf numFmtId="0" fontId="132" fillId="27" borderId="0" applyNumberFormat="0" applyBorder="0" applyAlignment="0" applyProtection="0"/>
    <xf numFmtId="0" fontId="140" fillId="27" borderId="0" applyNumberFormat="0" applyBorder="0" applyAlignment="0" applyProtection="0"/>
    <xf numFmtId="0" fontId="132" fillId="20" borderId="0" applyNumberFormat="0" applyBorder="0" applyAlignment="0" applyProtection="0"/>
    <xf numFmtId="0" fontId="140" fillId="20" borderId="0" applyNumberFormat="0" applyBorder="0" applyAlignment="0" applyProtection="0"/>
    <xf numFmtId="0" fontId="132" fillId="21" borderId="0" applyNumberFormat="0" applyBorder="0" applyAlignment="0" applyProtection="0"/>
    <xf numFmtId="0" fontId="140" fillId="21" borderId="0" applyNumberFormat="0" applyBorder="0" applyAlignment="0" applyProtection="0"/>
    <xf numFmtId="0" fontId="132" fillId="23" borderId="0" applyNumberFormat="0" applyBorder="0" applyAlignment="0" applyProtection="0"/>
    <xf numFmtId="0" fontId="140" fillId="23" borderId="0" applyNumberFormat="0" applyBorder="0" applyAlignment="0" applyProtection="0"/>
    <xf numFmtId="0" fontId="175" fillId="25" borderId="0" applyNumberFormat="0" applyBorder="0" applyAlignment="0" applyProtection="0"/>
    <xf numFmtId="0" fontId="175" fillId="26" borderId="0" applyNumberFormat="0" applyBorder="0" applyAlignment="0" applyProtection="0"/>
    <xf numFmtId="0" fontId="175" fillId="27" borderId="0" applyNumberFormat="0" applyBorder="0" applyAlignment="0" applyProtection="0"/>
    <xf numFmtId="0" fontId="175" fillId="20" borderId="0" applyNumberFormat="0" applyBorder="0" applyAlignment="0" applyProtection="0"/>
    <xf numFmtId="2" fontId="175" fillId="20" borderId="0" applyNumberFormat="0" applyBorder="0" applyAlignment="0" applyProtection="0"/>
    <xf numFmtId="0" fontId="175" fillId="21" borderId="0" applyNumberFormat="0" applyBorder="0" applyAlignment="0" applyProtection="0"/>
    <xf numFmtId="0" fontId="175" fillId="23" borderId="0" applyNumberFormat="0" applyBorder="0" applyAlignment="0" applyProtection="0"/>
    <xf numFmtId="174" fontId="3" fillId="0" borderId="0" applyFont="0" applyFill="0" applyBorder="0" applyAlignment="0" applyProtection="0"/>
    <xf numFmtId="0" fontId="122" fillId="4" borderId="0" applyNumberFormat="0" applyBorder="0" applyAlignment="0" applyProtection="0"/>
    <xf numFmtId="0" fontId="162" fillId="4" borderId="0" applyNumberFormat="0" applyBorder="0" applyAlignment="0" applyProtection="0"/>
    <xf numFmtId="0" fontId="3" fillId="0" borderId="0"/>
    <xf numFmtId="0" fontId="143" fillId="14" borderId="0" applyNumberFormat="0" applyBorder="0" applyAlignment="0" applyProtection="0"/>
    <xf numFmtId="174" fontId="137" fillId="0" borderId="0" applyFont="0" applyFill="0" applyBorder="0" applyAlignment="0" applyProtection="0"/>
    <xf numFmtId="175" fontId="144" fillId="0" borderId="0" applyFill="0" applyBorder="0" applyAlignment="0"/>
    <xf numFmtId="0" fontId="144" fillId="0" borderId="0" applyFill="0" applyBorder="0" applyAlignment="0"/>
    <xf numFmtId="0" fontId="126" fillId="28" borderId="45" applyNumberFormat="0" applyAlignment="0" applyProtection="0"/>
    <xf numFmtId="0" fontId="126" fillId="28" borderId="45" applyNumberFormat="0" applyAlignment="0" applyProtection="0"/>
    <xf numFmtId="0" fontId="176" fillId="28" borderId="45" applyNumberFormat="0" applyAlignment="0" applyProtection="0"/>
    <xf numFmtId="0" fontId="176" fillId="28" borderId="45" applyNumberFormat="0" applyAlignment="0" applyProtection="0"/>
    <xf numFmtId="0" fontId="126" fillId="28" borderId="45" applyNumberFormat="0" applyAlignment="0" applyProtection="0"/>
    <xf numFmtId="0" fontId="126" fillId="28" borderId="45" applyNumberFormat="0" applyAlignment="0" applyProtection="0"/>
    <xf numFmtId="0" fontId="126" fillId="28" borderId="45" applyNumberFormat="0" applyAlignment="0" applyProtection="0"/>
    <xf numFmtId="0" fontId="126" fillId="28" borderId="45" applyNumberFormat="0" applyAlignment="0" applyProtection="0"/>
    <xf numFmtId="0" fontId="145" fillId="29" borderId="45" applyNumberFormat="0" applyAlignment="0" applyProtection="0"/>
    <xf numFmtId="0" fontId="136" fillId="0" borderId="0"/>
    <xf numFmtId="0" fontId="146" fillId="30" borderId="46" applyNumberFormat="0" applyAlignment="0" applyProtection="0"/>
    <xf numFmtId="0" fontId="147" fillId="0" borderId="47" applyNumberFormat="0" applyFill="0" applyAlignment="0" applyProtection="0"/>
    <xf numFmtId="0" fontId="128" fillId="30" borderId="46" applyNumberFormat="0" applyAlignment="0" applyProtection="0"/>
    <xf numFmtId="0" fontId="146" fillId="30" borderId="46" applyNumberFormat="0" applyAlignment="0" applyProtection="0"/>
    <xf numFmtId="0" fontId="146" fillId="30" borderId="46" applyNumberFormat="0" applyAlignment="0" applyProtection="0"/>
    <xf numFmtId="0" fontId="146" fillId="30" borderId="46" applyNumberFormat="0" applyAlignment="0" applyProtection="0"/>
    <xf numFmtId="0" fontId="146" fillId="30" borderId="46" applyNumberFormat="0" applyAlignment="0" applyProtection="0"/>
    <xf numFmtId="0" fontId="146" fillId="30" borderId="46" applyNumberFormat="0" applyAlignment="0" applyProtection="0"/>
    <xf numFmtId="0" fontId="128" fillId="30" borderId="46" applyNumberFormat="0" applyAlignment="0" applyProtection="0"/>
    <xf numFmtId="0" fontId="128" fillId="30" borderId="46" applyNumberFormat="0" applyAlignment="0" applyProtection="0"/>
    <xf numFmtId="0" fontId="128" fillId="30" borderId="46" applyNumberFormat="0" applyAlignment="0" applyProtection="0"/>
    <xf numFmtId="0" fontId="128" fillId="30" borderId="46" applyNumberFormat="0" applyAlignment="0" applyProtection="0"/>
    <xf numFmtId="176" fontId="4" fillId="0" borderId="0" applyFont="0" applyFill="0" applyBorder="0" applyAlignment="0" applyProtection="0"/>
    <xf numFmtId="0" fontId="4" fillId="0" borderId="0" applyFont="0" applyFill="0" applyBorder="0" applyAlignment="0" applyProtection="0"/>
    <xf numFmtId="38" fontId="136" fillId="0" borderId="0" applyFont="0" applyFill="0" applyBorder="0" applyAlignment="0" applyProtection="0"/>
    <xf numFmtId="38" fontId="136" fillId="0" borderId="0" applyFont="0" applyFill="0" applyBorder="0" applyAlignment="0" applyProtection="0"/>
    <xf numFmtId="38" fontId="136" fillId="0" borderId="0" applyFont="0" applyFill="0" applyBorder="0" applyAlignment="0" applyProtection="0"/>
    <xf numFmtId="38" fontId="136"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38" fontId="136" fillId="0" borderId="0" applyFont="0" applyFill="0" applyBorder="0" applyAlignment="0" applyProtection="0"/>
    <xf numFmtId="176" fontId="4"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9" fillId="0" borderId="0" applyFont="0" applyFill="0" applyBorder="0" applyAlignment="0" applyProtection="0"/>
    <xf numFmtId="0" fontId="148" fillId="0" borderId="0"/>
    <xf numFmtId="0" fontId="144" fillId="0" borderId="0"/>
    <xf numFmtId="0" fontId="148" fillId="0" borderId="0"/>
    <xf numFmtId="0" fontId="144" fillId="0" borderId="0"/>
    <xf numFmtId="6" fontId="4" fillId="0" borderId="0" applyFont="0" applyFill="0" applyBorder="0" applyAlignment="0" applyProtection="0"/>
    <xf numFmtId="6" fontId="4" fillId="0" borderId="0" applyFont="0" applyFill="0" applyBorder="0" applyAlignment="0" applyProtection="0"/>
    <xf numFmtId="6" fontId="136" fillId="0" borderId="0" applyFont="0" applyFill="0" applyBorder="0" applyAlignment="0" applyProtection="0"/>
    <xf numFmtId="6" fontId="136" fillId="0" borderId="0" applyFont="0" applyFill="0" applyBorder="0" applyAlignment="0" applyProtection="0"/>
    <xf numFmtId="6" fontId="136" fillId="0" borderId="0" applyFont="0" applyFill="0" applyBorder="0" applyAlignment="0" applyProtection="0"/>
    <xf numFmtId="6" fontId="136" fillId="0" borderId="0" applyFont="0" applyFill="0" applyBorder="0" applyAlignment="0" applyProtection="0"/>
    <xf numFmtId="6" fontId="136" fillId="0" borderId="0" applyFont="0" applyFill="0" applyBorder="0" applyAlignment="0" applyProtection="0"/>
    <xf numFmtId="0" fontId="177" fillId="15" borderId="45" applyNumberFormat="0" applyAlignment="0" applyProtection="0"/>
    <xf numFmtId="0" fontId="177" fillId="15" borderId="45" applyNumberFormat="0" applyAlignment="0" applyProtection="0"/>
    <xf numFmtId="0" fontId="177" fillId="15" borderId="45" applyNumberFormat="0" applyAlignment="0" applyProtection="0"/>
    <xf numFmtId="0" fontId="177" fillId="15" borderId="45" applyNumberFormat="0" applyAlignment="0" applyProtection="0"/>
    <xf numFmtId="0" fontId="178" fillId="28" borderId="48" applyNumberFormat="0" applyAlignment="0" applyProtection="0"/>
    <xf numFmtId="0" fontId="178" fillId="28" borderId="48" applyNumberFormat="0" applyAlignment="0" applyProtection="0"/>
    <xf numFmtId="0" fontId="178" fillId="28" borderId="48" applyNumberFormat="0" applyAlignment="0" applyProtection="0"/>
    <xf numFmtId="0" fontId="178" fillId="28" borderId="48" applyNumberFormat="0" applyAlignment="0" applyProtection="0"/>
    <xf numFmtId="0" fontId="149" fillId="0" borderId="0">
      <protection locked="0"/>
    </xf>
    <xf numFmtId="177" fontId="3" fillId="0" borderId="0" applyFont="0" applyFill="0" applyBorder="0" applyAlignment="0" applyProtection="0"/>
    <xf numFmtId="0" fontId="179" fillId="6" borderId="0" applyNumberFormat="0" applyBorder="0" applyAlignment="0" applyProtection="0"/>
    <xf numFmtId="165" fontId="9"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74"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3" fillId="0" borderId="0" applyFont="0" applyFill="0" applyBorder="0" applyAlignment="0" applyProtection="0"/>
    <xf numFmtId="0" fontId="150" fillId="0" borderId="0">
      <protection locked="0"/>
    </xf>
    <xf numFmtId="0" fontId="150" fillId="0" borderId="0">
      <protection locked="0"/>
    </xf>
    <xf numFmtId="0" fontId="151" fillId="0" borderId="0" applyNumberFormat="0" applyFill="0" applyBorder="0" applyAlignment="0" applyProtection="0"/>
    <xf numFmtId="0" fontId="140" fillId="31" borderId="0" applyNumberFormat="0" applyBorder="0" applyAlignment="0" applyProtection="0"/>
    <xf numFmtId="0" fontId="140" fillId="23" borderId="0" applyNumberFormat="0" applyBorder="0" applyAlignment="0" applyProtection="0"/>
    <xf numFmtId="0" fontId="140" fillId="18" borderId="0" applyNumberFormat="0" applyBorder="0" applyAlignment="0" applyProtection="0"/>
    <xf numFmtId="0" fontId="140" fillId="32" borderId="0" applyNumberFormat="0" applyBorder="0" applyAlignment="0" applyProtection="0"/>
    <xf numFmtId="0" fontId="140" fillId="21" borderId="0" applyNumberFormat="0" applyBorder="0" applyAlignment="0" applyProtection="0"/>
    <xf numFmtId="0" fontId="140" fillId="26" borderId="0" applyNumberFormat="0" applyBorder="0" applyAlignment="0" applyProtection="0"/>
    <xf numFmtId="0" fontId="152" fillId="8" borderId="45" applyNumberFormat="0" applyAlignment="0" applyProtection="0"/>
    <xf numFmtId="178" fontId="4" fillId="0" borderId="0" applyFont="0" applyFill="0" applyBorder="0" applyAlignment="0" applyProtection="0"/>
    <xf numFmtId="0" fontId="4" fillId="0" borderId="0" applyFont="0" applyFill="0" applyBorder="0" applyAlignment="0" applyProtection="0"/>
    <xf numFmtId="186" fontId="174" fillId="0" borderId="0" applyFont="0" applyFill="0" applyBorder="0" applyAlignment="0" applyProtection="0"/>
    <xf numFmtId="178" fontId="174" fillId="0" borderId="0" applyFont="0" applyFill="0" applyBorder="0" applyAlignment="0" applyProtection="0"/>
    <xf numFmtId="0" fontId="4" fillId="0" borderId="0" applyFont="0" applyFill="0" applyBorder="0" applyAlignment="0" applyProtection="0"/>
    <xf numFmtId="179" fontId="137" fillId="0" borderId="0" applyFont="0" applyFill="0" applyBorder="0" applyAlignment="0" applyProtection="0"/>
    <xf numFmtId="0" fontId="130" fillId="0" borderId="0" applyNumberFormat="0" applyFill="0" applyBorder="0" applyAlignment="0" applyProtection="0"/>
    <xf numFmtId="0" fontId="168" fillId="0" borderId="0" applyNumberFormat="0" applyFill="0" applyBorder="0" applyAlignment="0" applyProtection="0"/>
    <xf numFmtId="0" fontId="153" fillId="0" borderId="0" applyProtection="0"/>
    <xf numFmtId="0" fontId="154" fillId="0" borderId="0" applyProtection="0"/>
    <xf numFmtId="0" fontId="155" fillId="0" borderId="0" applyProtection="0"/>
    <xf numFmtId="0" fontId="156" fillId="0" borderId="0" applyProtection="0"/>
    <xf numFmtId="0" fontId="156" fillId="0" borderId="0" applyProtection="0"/>
    <xf numFmtId="0" fontId="154" fillId="0" borderId="0" applyProtection="0"/>
    <xf numFmtId="0" fontId="155" fillId="0" borderId="0" applyProtection="0"/>
    <xf numFmtId="0" fontId="157" fillId="0" borderId="0"/>
    <xf numFmtId="0" fontId="149" fillId="0" borderId="0">
      <protection locked="0"/>
    </xf>
    <xf numFmtId="0" fontId="149" fillId="0" borderId="0">
      <protection locked="0"/>
    </xf>
    <xf numFmtId="0" fontId="158" fillId="0" borderId="0" applyNumberFormat="0" applyFill="0" applyBorder="0" applyAlignment="0" applyProtection="0">
      <alignment vertical="top"/>
      <protection locked="0"/>
    </xf>
    <xf numFmtId="0" fontId="121" fillId="6" borderId="0" applyNumberFormat="0" applyBorder="0" applyAlignment="0" applyProtection="0"/>
    <xf numFmtId="0" fontId="143" fillId="6" borderId="0" applyNumberFormat="0" applyBorder="0" applyAlignment="0" applyProtection="0"/>
    <xf numFmtId="0" fontId="155" fillId="0" borderId="49" applyNumberFormat="0" applyAlignment="0" applyProtection="0">
      <alignment horizontal="left" vertical="center"/>
    </xf>
    <xf numFmtId="0" fontId="155" fillId="0" borderId="50">
      <alignment horizontal="left" vertical="center"/>
    </xf>
    <xf numFmtId="0" fontId="155" fillId="0" borderId="50">
      <alignment horizontal="left" vertical="center"/>
    </xf>
    <xf numFmtId="0" fontId="155" fillId="0" borderId="50">
      <alignment horizontal="left" vertical="center"/>
    </xf>
    <xf numFmtId="0" fontId="155" fillId="0" borderId="50">
      <alignment horizontal="left" vertical="center"/>
    </xf>
    <xf numFmtId="0" fontId="155" fillId="0" borderId="50">
      <alignment horizontal="left" vertical="center"/>
    </xf>
    <xf numFmtId="0" fontId="155" fillId="0" borderId="50">
      <alignment horizontal="left" vertical="center"/>
    </xf>
    <xf numFmtId="0" fontId="155" fillId="0" borderId="50">
      <alignment horizontal="left" vertical="center"/>
    </xf>
    <xf numFmtId="0" fontId="155" fillId="0" borderId="50">
      <alignment horizontal="left" vertical="center"/>
    </xf>
    <xf numFmtId="0" fontId="155" fillId="0" borderId="50">
      <alignment horizontal="left" vertical="center"/>
    </xf>
    <xf numFmtId="0" fontId="118" fillId="0" borderId="51" applyNumberFormat="0" applyFill="0" applyAlignment="0" applyProtection="0"/>
    <xf numFmtId="0" fontId="180" fillId="0" borderId="51" applyNumberFormat="0" applyFill="0" applyAlignment="0" applyProtection="0"/>
    <xf numFmtId="0" fontId="119" fillId="0" borderId="52" applyNumberFormat="0" applyFill="0" applyAlignment="0" applyProtection="0"/>
    <xf numFmtId="0" fontId="181" fillId="0" borderId="52" applyNumberFormat="0" applyFill="0" applyAlignment="0" applyProtection="0"/>
    <xf numFmtId="0" fontId="120" fillId="0" borderId="53" applyNumberFormat="0" applyFill="0" applyAlignment="0" applyProtection="0"/>
    <xf numFmtId="0" fontId="182" fillId="0" borderId="53" applyNumberFormat="0" applyFill="0" applyAlignment="0" applyProtection="0"/>
    <xf numFmtId="0" fontId="182" fillId="0" borderId="53" applyNumberFormat="0" applyFill="0" applyAlignment="0" applyProtection="0"/>
    <xf numFmtId="0" fontId="120" fillId="0" borderId="53" applyNumberFormat="0" applyFill="0" applyAlignment="0" applyProtection="0"/>
    <xf numFmtId="0" fontId="120" fillId="0" borderId="0" applyNumberFormat="0" applyFill="0" applyBorder="0" applyAlignment="0" applyProtection="0"/>
    <xf numFmtId="0" fontId="182" fillId="0" borderId="0" applyNumberFormat="0" applyFill="0" applyBorder="0" applyAlignment="0" applyProtection="0"/>
    <xf numFmtId="180" fontId="159" fillId="0" borderId="0" applyNumberFormat="0" applyFill="0" applyBorder="0" applyAlignment="0" applyProtection="0"/>
    <xf numFmtId="180" fontId="160" fillId="0" borderId="0" applyNumberFormat="0" applyFill="0" applyBorder="0" applyAlignment="0" applyProtection="0"/>
    <xf numFmtId="0" fontId="183" fillId="0" borderId="0" applyNumberFormat="0" applyFill="0" applyBorder="0" applyAlignment="0" applyProtection="0">
      <alignment vertical="top"/>
      <protection locked="0"/>
    </xf>
    <xf numFmtId="0" fontId="161" fillId="0" borderId="0" applyNumberFormat="0" applyFill="0" applyBorder="0" applyAlignment="0" applyProtection="0"/>
    <xf numFmtId="0" fontId="162" fillId="13" borderId="0" applyNumberFormat="0" applyBorder="0" applyAlignment="0" applyProtection="0"/>
    <xf numFmtId="0" fontId="3" fillId="0" borderId="0"/>
    <xf numFmtId="0" fontId="124" fillId="15" borderId="45" applyNumberFormat="0" applyAlignment="0" applyProtection="0"/>
    <xf numFmtId="0" fontId="124" fillId="15" borderId="45" applyNumberFormat="0" applyAlignment="0" applyProtection="0"/>
    <xf numFmtId="0" fontId="152" fillId="15" borderId="45" applyNumberFormat="0" applyAlignment="0" applyProtection="0"/>
    <xf numFmtId="0" fontId="152" fillId="15" borderId="45" applyNumberFormat="0" applyAlignment="0" applyProtection="0"/>
    <xf numFmtId="0" fontId="124" fillId="15" borderId="45" applyNumberFormat="0" applyAlignment="0" applyProtection="0"/>
    <xf numFmtId="0" fontId="124" fillId="15" borderId="45" applyNumberFormat="0" applyAlignment="0" applyProtection="0"/>
    <xf numFmtId="0" fontId="124" fillId="15" borderId="45" applyNumberFormat="0" applyAlignment="0" applyProtection="0"/>
    <xf numFmtId="0" fontId="124" fillId="15" borderId="45" applyNumberFormat="0" applyAlignment="0" applyProtection="0"/>
    <xf numFmtId="0" fontId="184" fillId="0" borderId="54" applyNumberFormat="0" applyFill="0" applyAlignment="0" applyProtection="0"/>
    <xf numFmtId="0" fontId="185" fillId="30" borderId="46" applyNumberFormat="0" applyAlignment="0" applyProtection="0"/>
    <xf numFmtId="0" fontId="185" fillId="30" borderId="46" applyNumberFormat="0" applyAlignment="0" applyProtection="0"/>
    <xf numFmtId="0" fontId="185" fillId="30" borderId="46" applyNumberFormat="0" applyAlignment="0" applyProtection="0"/>
    <xf numFmtId="0" fontId="185" fillId="30" borderId="46" applyNumberFormat="0" applyAlignment="0" applyProtection="0"/>
    <xf numFmtId="0" fontId="185" fillId="30" borderId="46" applyNumberFormat="0" applyAlignment="0" applyProtection="0"/>
    <xf numFmtId="0" fontId="3" fillId="0" borderId="0"/>
    <xf numFmtId="0" fontId="3" fillId="0" borderId="0"/>
    <xf numFmtId="0" fontId="3" fillId="0" borderId="0"/>
    <xf numFmtId="0" fontId="136" fillId="0" borderId="0"/>
    <xf numFmtId="0" fontId="4" fillId="24" borderId="55"/>
    <xf numFmtId="0" fontId="4" fillId="24" borderId="55"/>
    <xf numFmtId="0" fontId="174" fillId="24" borderId="55"/>
    <xf numFmtId="0" fontId="4" fillId="24" borderId="55"/>
    <xf numFmtId="0" fontId="127" fillId="0" borderId="54" applyNumberFormat="0" applyFill="0" applyAlignment="0" applyProtection="0"/>
    <xf numFmtId="0" fontId="186" fillId="0" borderId="54" applyNumberFormat="0" applyFill="0" applyAlignment="0" applyProtection="0"/>
    <xf numFmtId="0" fontId="3" fillId="0" borderId="0"/>
    <xf numFmtId="164" fontId="137" fillId="0" borderId="0" applyFont="0" applyFill="0" applyBorder="0" applyAlignment="0" applyProtection="0"/>
    <xf numFmtId="164" fontId="137"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0" fontId="149" fillId="0" borderId="0">
      <protection locked="0"/>
    </xf>
    <xf numFmtId="0" fontId="3" fillId="0" borderId="0"/>
    <xf numFmtId="0" fontId="133" fillId="33" borderId="0">
      <alignment wrapText="1"/>
    </xf>
    <xf numFmtId="0" fontId="187" fillId="0" borderId="51" applyNumberFormat="0" applyFill="0" applyAlignment="0" applyProtection="0"/>
    <xf numFmtId="0" fontId="188" fillId="0" borderId="52" applyNumberFormat="0" applyFill="0" applyAlignment="0" applyProtection="0"/>
    <xf numFmtId="0" fontId="189" fillId="0" borderId="53" applyNumberFormat="0" applyFill="0" applyAlignment="0" applyProtection="0"/>
    <xf numFmtId="0" fontId="189" fillId="0" borderId="53" applyNumberFormat="0" applyFill="0" applyAlignment="0" applyProtection="0"/>
    <xf numFmtId="0" fontId="189" fillId="0" borderId="0" applyNumberFormat="0" applyFill="0" applyBorder="0" applyAlignment="0" applyProtection="0"/>
    <xf numFmtId="0" fontId="123" fillId="8" borderId="0" applyNumberFormat="0" applyBorder="0" applyAlignment="0" applyProtection="0"/>
    <xf numFmtId="0" fontId="190" fillId="8" borderId="0" applyNumberFormat="0" applyBorder="0" applyAlignment="0" applyProtection="0"/>
    <xf numFmtId="0" fontId="191" fillId="8" borderId="0" applyNumberFormat="0" applyBorder="0" applyAlignment="0" applyProtection="0"/>
    <xf numFmtId="37" fontId="1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7" fillId="0" borderId="0"/>
    <xf numFmtId="0" fontId="3" fillId="0" borderId="0"/>
    <xf numFmtId="0" fontId="3" fillId="0" borderId="0"/>
    <xf numFmtId="0" fontId="137" fillId="0" borderId="0"/>
    <xf numFmtId="0" fontId="139" fillId="0" borderId="0"/>
    <xf numFmtId="0" fontId="137" fillId="0" borderId="0"/>
    <xf numFmtId="0" fontId="137" fillId="0" borderId="0"/>
    <xf numFmtId="184" fontId="164" fillId="0" borderId="0" applyFont="0" applyFill="0" applyBorder="0" applyAlignment="0" applyProtection="0"/>
    <xf numFmtId="0" fontId="164" fillId="0" borderId="0" applyFont="0" applyFill="0" applyBorder="0" applyAlignment="0" applyProtection="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4"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2"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74" fillId="0" borderId="0"/>
    <xf numFmtId="0" fontId="3" fillId="0" borderId="0"/>
    <xf numFmtId="0" fontId="173" fillId="0" borderId="0" applyNumberFormat="0" applyFont="0" applyFill="0" applyBorder="0" applyAlignment="0" applyProtection="0"/>
    <xf numFmtId="0" fontId="3" fillId="0" borderId="0"/>
    <xf numFmtId="0" fontId="4" fillId="0" borderId="0"/>
    <xf numFmtId="0" fontId="3" fillId="0" borderId="0"/>
    <xf numFmtId="0" fontId="9" fillId="0" borderId="0"/>
    <xf numFmtId="0" fontId="173"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 fillId="0" borderId="0"/>
    <xf numFmtId="0" fontId="174"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applyNumberFormat="0" applyFont="0" applyFill="0" applyBorder="0" applyAlignment="0" applyProtection="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4" fillId="0" borderId="0"/>
    <xf numFmtId="0" fontId="203" fillId="0" borderId="0"/>
    <xf numFmtId="0" fontId="4" fillId="0" borderId="0"/>
    <xf numFmtId="0" fontId="203" fillId="0" borderId="0"/>
    <xf numFmtId="0" fontId="12" fillId="0" borderId="0"/>
    <xf numFmtId="0" fontId="174" fillId="0" borderId="0"/>
    <xf numFmtId="0" fontId="3" fillId="0" borderId="0"/>
    <xf numFmtId="0" fontId="4" fillId="0" borderId="0"/>
    <xf numFmtId="0" fontId="4" fillId="0" borderId="0"/>
    <xf numFmtId="0" fontId="203" fillId="0" borderId="0"/>
    <xf numFmtId="0" fontId="3" fillId="0" borderId="0"/>
    <xf numFmtId="0" fontId="203" fillId="0" borderId="0"/>
    <xf numFmtId="0" fontId="4" fillId="0" borderId="0"/>
    <xf numFmtId="0" fontId="203" fillId="0" borderId="0"/>
    <xf numFmtId="0" fontId="4" fillId="0" borderId="0"/>
    <xf numFmtId="0" fontId="203" fillId="0" borderId="0"/>
    <xf numFmtId="0" fontId="4" fillId="0" borderId="0"/>
    <xf numFmtId="0" fontId="203" fillId="0" borderId="0"/>
    <xf numFmtId="0" fontId="4" fillId="0" borderId="0"/>
    <xf numFmtId="0" fontId="203" fillId="0" borderId="0"/>
    <xf numFmtId="0" fontId="205" fillId="0" borderId="0"/>
    <xf numFmtId="0" fontId="203" fillId="0" borderId="0"/>
    <xf numFmtId="0" fontId="20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2" fillId="0" borderId="0"/>
    <xf numFmtId="0" fontId="174" fillId="0" borderId="0">
      <alignment horizontal="left" wrapText="1"/>
    </xf>
    <xf numFmtId="0" fontId="174" fillId="0" borderId="0"/>
    <xf numFmtId="0" fontId="4" fillId="0" borderId="0"/>
    <xf numFmtId="0" fontId="3" fillId="0" borderId="0"/>
    <xf numFmtId="0" fontId="205" fillId="0" borderId="0"/>
    <xf numFmtId="0" fontId="3" fillId="0" borderId="0"/>
    <xf numFmtId="0" fontId="3" fillId="0" borderId="0"/>
    <xf numFmtId="0" fontId="15" fillId="0" borderId="0"/>
    <xf numFmtId="0" fontId="3" fillId="0" borderId="0"/>
    <xf numFmtId="0" fontId="15" fillId="0" borderId="0"/>
    <xf numFmtId="0" fontId="4" fillId="0" borderId="0"/>
    <xf numFmtId="0" fontId="15" fillId="0" borderId="0"/>
    <xf numFmtId="0" fontId="4" fillId="0" borderId="0"/>
    <xf numFmtId="0" fontId="15" fillId="0" borderId="0"/>
    <xf numFmtId="0" fontId="14" fillId="0" borderId="0"/>
    <xf numFmtId="0" fontId="15" fillId="0" borderId="0"/>
    <xf numFmtId="0" fontId="14" fillId="0" borderId="0"/>
    <xf numFmtId="0" fontId="4" fillId="0" borderId="0"/>
    <xf numFmtId="0" fontId="15" fillId="0" borderId="0"/>
    <xf numFmtId="0" fontId="14" fillId="0" borderId="0"/>
    <xf numFmtId="0" fontId="15" fillId="0" borderId="0"/>
    <xf numFmtId="0" fontId="14" fillId="0" borderId="0"/>
    <xf numFmtId="0" fontId="15" fillId="0" borderId="0"/>
    <xf numFmtId="0" fontId="4" fillId="0" borderId="0"/>
    <xf numFmtId="0" fontId="3" fillId="0" borderId="0"/>
    <xf numFmtId="0" fontId="17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203" fillId="0" borderId="0"/>
    <xf numFmtId="0" fontId="3" fillId="0" borderId="0"/>
    <xf numFmtId="0" fontId="4" fillId="0" borderId="0"/>
    <xf numFmtId="0" fontId="174" fillId="0" borderId="0"/>
    <xf numFmtId="0" fontId="3" fillId="0" borderId="0"/>
    <xf numFmtId="0" fontId="3" fillId="0" borderId="0"/>
    <xf numFmtId="0" fontId="205" fillId="0" borderId="0"/>
    <xf numFmtId="0" fontId="203" fillId="0" borderId="0"/>
    <xf numFmtId="0" fontId="14" fillId="0" borderId="0"/>
    <xf numFmtId="0" fontId="14" fillId="0" borderId="0"/>
    <xf numFmtId="0" fontId="14" fillId="0" borderId="0"/>
    <xf numFmtId="0" fontId="3" fillId="0" borderId="0"/>
    <xf numFmtId="0" fontId="3" fillId="0" borderId="0"/>
    <xf numFmtId="0" fontId="14" fillId="0" borderId="0"/>
    <xf numFmtId="0" fontId="3" fillId="0" borderId="0"/>
    <xf numFmtId="0" fontId="14" fillId="0" borderId="0"/>
    <xf numFmtId="0" fontId="14" fillId="0" borderId="0"/>
    <xf numFmtId="0" fontId="3" fillId="0" borderId="0"/>
    <xf numFmtId="0" fontId="4" fillId="0" borderId="0" applyNumberFormat="0" applyFont="0" applyFill="0" applyBorder="0" applyAlignment="0" applyProtection="0"/>
    <xf numFmtId="0" fontId="174" fillId="0" borderId="0"/>
    <xf numFmtId="0" fontId="4" fillId="0" borderId="0"/>
    <xf numFmtId="0" fontId="4" fillId="0" borderId="0"/>
    <xf numFmtId="0" fontId="3" fillId="0" borderId="0"/>
    <xf numFmtId="0" fontId="174" fillId="0" borderId="0"/>
    <xf numFmtId="0" fontId="173" fillId="0" borderId="0"/>
    <xf numFmtId="0" fontId="14" fillId="0" borderId="0"/>
    <xf numFmtId="0" fontId="4" fillId="0" borderId="0"/>
    <xf numFmtId="0" fontId="4" fillId="0" borderId="0"/>
    <xf numFmtId="0" fontId="4" fillId="0" borderId="0"/>
    <xf numFmtId="0" fontId="4" fillId="0" borderId="0"/>
    <xf numFmtId="0" fontId="14" fillId="0" borderId="0"/>
    <xf numFmtId="0" fontId="3" fillId="0" borderId="0"/>
    <xf numFmtId="0" fontId="3" fillId="0" borderId="0"/>
    <xf numFmtId="0" fontId="51" fillId="0" borderId="0"/>
    <xf numFmtId="0" fontId="3" fillId="0" borderId="0"/>
    <xf numFmtId="0" fontId="173" fillId="0" borderId="0" applyNumberFormat="0" applyFont="0" applyFill="0" applyBorder="0" applyAlignment="0" applyProtection="0"/>
    <xf numFmtId="0" fontId="3" fillId="0" borderId="0"/>
    <xf numFmtId="0" fontId="3" fillId="0" borderId="0"/>
    <xf numFmtId="0" fontId="3" fillId="0" borderId="0"/>
    <xf numFmtId="49" fontId="134" fillId="0" borderId="0">
      <alignment vertical="top" wrapText="1"/>
    </xf>
    <xf numFmtId="2" fontId="4" fillId="0" borderId="0">
      <alignment horizontal="center" vertical="center"/>
    </xf>
    <xf numFmtId="2" fontId="4" fillId="0" borderId="0">
      <alignment horizontal="center" vertical="center"/>
    </xf>
    <xf numFmtId="0" fontId="137" fillId="16" borderId="56" applyNumberFormat="0" applyFont="0" applyAlignment="0" applyProtection="0"/>
    <xf numFmtId="0" fontId="139"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137" fillId="16" borderId="56" applyNumberFormat="0" applyFont="0" applyAlignment="0" applyProtection="0"/>
    <xf numFmtId="0" fontId="137" fillId="16" borderId="56" applyNumberFormat="0" applyFont="0" applyAlignment="0" applyProtection="0"/>
    <xf numFmtId="0" fontId="137"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193" fillId="28" borderId="45" applyNumberFormat="0" applyAlignment="0" applyProtection="0"/>
    <xf numFmtId="0" fontId="193" fillId="28" borderId="45" applyNumberFormat="0" applyAlignment="0" applyProtection="0"/>
    <xf numFmtId="0" fontId="193" fillId="28" borderId="45" applyNumberFormat="0" applyAlignment="0" applyProtection="0"/>
    <xf numFmtId="0" fontId="193" fillId="28" borderId="45" applyNumberFormat="0" applyAlignment="0" applyProtection="0"/>
    <xf numFmtId="0" fontId="183" fillId="0" borderId="0" applyNumberFormat="0" applyFill="0" applyBorder="0" applyAlignment="0" applyProtection="0">
      <alignment vertical="top"/>
      <protection locked="0"/>
    </xf>
    <xf numFmtId="0" fontId="125" fillId="28" borderId="48" applyNumberFormat="0" applyAlignment="0" applyProtection="0"/>
    <xf numFmtId="0" fontId="125" fillId="28" borderId="48" applyNumberFormat="0" applyAlignment="0" applyProtection="0"/>
    <xf numFmtId="0" fontId="166" fillId="28" borderId="48" applyNumberFormat="0" applyAlignment="0" applyProtection="0"/>
    <xf numFmtId="0" fontId="166" fillId="28" borderId="48" applyNumberFormat="0" applyAlignment="0" applyProtection="0"/>
    <xf numFmtId="0" fontId="125" fillId="28" borderId="48" applyNumberFormat="0" applyAlignment="0" applyProtection="0"/>
    <xf numFmtId="0" fontId="125" fillId="28" borderId="48" applyNumberFormat="0" applyAlignment="0" applyProtection="0"/>
    <xf numFmtId="0" fontId="125" fillId="28" borderId="48" applyNumberFormat="0" applyAlignment="0" applyProtection="0"/>
    <xf numFmtId="0" fontId="125" fillId="28" borderId="48" applyNumberFormat="0" applyAlignment="0" applyProtection="0"/>
    <xf numFmtId="0" fontId="136" fillId="0" borderId="0" applyFill="0" applyBorder="0">
      <alignment vertical="top"/>
    </xf>
    <xf numFmtId="0" fontId="3" fillId="0" borderId="0" applyFill="0" applyBorder="0">
      <alignment vertical="top"/>
    </xf>
    <xf numFmtId="0" fontId="136" fillId="0" borderId="0" applyFill="0" applyBorder="0">
      <alignment vertical="top"/>
    </xf>
    <xf numFmtId="9" fontId="14" fillId="0" borderId="0" applyFont="0" applyFill="0" applyBorder="0" applyAlignment="0" applyProtection="0"/>
    <xf numFmtId="185" fontId="16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74" fillId="0" borderId="0" applyFont="0" applyFill="0" applyBorder="0" applyAlignment="0" applyProtection="0"/>
    <xf numFmtId="9" fontId="3" fillId="0" borderId="0" applyFont="0" applyFill="0" applyBorder="0" applyAlignment="0" applyProtection="0"/>
    <xf numFmtId="9" fontId="20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7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7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7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7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7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7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7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74" fillId="0" borderId="0" applyFont="0" applyFill="0" applyBorder="0" applyAlignment="0" applyProtection="0"/>
    <xf numFmtId="38" fontId="137" fillId="0" borderId="0" applyFill="0" applyBorder="0">
      <alignment horizontal="center" vertical="top"/>
    </xf>
    <xf numFmtId="38" fontId="165" fillId="0" borderId="0"/>
    <xf numFmtId="0" fontId="3" fillId="0" borderId="0"/>
    <xf numFmtId="0" fontId="166" fillId="29" borderId="48" applyNumberFormat="0" applyAlignment="0" applyProtection="0"/>
    <xf numFmtId="187" fontId="174" fillId="34" borderId="57"/>
    <xf numFmtId="187" fontId="174" fillId="34" borderId="57"/>
    <xf numFmtId="187" fontId="174" fillId="34" borderId="57"/>
    <xf numFmtId="187" fontId="174" fillId="34" borderId="57"/>
    <xf numFmtId="0" fontId="4" fillId="0" borderId="0">
      <alignment vertical="center"/>
    </xf>
    <xf numFmtId="0" fontId="4" fillId="0" borderId="0">
      <alignment vertical="center"/>
    </xf>
    <xf numFmtId="0" fontId="174" fillId="0" borderId="0">
      <alignment vertical="center"/>
    </xf>
    <xf numFmtId="0" fontId="5" fillId="0" borderId="0"/>
    <xf numFmtId="0" fontId="194" fillId="0" borderId="58">
      <alignment horizontal="center"/>
    </xf>
    <xf numFmtId="0" fontId="144" fillId="0" borderId="0"/>
    <xf numFmtId="0" fontId="194" fillId="0" borderId="58">
      <alignment horizontal="center"/>
    </xf>
    <xf numFmtId="0" fontId="194" fillId="0" borderId="0">
      <alignment horizontal="center" vertical="center"/>
    </xf>
    <xf numFmtId="0" fontId="195" fillId="35" borderId="0" applyNumberFormat="0" applyFill="0">
      <alignment horizontal="left" vertical="center"/>
    </xf>
    <xf numFmtId="180" fontId="167" fillId="0" borderId="59" applyNumberFormat="0" applyFont="0" applyFill="0" applyAlignment="0" applyProtection="0"/>
    <xf numFmtId="180" fontId="167" fillId="0" borderId="58" applyNumberFormat="0" applyFont="0" applyFill="0" applyAlignment="0" applyProtection="0"/>
    <xf numFmtId="0" fontId="196" fillId="0" borderId="60" applyNumberFormat="0" applyFill="0" applyAlignment="0" applyProtection="0"/>
    <xf numFmtId="0" fontId="196" fillId="0" borderId="60" applyNumberFormat="0" applyFill="0" applyAlignment="0" applyProtection="0"/>
    <xf numFmtId="0" fontId="196" fillId="0" borderId="60" applyNumberFormat="0" applyFill="0" applyAlignment="0" applyProtection="0"/>
    <xf numFmtId="0" fontId="196" fillId="0" borderId="60" applyNumberFormat="0" applyFill="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47" fillId="0" borderId="0" applyNumberFormat="0" applyFill="0" applyBorder="0" applyAlignment="0" applyProtection="0"/>
    <xf numFmtId="0" fontId="168" fillId="0" borderId="0" applyNumberForma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17" fillId="0" borderId="0" applyNumberFormat="0" applyFill="0" applyBorder="0" applyAlignment="0" applyProtection="0"/>
    <xf numFmtId="0" fontId="199" fillId="0" borderId="0" applyNumberFormat="0" applyFill="0" applyBorder="0" applyAlignment="0" applyProtection="0"/>
    <xf numFmtId="0" fontId="169" fillId="0" borderId="0" applyNumberFormat="0" applyFill="0" applyBorder="0" applyAlignment="0" applyProtection="0"/>
    <xf numFmtId="0" fontId="170" fillId="0" borderId="61" applyNumberFormat="0" applyFill="0" applyAlignment="0" applyProtection="0"/>
    <xf numFmtId="0" fontId="171" fillId="0" borderId="62" applyNumberFormat="0" applyFill="0" applyAlignment="0" applyProtection="0"/>
    <xf numFmtId="0" fontId="151" fillId="0" borderId="63"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200" fillId="0" borderId="60" applyNumberFormat="0" applyFill="0" applyAlignment="0" applyProtection="0"/>
    <xf numFmtId="0" fontId="200"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17" fillId="0" borderId="0" applyNumberFormat="0" applyFill="0" applyBorder="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17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173"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12"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0" fontId="201" fillId="16" borderId="56" applyNumberFormat="0" applyFont="0" applyAlignment="0" applyProtection="0"/>
    <xf numFmtId="188"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74" fillId="0" borderId="0" applyFont="0" applyFill="0" applyBorder="0" applyAlignment="0" applyProtection="0"/>
    <xf numFmtId="189" fontId="4" fillId="0" borderId="0" applyFont="0" applyFill="0" applyBorder="0" applyAlignment="0" applyProtection="0"/>
    <xf numFmtId="0" fontId="129" fillId="0" borderId="0" applyNumberFormat="0" applyFill="0" applyBorder="0" applyAlignment="0" applyProtection="0"/>
    <xf numFmtId="0" fontId="147" fillId="0" borderId="0" applyNumberFormat="0" applyFill="0" applyBorder="0" applyAlignment="0" applyProtection="0"/>
    <xf numFmtId="0" fontId="202" fillId="4" borderId="0" applyNumberFormat="0" applyBorder="0" applyAlignment="0" applyProtection="0"/>
    <xf numFmtId="184" fontId="172" fillId="0" borderId="64" applyFont="0" applyFill="0" applyBorder="0" applyAlignment="0" applyProtection="0"/>
    <xf numFmtId="185" fontId="172" fillId="0" borderId="64" applyFont="0" applyFill="0" applyBorder="0" applyAlignment="0" applyProtection="0"/>
    <xf numFmtId="0" fontId="4" fillId="0" borderId="64" applyFont="0" applyFill="0" applyBorder="0" applyAlignment="0" applyProtection="0"/>
    <xf numFmtId="0" fontId="4" fillId="0" borderId="64" applyFont="0" applyFill="0" applyBorder="0" applyAlignment="0" applyProtection="0"/>
    <xf numFmtId="10" fontId="172" fillId="0" borderId="64" applyFont="0" applyFill="0" applyBorder="0" applyAlignment="0" applyProtection="0"/>
    <xf numFmtId="190" fontId="4" fillId="0" borderId="64" applyFont="0" applyFill="0" applyBorder="0" applyAlignment="0" applyProtection="0"/>
    <xf numFmtId="0" fontId="172" fillId="0" borderId="64" applyFont="0" applyFill="0" applyBorder="0" applyAlignment="0" applyProtection="0"/>
    <xf numFmtId="0" fontId="172" fillId="0" borderId="64" applyFont="0" applyFill="0" applyBorder="0" applyAlignment="0" applyProtection="0"/>
    <xf numFmtId="0" fontId="172" fillId="0" borderId="64" applyFont="0" applyFill="0" applyBorder="0" applyAlignment="0" applyProtection="0"/>
    <xf numFmtId="0" fontId="172" fillId="0" borderId="64" applyFont="0" applyFill="0" applyBorder="0" applyAlignment="0" applyProtection="0"/>
    <xf numFmtId="0" fontId="172" fillId="0" borderId="64" applyFont="0" applyFill="0" applyBorder="0" applyAlignment="0" applyProtection="0"/>
    <xf numFmtId="0" fontId="172" fillId="0" borderId="64" applyFont="0" applyFill="0" applyBorder="0" applyAlignment="0" applyProtection="0"/>
    <xf numFmtId="0" fontId="172" fillId="0" borderId="64"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cellStyleXfs>
  <cellXfs count="600">
    <xf numFmtId="0" fontId="0" fillId="0" borderId="0" xfId="0"/>
    <xf numFmtId="0" fontId="16" fillId="0" borderId="0" xfId="0" applyFont="1"/>
    <xf numFmtId="0" fontId="22" fillId="0" borderId="0" xfId="0" applyFont="1"/>
    <xf numFmtId="0" fontId="0" fillId="0" borderId="0" xfId="0"/>
    <xf numFmtId="0" fontId="23" fillId="0" borderId="2" xfId="16890" applyFont="1" applyFill="1" applyBorder="1" applyAlignment="1">
      <alignment horizontal="left" wrapText="1"/>
    </xf>
    <xf numFmtId="0" fontId="24" fillId="0" borderId="2" xfId="16890" applyFont="1" applyFill="1" applyBorder="1" applyAlignment="1">
      <alignment horizontal="right" wrapText="1"/>
    </xf>
    <xf numFmtId="0" fontId="25" fillId="0" borderId="0" xfId="0" applyFont="1"/>
    <xf numFmtId="0" fontId="26" fillId="0" borderId="14" xfId="0" applyFont="1" applyBorder="1" applyAlignment="1">
      <alignment wrapText="1"/>
    </xf>
    <xf numFmtId="0" fontId="27" fillId="0" borderId="1" xfId="16890" applyFont="1" applyFill="1" applyBorder="1" applyAlignment="1">
      <alignment horizontal="left" wrapText="1"/>
    </xf>
    <xf numFmtId="166" fontId="27" fillId="0" borderId="1" xfId="16890" applyNumberFormat="1" applyFont="1" applyFill="1" applyBorder="1" applyAlignment="1">
      <alignment horizontal="right" indent="1"/>
    </xf>
    <xf numFmtId="0" fontId="25" fillId="0" borderId="13" xfId="0" applyFont="1" applyBorder="1" applyAlignment="1">
      <alignment wrapText="1"/>
    </xf>
    <xf numFmtId="0" fontId="26" fillId="0" borderId="13" xfId="0" applyFont="1" applyBorder="1" applyAlignment="1">
      <alignment wrapText="1"/>
    </xf>
    <xf numFmtId="166" fontId="23" fillId="0" borderId="1" xfId="16890" applyNumberFormat="1" applyFont="1" applyFill="1" applyBorder="1" applyAlignment="1">
      <alignment horizontal="right" indent="1"/>
    </xf>
    <xf numFmtId="0" fontId="28" fillId="0" borderId="13" xfId="0" applyFont="1" applyBorder="1" applyAlignment="1">
      <alignment horizontal="left" wrapText="1" indent="1"/>
    </xf>
    <xf numFmtId="166" fontId="29" fillId="0" borderId="1" xfId="16890" applyNumberFormat="1" applyFont="1" applyFill="1" applyBorder="1" applyAlignment="1">
      <alignment horizontal="right" indent="1"/>
    </xf>
    <xf numFmtId="0" fontId="28" fillId="0" borderId="0" xfId="0" applyFont="1"/>
    <xf numFmtId="0" fontId="25" fillId="0" borderId="0" xfId="0" applyFont="1" applyAlignment="1">
      <alignment wrapText="1"/>
    </xf>
    <xf numFmtId="0" fontId="25" fillId="0" borderId="14" xfId="0" applyFont="1" applyBorder="1" applyAlignment="1">
      <alignment wrapText="1"/>
    </xf>
    <xf numFmtId="0" fontId="27" fillId="0" borderId="3" xfId="16890" applyFont="1" applyFill="1" applyBorder="1" applyAlignment="1">
      <alignment horizontal="left"/>
    </xf>
    <xf numFmtId="0" fontId="30" fillId="0" borderId="0" xfId="0" applyFont="1"/>
    <xf numFmtId="0" fontId="30" fillId="0" borderId="0" xfId="0" applyFont="1" applyAlignment="1">
      <alignment wrapText="1"/>
    </xf>
    <xf numFmtId="0" fontId="25" fillId="0" borderId="0" xfId="0" applyFont="1" applyAlignment="1"/>
    <xf numFmtId="0" fontId="26" fillId="0" borderId="0" xfId="0" applyFont="1"/>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0" fontId="23" fillId="0" borderId="1" xfId="16890" applyFont="1" applyFill="1" applyBorder="1" applyAlignment="1">
      <alignment horizontal="left" wrapText="1"/>
    </xf>
    <xf numFmtId="0" fontId="32" fillId="0" borderId="3" xfId="16890" applyFont="1" applyFill="1" applyBorder="1" applyAlignment="1">
      <alignment horizontal="left"/>
    </xf>
    <xf numFmtId="3" fontId="32" fillId="0" borderId="3" xfId="16890" applyNumberFormat="1" applyFont="1" applyFill="1" applyBorder="1" applyAlignment="1">
      <alignment horizontal="right"/>
    </xf>
    <xf numFmtId="3" fontId="27" fillId="0" borderId="3" xfId="16890" applyNumberFormat="1" applyFont="1" applyFill="1" applyBorder="1" applyAlignment="1">
      <alignment horizontal="right"/>
    </xf>
    <xf numFmtId="0" fontId="33" fillId="0" borderId="0" xfId="0" applyFont="1"/>
    <xf numFmtId="0" fontId="34" fillId="0" borderId="0" xfId="0" applyFont="1"/>
    <xf numFmtId="0" fontId="18" fillId="0" borderId="17" xfId="16875" applyFont="1" applyFill="1" applyBorder="1" applyAlignment="1">
      <alignment horizontal="left" wrapText="1"/>
    </xf>
    <xf numFmtId="0" fontId="17" fillId="0" borderId="0" xfId="16890" applyFont="1" applyFill="1" applyBorder="1" applyAlignment="1">
      <alignment horizontal="left" vertical="center" wrapText="1"/>
    </xf>
    <xf numFmtId="0" fontId="17" fillId="0" borderId="13" xfId="16890" applyFont="1" applyBorder="1" applyAlignment="1">
      <alignment horizontal="left" vertical="center" wrapText="1"/>
    </xf>
    <xf numFmtId="0" fontId="17" fillId="0" borderId="0" xfId="16890" applyFont="1" applyBorder="1" applyAlignment="1">
      <alignment horizontal="left" vertical="center" wrapText="1"/>
    </xf>
    <xf numFmtId="0" fontId="20" fillId="0" borderId="18" xfId="16890" applyFont="1" applyBorder="1" applyAlignment="1">
      <alignment horizontal="left" vertical="center" wrapText="1"/>
    </xf>
    <xf numFmtId="14" fontId="18" fillId="0" borderId="17" xfId="16890" applyNumberFormat="1" applyFont="1" applyFill="1" applyBorder="1" applyAlignment="1">
      <alignment horizontal="right" vertical="center" wrapText="1"/>
    </xf>
    <xf numFmtId="166" fontId="17" fillId="0" borderId="0" xfId="16890" applyNumberFormat="1" applyFont="1" applyFill="1" applyBorder="1" applyAlignment="1">
      <alignment horizontal="right" vertical="center" indent="1"/>
    </xf>
    <xf numFmtId="166" fontId="17" fillId="0" borderId="13" xfId="16890" applyNumberFormat="1" applyFont="1" applyFill="1" applyBorder="1" applyAlignment="1">
      <alignment horizontal="right" vertical="center" indent="1"/>
    </xf>
    <xf numFmtId="166" fontId="20" fillId="0" borderId="18" xfId="16890" applyNumberFormat="1" applyFont="1" applyFill="1" applyBorder="1" applyAlignment="1">
      <alignment horizontal="right" vertical="center"/>
    </xf>
    <xf numFmtId="14" fontId="18" fillId="0" borderId="17" xfId="16890" applyNumberFormat="1" applyFont="1" applyFill="1" applyBorder="1" applyAlignment="1">
      <alignment horizontal="right" vertical="center"/>
    </xf>
    <xf numFmtId="166" fontId="17" fillId="0" borderId="0" xfId="16890" applyNumberFormat="1" applyFont="1" applyFill="1" applyBorder="1" applyAlignment="1">
      <alignment horizontal="right" vertical="center"/>
    </xf>
    <xf numFmtId="166" fontId="17" fillId="0" borderId="13" xfId="16890" applyNumberFormat="1" applyFont="1" applyFill="1" applyBorder="1" applyAlignment="1">
      <alignment horizontal="right" vertical="center"/>
    </xf>
    <xf numFmtId="166" fontId="20" fillId="0" borderId="18" xfId="16890" applyNumberFormat="1" applyFont="1" applyBorder="1" applyAlignment="1">
      <alignment horizontal="right" vertical="center" wrapText="1"/>
    </xf>
    <xf numFmtId="0" fontId="18" fillId="0" borderId="17" xfId="0" applyFont="1" applyBorder="1" applyAlignment="1">
      <alignment horizontal="left" wrapText="1"/>
    </xf>
    <xf numFmtId="0" fontId="17" fillId="0" borderId="13" xfId="0" applyFont="1" applyBorder="1" applyAlignment="1">
      <alignment horizontal="left"/>
    </xf>
    <xf numFmtId="0" fontId="21" fillId="0" borderId="13" xfId="0" applyFont="1" applyBorder="1" applyAlignment="1">
      <alignment horizontal="left"/>
    </xf>
    <xf numFmtId="0" fontId="19" fillId="0" borderId="13" xfId="0" applyFont="1" applyBorder="1" applyAlignment="1">
      <alignment horizontal="left"/>
    </xf>
    <xf numFmtId="0" fontId="20" fillId="0" borderId="18" xfId="0" applyFont="1" applyBorder="1" applyAlignment="1">
      <alignment horizontal="left"/>
    </xf>
    <xf numFmtId="166" fontId="17" fillId="0" borderId="13" xfId="0" applyNumberFormat="1" applyFont="1" applyFill="1" applyBorder="1" applyAlignment="1">
      <alignment horizontal="right"/>
    </xf>
    <xf numFmtId="166" fontId="19" fillId="0" borderId="13" xfId="0" applyNumberFormat="1" applyFont="1" applyFill="1" applyBorder="1" applyAlignment="1">
      <alignment horizontal="right"/>
    </xf>
    <xf numFmtId="166" fontId="20" fillId="0" borderId="18" xfId="0" applyNumberFormat="1" applyFont="1" applyFill="1" applyBorder="1" applyAlignment="1">
      <alignment horizontal="right"/>
    </xf>
    <xf numFmtId="0" fontId="18" fillId="0" borderId="17" xfId="0" applyFont="1" applyBorder="1" applyAlignment="1">
      <alignment horizontal="right" wrapText="1"/>
    </xf>
    <xf numFmtId="166" fontId="21" fillId="0" borderId="13" xfId="0" applyNumberFormat="1" applyFont="1" applyFill="1" applyBorder="1" applyAlignment="1">
      <alignment horizontal="right"/>
    </xf>
    <xf numFmtId="14" fontId="18" fillId="0" borderId="17" xfId="0" applyNumberFormat="1" applyFont="1" applyBorder="1" applyAlignment="1">
      <alignment horizontal="right" wrapText="1"/>
    </xf>
    <xf numFmtId="0" fontId="18" fillId="0" borderId="19" xfId="0" applyNumberFormat="1" applyFont="1" applyFill="1" applyBorder="1" applyAlignment="1">
      <alignment horizontal="left" vertical="center"/>
    </xf>
    <xf numFmtId="0" fontId="19" fillId="0" borderId="13" xfId="16890" applyFont="1" applyFill="1" applyBorder="1" applyAlignment="1">
      <alignment horizontal="left" vertical="center" wrapText="1"/>
    </xf>
    <xf numFmtId="0" fontId="17" fillId="0" borderId="13" xfId="16890" applyFont="1" applyBorder="1" applyAlignment="1">
      <alignment horizontal="left" vertical="center"/>
    </xf>
    <xf numFmtId="0" fontId="17" fillId="0" borderId="13" xfId="16890" applyFont="1" applyFill="1" applyBorder="1" applyAlignment="1">
      <alignment horizontal="left" vertical="center"/>
    </xf>
    <xf numFmtId="0" fontId="19" fillId="0" borderId="13" xfId="16890" applyFont="1" applyBorder="1" applyAlignment="1">
      <alignment horizontal="left" vertical="center" wrapText="1"/>
    </xf>
    <xf numFmtId="0" fontId="19" fillId="9" borderId="0" xfId="16890" applyFont="1" applyFill="1" applyBorder="1" applyAlignment="1">
      <alignment horizontal="left" vertical="center"/>
    </xf>
    <xf numFmtId="14" fontId="18" fillId="0" borderId="19" xfId="16890" applyNumberFormat="1" applyFont="1" applyFill="1" applyBorder="1" applyAlignment="1">
      <alignment horizontal="right" vertical="center" wrapText="1"/>
    </xf>
    <xf numFmtId="166" fontId="19" fillId="0" borderId="0" xfId="16890" applyNumberFormat="1" applyFont="1" applyFill="1" applyBorder="1" applyAlignment="1">
      <alignment horizontal="right" vertical="center" wrapText="1"/>
    </xf>
    <xf numFmtId="166" fontId="19" fillId="0" borderId="13" xfId="16890" applyNumberFormat="1" applyFont="1" applyFill="1" applyBorder="1" applyAlignment="1">
      <alignment horizontal="right" vertical="center" indent="1"/>
    </xf>
    <xf numFmtId="0" fontId="35" fillId="0" borderId="17" xfId="0" applyFont="1" applyBorder="1" applyAlignment="1">
      <alignment horizontal="left"/>
    </xf>
    <xf numFmtId="0" fontId="36" fillId="0" borderId="13" xfId="0" applyFont="1" applyBorder="1" applyAlignment="1">
      <alignment horizontal="left"/>
    </xf>
    <xf numFmtId="0" fontId="37" fillId="0" borderId="13" xfId="0" applyFont="1" applyBorder="1" applyAlignment="1">
      <alignment horizontal="left"/>
    </xf>
    <xf numFmtId="0" fontId="39" fillId="0" borderId="18" xfId="0" applyFont="1" applyBorder="1" applyAlignment="1">
      <alignment wrapText="1"/>
    </xf>
    <xf numFmtId="166" fontId="38" fillId="0" borderId="18" xfId="0" applyNumberFormat="1" applyFont="1" applyBorder="1" applyAlignment="1">
      <alignment horizontal="right"/>
    </xf>
    <xf numFmtId="166" fontId="36" fillId="0" borderId="13" xfId="0" applyNumberFormat="1" applyFont="1" applyBorder="1" applyAlignment="1">
      <alignment horizontal="right" indent="1"/>
    </xf>
    <xf numFmtId="166" fontId="37" fillId="0" borderId="13" xfId="0" applyNumberFormat="1" applyFont="1" applyBorder="1" applyAlignment="1">
      <alignment horizontal="right" indent="1"/>
    </xf>
    <xf numFmtId="14" fontId="35" fillId="0" borderId="17" xfId="0" applyNumberFormat="1" applyFont="1" applyBorder="1" applyAlignment="1">
      <alignment horizontal="right" wrapText="1"/>
    </xf>
    <xf numFmtId="0" fontId="40" fillId="0" borderId="0" xfId="0" applyFont="1"/>
    <xf numFmtId="0" fontId="42" fillId="0" borderId="0" xfId="0" applyFont="1"/>
    <xf numFmtId="0" fontId="40" fillId="0" borderId="0" xfId="0" applyFont="1" applyAlignment="1">
      <alignment wrapText="1"/>
    </xf>
    <xf numFmtId="0" fontId="43" fillId="0" borderId="1" xfId="0" applyFont="1" applyBorder="1" applyAlignment="1">
      <alignment horizontal="left"/>
    </xf>
    <xf numFmtId="166" fontId="43" fillId="0" borderId="1" xfId="0" applyNumberFormat="1" applyFont="1" applyBorder="1" applyAlignment="1">
      <alignment horizontal="right" indent="1"/>
    </xf>
    <xf numFmtId="0" fontId="43" fillId="0" borderId="1" xfId="0" quotePrefix="1" applyFont="1" applyBorder="1" applyAlignment="1">
      <alignment horizontal="left"/>
    </xf>
    <xf numFmtId="14" fontId="18" fillId="0" borderId="19" xfId="16875" applyNumberFormat="1" applyFont="1" applyFill="1" applyBorder="1" applyAlignment="1">
      <alignment horizontal="right" vertical="center" wrapText="1"/>
    </xf>
    <xf numFmtId="0" fontId="41" fillId="0" borderId="22" xfId="0" applyFont="1" applyBorder="1" applyAlignment="1">
      <alignment horizontal="right"/>
    </xf>
    <xf numFmtId="0" fontId="27" fillId="0" borderId="1" xfId="0" applyFont="1" applyBorder="1" applyAlignment="1">
      <alignment horizontal="left" wrapText="1"/>
    </xf>
    <xf numFmtId="0" fontId="40" fillId="0" borderId="0" xfId="0" applyFont="1" applyAlignment="1">
      <alignment vertical="top" wrapText="1"/>
    </xf>
    <xf numFmtId="0" fontId="27" fillId="0" borderId="1" xfId="0" quotePrefix="1" applyFont="1" applyBorder="1" applyAlignment="1">
      <alignment horizontal="left" wrapText="1"/>
    </xf>
    <xf numFmtId="166" fontId="44" fillId="0" borderId="0" xfId="16890" applyNumberFormat="1" applyFont="1" applyFill="1" applyBorder="1" applyAlignment="1">
      <alignment horizontal="right" vertical="center" wrapText="1"/>
    </xf>
    <xf numFmtId="166" fontId="44" fillId="0" borderId="13" xfId="16890" applyNumberFormat="1" applyFont="1" applyFill="1" applyBorder="1" applyAlignment="1">
      <alignment horizontal="right" vertical="center" indent="1"/>
    </xf>
    <xf numFmtId="0" fontId="17" fillId="0" borderId="13" xfId="16890" quotePrefix="1" applyFont="1" applyBorder="1" applyAlignment="1">
      <alignment horizontal="left" vertical="center"/>
    </xf>
    <xf numFmtId="166" fontId="19" fillId="0" borderId="13" xfId="16890" applyNumberFormat="1" applyFont="1" applyFill="1" applyBorder="1" applyAlignment="1">
      <alignment horizontal="left" vertical="center" wrapText="1"/>
    </xf>
    <xf numFmtId="0" fontId="27" fillId="0" borderId="1" xfId="0" quotePrefix="1" applyFont="1" applyBorder="1" applyAlignment="1">
      <alignment horizontal="left"/>
    </xf>
    <xf numFmtId="166" fontId="27" fillId="0" borderId="1" xfId="0" applyNumberFormat="1" applyFont="1" applyBorder="1" applyAlignment="1">
      <alignment horizontal="right" indent="1"/>
    </xf>
    <xf numFmtId="0" fontId="43" fillId="0" borderId="1" xfId="0" applyFont="1" applyBorder="1" applyAlignment="1">
      <alignment horizontal="left" wrapText="1"/>
    </xf>
    <xf numFmtId="0" fontId="30" fillId="0" borderId="0" xfId="0" applyFont="1"/>
    <xf numFmtId="0" fontId="0" fillId="0" borderId="0" xfId="0" applyAlignment="1">
      <alignment wrapText="1"/>
    </xf>
    <xf numFmtId="0" fontId="30" fillId="0" borderId="0" xfId="0" applyFont="1" applyFill="1"/>
    <xf numFmtId="0" fontId="20" fillId="0" borderId="18" xfId="0" applyFont="1" applyBorder="1" applyAlignment="1">
      <alignment wrapText="1"/>
    </xf>
    <xf numFmtId="166" fontId="20" fillId="0" borderId="18" xfId="0" applyNumberFormat="1" applyFont="1" applyBorder="1" applyAlignment="1">
      <alignment horizontal="right"/>
    </xf>
    <xf numFmtId="0" fontId="46" fillId="0" borderId="0" xfId="0" applyFont="1"/>
    <xf numFmtId="0" fontId="19" fillId="0" borderId="0" xfId="16890" applyFont="1" applyFill="1" applyBorder="1" applyAlignment="1">
      <alignment horizontal="left" wrapText="1"/>
    </xf>
    <xf numFmtId="0" fontId="47" fillId="0" borderId="0" xfId="0" applyFont="1"/>
    <xf numFmtId="14" fontId="48" fillId="0" borderId="6" xfId="16890" applyNumberFormat="1" applyFont="1" applyFill="1" applyBorder="1" applyAlignment="1">
      <alignment horizontal="left" wrapText="1"/>
    </xf>
    <xf numFmtId="14" fontId="18" fillId="0" borderId="6" xfId="16890" applyNumberFormat="1" applyFont="1" applyFill="1" applyBorder="1" applyAlignment="1">
      <alignment horizontal="right"/>
    </xf>
    <xf numFmtId="0" fontId="47" fillId="0" borderId="4" xfId="0" applyFont="1" applyBorder="1"/>
    <xf numFmtId="166" fontId="17" fillId="0" borderId="5" xfId="16890" applyNumberFormat="1" applyFont="1" applyFill="1" applyBorder="1" applyAlignment="1">
      <alignment horizontal="right" indent="1"/>
    </xf>
    <xf numFmtId="0" fontId="49" fillId="0" borderId="4" xfId="0" applyFont="1" applyBorder="1" applyAlignment="1">
      <alignment horizontal="left" indent="1"/>
    </xf>
    <xf numFmtId="166" fontId="21" fillId="0" borderId="5" xfId="16890" applyNumberFormat="1" applyFont="1" applyFill="1" applyBorder="1" applyAlignment="1">
      <alignment horizontal="right" indent="1"/>
    </xf>
    <xf numFmtId="0" fontId="49" fillId="0" borderId="0" xfId="0" applyFont="1"/>
    <xf numFmtId="0" fontId="47" fillId="0" borderId="4" xfId="0" applyFont="1" applyBorder="1" applyAlignment="1">
      <alignment wrapText="1"/>
    </xf>
    <xf numFmtId="0" fontId="49" fillId="0" borderId="7" xfId="0" applyFont="1" applyBorder="1" applyAlignment="1">
      <alignment horizontal="left" indent="1"/>
    </xf>
    <xf numFmtId="166" fontId="21" fillId="0" borderId="8" xfId="16890" applyNumberFormat="1" applyFont="1" applyFill="1" applyBorder="1" applyAlignment="1">
      <alignment horizontal="right" indent="1"/>
    </xf>
    <xf numFmtId="2" fontId="44" fillId="0" borderId="10" xfId="16890" applyNumberFormat="1" applyFont="1" applyFill="1" applyBorder="1" applyAlignment="1">
      <alignment horizontal="left"/>
    </xf>
    <xf numFmtId="167" fontId="44" fillId="0" borderId="9" xfId="16890" applyNumberFormat="1" applyFont="1" applyFill="1" applyBorder="1" applyAlignment="1">
      <alignment horizontal="right" indent="1"/>
    </xf>
    <xf numFmtId="0" fontId="44" fillId="0" borderId="0" xfId="0" applyFont="1"/>
    <xf numFmtId="0" fontId="18" fillId="0" borderId="19" xfId="21869" applyFont="1" applyFill="1" applyBorder="1" applyAlignment="1">
      <alignment horizontal="left" vertical="center" wrapText="1" indent="1"/>
    </xf>
    <xf numFmtId="0" fontId="18" fillId="0" borderId="19" xfId="21869" applyFont="1" applyFill="1" applyBorder="1" applyAlignment="1">
      <alignment horizontal="right" vertical="center" wrapText="1"/>
    </xf>
    <xf numFmtId="0" fontId="18" fillId="0" borderId="24" xfId="21869" applyFont="1" applyFill="1" applyBorder="1" applyAlignment="1">
      <alignment horizontal="right" vertical="center" wrapText="1"/>
    </xf>
    <xf numFmtId="0" fontId="3" fillId="0" borderId="0" xfId="21871"/>
    <xf numFmtId="0" fontId="17" fillId="0" borderId="25" xfId="21869" applyFont="1" applyBorder="1" applyAlignment="1">
      <alignment horizontal="left" vertical="center" wrapText="1" indent="1"/>
    </xf>
    <xf numFmtId="169" fontId="17" fillId="0" borderId="16" xfId="21869" applyNumberFormat="1" applyFont="1" applyFill="1" applyBorder="1" applyAlignment="1">
      <alignment vertical="center"/>
    </xf>
    <xf numFmtId="0" fontId="17" fillId="0" borderId="26" xfId="21869" applyFont="1" applyBorder="1" applyAlignment="1">
      <alignment horizontal="left" vertical="center" wrapText="1" indent="1"/>
    </xf>
    <xf numFmtId="169" fontId="17" fillId="0" borderId="27" xfId="21869" applyNumberFormat="1" applyFont="1" applyFill="1" applyBorder="1" applyAlignment="1">
      <alignment vertical="center"/>
    </xf>
    <xf numFmtId="10" fontId="17" fillId="0" borderId="27" xfId="21869" applyNumberFormat="1" applyFont="1" applyFill="1" applyBorder="1" applyAlignment="1">
      <alignment vertical="center"/>
    </xf>
    <xf numFmtId="169" fontId="17" fillId="9" borderId="27" xfId="21869" applyNumberFormat="1" applyFont="1" applyFill="1" applyBorder="1" applyAlignment="1">
      <alignment vertical="center"/>
    </xf>
    <xf numFmtId="10" fontId="17" fillId="9" borderId="27" xfId="21869" applyNumberFormat="1" applyFont="1" applyFill="1" applyBorder="1" applyAlignment="1">
      <alignment vertical="center"/>
    </xf>
    <xf numFmtId="4" fontId="17" fillId="0" borderId="27" xfId="21869" applyNumberFormat="1" applyFont="1" applyFill="1" applyBorder="1" applyAlignment="1">
      <alignment vertical="center"/>
    </xf>
    <xf numFmtId="0" fontId="17" fillId="0" borderId="19" xfId="21869" applyFont="1" applyFill="1" applyBorder="1" applyAlignment="1">
      <alignment horizontal="left" vertical="center" wrapText="1" indent="1"/>
    </xf>
    <xf numFmtId="4" fontId="17" fillId="0" borderId="19" xfId="21869" applyNumberFormat="1" applyFont="1" applyFill="1" applyBorder="1" applyAlignment="1">
      <alignment vertical="center"/>
    </xf>
    <xf numFmtId="0" fontId="17" fillId="0" borderId="0" xfId="21869" applyFont="1" applyFill="1" applyBorder="1" applyAlignment="1">
      <alignment horizontal="left" vertical="center" wrapText="1" indent="1"/>
    </xf>
    <xf numFmtId="4" fontId="17" fillId="0" borderId="0" xfId="21869" applyNumberFormat="1" applyFont="1" applyFill="1" applyBorder="1" applyAlignment="1">
      <alignment vertical="center"/>
    </xf>
    <xf numFmtId="0" fontId="17" fillId="0" borderId="28" xfId="21869" applyFont="1" applyBorder="1" applyAlignment="1">
      <alignment horizontal="left" vertical="center" wrapText="1" indent="1"/>
    </xf>
    <xf numFmtId="0" fontId="17" fillId="0" borderId="29" xfId="21869" applyFont="1" applyBorder="1" applyAlignment="1">
      <alignment horizontal="left" vertical="center" wrapText="1" indent="1"/>
    </xf>
    <xf numFmtId="0" fontId="50" fillId="0" borderId="0" xfId="21869"/>
    <xf numFmtId="0" fontId="45" fillId="10" borderId="30" xfId="21870" applyFont="1" applyFill="1" applyBorder="1" applyAlignment="1">
      <alignment vertical="center" wrapText="1"/>
    </xf>
    <xf numFmtId="0" fontId="45" fillId="9" borderId="30" xfId="21870" applyFont="1" applyFill="1" applyBorder="1" applyAlignment="1">
      <alignment vertical="center" wrapText="1"/>
    </xf>
    <xf numFmtId="0" fontId="54" fillId="0" borderId="0" xfId="21870" applyFont="1"/>
    <xf numFmtId="0" fontId="55" fillId="10" borderId="19" xfId="21870" applyFont="1" applyFill="1" applyBorder="1" applyAlignment="1">
      <alignment vertical="center" wrapText="1"/>
    </xf>
    <xf numFmtId="0" fontId="55" fillId="10" borderId="19" xfId="21870" applyFont="1" applyFill="1" applyBorder="1" applyAlignment="1">
      <alignment horizontal="right" vertical="center" wrapText="1"/>
    </xf>
    <xf numFmtId="0" fontId="56" fillId="10" borderId="0" xfId="21870" applyFont="1" applyFill="1" applyBorder="1" applyAlignment="1">
      <alignment horizontal="left" vertical="center" wrapText="1"/>
    </xf>
    <xf numFmtId="0" fontId="56" fillId="10" borderId="0" xfId="21870" applyFont="1" applyFill="1" applyBorder="1" applyAlignment="1">
      <alignment horizontal="right" vertical="center" wrapText="1"/>
    </xf>
    <xf numFmtId="0" fontId="56" fillId="10" borderId="30" xfId="21870" applyFont="1" applyFill="1" applyBorder="1" applyAlignment="1">
      <alignment horizontal="left" vertical="center" wrapText="1"/>
    </xf>
    <xf numFmtId="0" fontId="56" fillId="10" borderId="30" xfId="21870" applyFont="1" applyFill="1" applyBorder="1" applyAlignment="1">
      <alignment horizontal="right" vertical="center" wrapText="1"/>
    </xf>
    <xf numFmtId="169" fontId="59" fillId="9" borderId="0" xfId="21870" applyNumberFormat="1" applyFont="1" applyFill="1" applyBorder="1" applyAlignment="1">
      <alignment horizontal="right" vertical="center" wrapText="1"/>
    </xf>
    <xf numFmtId="0" fontId="54" fillId="9" borderId="0" xfId="21870" applyFont="1" applyFill="1"/>
    <xf numFmtId="0" fontId="56" fillId="9" borderId="0" xfId="21870" applyFont="1" applyFill="1" applyBorder="1" applyAlignment="1">
      <alignment horizontal="left" vertical="center" wrapText="1"/>
    </xf>
    <xf numFmtId="0" fontId="56" fillId="10" borderId="30" xfId="21870" applyFont="1" applyFill="1" applyBorder="1" applyAlignment="1">
      <alignment horizontal="left" wrapText="1"/>
    </xf>
    <xf numFmtId="3" fontId="57" fillId="0" borderId="0" xfId="21870" applyNumberFormat="1" applyFont="1" applyFill="1" applyBorder="1" applyAlignment="1">
      <alignment horizontal="right" vertical="center" wrapText="1"/>
    </xf>
    <xf numFmtId="3" fontId="56" fillId="0" borderId="0" xfId="21870" applyNumberFormat="1" applyFont="1"/>
    <xf numFmtId="0" fontId="53" fillId="0" borderId="0" xfId="0" applyFont="1" applyAlignment="1">
      <alignment horizontal="right" vertical="top" wrapText="1" indent="1"/>
    </xf>
    <xf numFmtId="3" fontId="57" fillId="0" borderId="30" xfId="21870" applyNumberFormat="1" applyFont="1" applyFill="1" applyBorder="1" applyAlignment="1">
      <alignment horizontal="right" vertical="center" wrapText="1"/>
    </xf>
    <xf numFmtId="14" fontId="48" fillId="0" borderId="22" xfId="0" applyNumberFormat="1" applyFont="1" applyBorder="1" applyAlignment="1">
      <alignment horizontal="right"/>
    </xf>
    <xf numFmtId="0" fontId="17" fillId="0" borderId="1" xfId="0" applyFont="1" applyBorder="1" applyAlignment="1">
      <alignment horizontal="left" wrapText="1"/>
    </xf>
    <xf numFmtId="0" fontId="17" fillId="0" borderId="1" xfId="0" applyFont="1" applyBorder="1" applyAlignment="1">
      <alignment horizontal="left"/>
    </xf>
    <xf numFmtId="166" fontId="17" fillId="0" borderId="1" xfId="0" applyNumberFormat="1" applyFont="1" applyBorder="1" applyAlignment="1">
      <alignment horizontal="right" indent="1"/>
    </xf>
    <xf numFmtId="0" fontId="19" fillId="0" borderId="1" xfId="0" applyFont="1" applyBorder="1" applyAlignment="1">
      <alignment horizontal="left" wrapText="1"/>
    </xf>
    <xf numFmtId="0" fontId="19" fillId="0" borderId="1" xfId="0" applyFont="1" applyBorder="1" applyAlignment="1">
      <alignment horizontal="left"/>
    </xf>
    <xf numFmtId="166" fontId="19" fillId="0" borderId="1" xfId="0" applyNumberFormat="1" applyFont="1" applyBorder="1" applyAlignment="1">
      <alignment horizontal="right" indent="1"/>
    </xf>
    <xf numFmtId="0" fontId="17" fillId="0" borderId="23" xfId="0" applyFont="1" applyBorder="1" applyAlignment="1">
      <alignment horizontal="left" wrapText="1"/>
    </xf>
    <xf numFmtId="0" fontId="17" fillId="0" borderId="23" xfId="0" applyFont="1" applyBorder="1" applyAlignment="1">
      <alignment horizontal="left"/>
    </xf>
    <xf numFmtId="166" fontId="17" fillId="0" borderId="23" xfId="0" applyNumberFormat="1" applyFont="1" applyBorder="1" applyAlignment="1">
      <alignment horizontal="right" indent="1"/>
    </xf>
    <xf numFmtId="0" fontId="47" fillId="0" borderId="0" xfId="0" applyFont="1" applyBorder="1"/>
    <xf numFmtId="0" fontId="18" fillId="0" borderId="19" xfId="16860" applyFont="1" applyFill="1" applyBorder="1" applyAlignment="1">
      <alignment horizontal="left" vertical="center" wrapText="1"/>
    </xf>
    <xf numFmtId="0" fontId="19" fillId="0" borderId="31" xfId="16890" applyFont="1" applyFill="1" applyBorder="1" applyAlignment="1">
      <alignment horizontal="left" vertical="center" wrapText="1"/>
    </xf>
    <xf numFmtId="166" fontId="17" fillId="0" borderId="13" xfId="16890" applyNumberFormat="1" applyFont="1" applyFill="1" applyBorder="1" applyAlignment="1">
      <alignment horizontal="left" vertical="center"/>
    </xf>
    <xf numFmtId="166" fontId="17" fillId="0" borderId="13" xfId="16890" applyNumberFormat="1" applyFont="1" applyFill="1" applyBorder="1" applyAlignment="1" applyProtection="1">
      <alignment horizontal="left" vertical="center" wrapText="1"/>
    </xf>
    <xf numFmtId="166" fontId="19" fillId="0" borderId="14" xfId="16890" applyNumberFormat="1" applyFont="1" applyFill="1" applyBorder="1" applyAlignment="1">
      <alignment horizontal="left" vertical="center"/>
    </xf>
    <xf numFmtId="166" fontId="19" fillId="0" borderId="13" xfId="16890" applyNumberFormat="1" applyFont="1" applyFill="1" applyBorder="1" applyAlignment="1">
      <alignment horizontal="left" vertical="center"/>
    </xf>
    <xf numFmtId="166" fontId="19" fillId="0" borderId="0" xfId="16890" applyNumberFormat="1" applyFont="1" applyFill="1" applyBorder="1" applyAlignment="1">
      <alignment horizontal="left" vertical="center"/>
    </xf>
    <xf numFmtId="0" fontId="20" fillId="0" borderId="18" xfId="16890" applyFont="1" applyFill="1" applyBorder="1" applyAlignment="1">
      <alignment horizontal="left" vertical="center"/>
    </xf>
    <xf numFmtId="166" fontId="20" fillId="0" borderId="18" xfId="16890" applyNumberFormat="1" applyFont="1" applyFill="1" applyBorder="1" applyAlignment="1">
      <alignment horizontal="center" vertical="center"/>
    </xf>
    <xf numFmtId="166" fontId="17" fillId="0" borderId="13" xfId="21871" applyNumberFormat="1" applyFont="1" applyFill="1" applyBorder="1" applyAlignment="1">
      <alignment horizontal="right" indent="1"/>
    </xf>
    <xf numFmtId="166" fontId="19" fillId="0" borderId="13" xfId="21871" applyNumberFormat="1" applyFont="1" applyFill="1" applyBorder="1" applyAlignment="1">
      <alignment horizontal="right" indent="1"/>
    </xf>
    <xf numFmtId="0" fontId="47" fillId="0" borderId="0" xfId="0" applyFont="1" applyFill="1"/>
    <xf numFmtId="0" fontId="47" fillId="0" borderId="0" xfId="0" applyFont="1" applyAlignment="1">
      <alignment vertical="center"/>
    </xf>
    <xf numFmtId="166" fontId="19" fillId="0" borderId="13" xfId="16890" applyNumberFormat="1" applyFont="1" applyFill="1" applyBorder="1" applyAlignment="1">
      <alignment horizontal="right" vertical="center"/>
    </xf>
    <xf numFmtId="166" fontId="17" fillId="0" borderId="13" xfId="21871" applyNumberFormat="1" applyFont="1" applyFill="1" applyBorder="1" applyAlignment="1">
      <alignment horizontal="right" vertical="center"/>
    </xf>
    <xf numFmtId="166" fontId="19" fillId="0" borderId="14" xfId="16890" applyNumberFormat="1" applyFont="1" applyFill="1" applyBorder="1" applyAlignment="1">
      <alignment horizontal="right" vertical="center"/>
    </xf>
    <xf numFmtId="166" fontId="19" fillId="0" borderId="13" xfId="21871" applyNumberFormat="1" applyFont="1" applyFill="1" applyBorder="1" applyAlignment="1">
      <alignment horizontal="right" vertical="center"/>
    </xf>
    <xf numFmtId="166" fontId="19" fillId="0" borderId="0" xfId="21871" applyNumberFormat="1" applyFont="1" applyFill="1" applyBorder="1" applyAlignment="1">
      <alignment horizontal="right" vertical="center"/>
    </xf>
    <xf numFmtId="166" fontId="19" fillId="0" borderId="0" xfId="16890" applyNumberFormat="1" applyFont="1" applyFill="1" applyBorder="1" applyAlignment="1">
      <alignment horizontal="right" vertical="center"/>
    </xf>
    <xf numFmtId="0" fontId="20" fillId="0" borderId="0" xfId="16890" applyFont="1" applyFill="1" applyBorder="1" applyAlignment="1">
      <alignment horizontal="left" vertical="center"/>
    </xf>
    <xf numFmtId="166" fontId="20" fillId="0" borderId="0" xfId="16890" applyNumberFormat="1" applyFont="1" applyFill="1" applyBorder="1" applyAlignment="1">
      <alignment horizontal="center" vertical="center"/>
    </xf>
    <xf numFmtId="166" fontId="17" fillId="0" borderId="0" xfId="16890" applyNumberFormat="1" applyFont="1" applyFill="1" applyBorder="1" applyAlignment="1">
      <alignment horizontal="center" vertical="center"/>
    </xf>
    <xf numFmtId="166" fontId="17" fillId="0" borderId="13" xfId="16890" applyNumberFormat="1" applyFont="1" applyFill="1" applyBorder="1" applyAlignment="1">
      <alignment horizontal="left" vertical="center" wrapText="1"/>
    </xf>
    <xf numFmtId="166" fontId="19" fillId="0" borderId="0" xfId="16890" applyNumberFormat="1" applyFont="1" applyFill="1" applyBorder="1" applyAlignment="1">
      <alignment horizontal="center" vertical="center"/>
    </xf>
    <xf numFmtId="0" fontId="17" fillId="0" borderId="13" xfId="16890" applyFont="1" applyFill="1" applyBorder="1" applyAlignment="1">
      <alignment horizontal="left" vertical="center" wrapText="1"/>
    </xf>
    <xf numFmtId="0" fontId="19" fillId="0" borderId="0" xfId="16890" applyFont="1" applyBorder="1" applyAlignment="1">
      <alignment horizontal="left" vertical="center" wrapText="1"/>
    </xf>
    <xf numFmtId="0" fontId="18" fillId="0" borderId="17" xfId="16875" applyFont="1" applyFill="1" applyBorder="1" applyAlignment="1">
      <alignment horizontal="left" vertical="center" wrapText="1"/>
    </xf>
    <xf numFmtId="166" fontId="19" fillId="0" borderId="0" xfId="16890" applyNumberFormat="1" applyFont="1" applyFill="1" applyBorder="1" applyAlignment="1">
      <alignment horizontal="right" vertical="center" indent="1"/>
    </xf>
    <xf numFmtId="0" fontId="20" fillId="0" borderId="0" xfId="16890" applyFont="1" applyBorder="1" applyAlignment="1">
      <alignment horizontal="left" vertical="center" wrapText="1"/>
    </xf>
    <xf numFmtId="166" fontId="20" fillId="0" borderId="0" xfId="16890" applyNumberFormat="1" applyFont="1" applyFill="1" applyBorder="1" applyAlignment="1">
      <alignment horizontal="right" vertical="center"/>
    </xf>
    <xf numFmtId="0" fontId="60" fillId="0" borderId="0" xfId="0" applyFont="1"/>
    <xf numFmtId="166" fontId="60" fillId="0" borderId="0" xfId="0" applyNumberFormat="1" applyFont="1"/>
    <xf numFmtId="166" fontId="44" fillId="0" borderId="18" xfId="16875" applyNumberFormat="1" applyFont="1" applyFill="1" applyBorder="1" applyAlignment="1">
      <alignment horizontal="right"/>
    </xf>
    <xf numFmtId="166" fontId="20" fillId="0" borderId="18" xfId="16875" applyNumberFormat="1" applyFont="1" applyFill="1" applyBorder="1" applyAlignment="1">
      <alignment horizontal="right"/>
    </xf>
    <xf numFmtId="0" fontId="0" fillId="0" borderId="0" xfId="0" applyFill="1"/>
    <xf numFmtId="166" fontId="20" fillId="0" borderId="18" xfId="0" applyNumberFormat="1" applyFont="1" applyBorder="1" applyAlignment="1">
      <alignment horizontal="right" vertical="center"/>
    </xf>
    <xf numFmtId="166" fontId="17" fillId="0" borderId="13" xfId="0" applyNumberFormat="1" applyFont="1" applyBorder="1" applyAlignment="1">
      <alignment horizontal="right" vertical="center" indent="1"/>
    </xf>
    <xf numFmtId="166" fontId="19" fillId="0" borderId="0" xfId="0" applyNumberFormat="1" applyFont="1" applyAlignment="1">
      <alignment horizontal="right" vertical="center" indent="1"/>
    </xf>
    <xf numFmtId="166" fontId="19" fillId="0" borderId="13" xfId="0" applyNumberFormat="1" applyFont="1" applyBorder="1" applyAlignment="1">
      <alignment horizontal="right" vertical="center" indent="1"/>
    </xf>
    <xf numFmtId="166" fontId="17" fillId="0" borderId="13" xfId="0" applyNumberFormat="1" applyFont="1" applyFill="1" applyBorder="1" applyAlignment="1">
      <alignment horizontal="right" vertical="center" indent="1"/>
    </xf>
    <xf numFmtId="14" fontId="35" fillId="0" borderId="17" xfId="0" applyNumberFormat="1" applyFont="1" applyFill="1" applyBorder="1" applyAlignment="1">
      <alignment horizontal="right" wrapText="1"/>
    </xf>
    <xf numFmtId="166" fontId="36" fillId="0" borderId="13" xfId="0" applyNumberFormat="1" applyFont="1" applyFill="1" applyBorder="1" applyAlignment="1">
      <alignment horizontal="right" indent="1"/>
    </xf>
    <xf numFmtId="166" fontId="37" fillId="0" borderId="13" xfId="0" applyNumberFormat="1" applyFont="1" applyFill="1" applyBorder="1" applyAlignment="1">
      <alignment horizontal="right" indent="1"/>
    </xf>
    <xf numFmtId="166" fontId="38" fillId="0" borderId="18" xfId="0" applyNumberFormat="1" applyFont="1" applyFill="1" applyBorder="1" applyAlignment="1">
      <alignment horizontal="right"/>
    </xf>
    <xf numFmtId="166" fontId="19" fillId="0" borderId="13" xfId="0" applyNumberFormat="1" applyFont="1" applyBorder="1" applyAlignment="1">
      <alignment horizontal="right" indent="1"/>
    </xf>
    <xf numFmtId="166" fontId="19" fillId="0" borderId="13" xfId="0" applyNumberFormat="1" applyFont="1" applyFill="1" applyBorder="1" applyAlignment="1">
      <alignment horizontal="right" indent="1"/>
    </xf>
    <xf numFmtId="14" fontId="18" fillId="0" borderId="17" xfId="0" applyNumberFormat="1" applyFont="1" applyFill="1" applyBorder="1" applyAlignment="1">
      <alignment horizontal="right" wrapText="1"/>
    </xf>
    <xf numFmtId="0" fontId="56" fillId="10" borderId="32" xfId="21870" applyFont="1" applyFill="1" applyBorder="1" applyAlignment="1">
      <alignment horizontal="left" vertical="center" wrapText="1"/>
    </xf>
    <xf numFmtId="0" fontId="56" fillId="10" borderId="32" xfId="21870" applyFont="1" applyFill="1" applyBorder="1" applyAlignment="1">
      <alignment horizontal="right" vertical="center" wrapText="1"/>
    </xf>
    <xf numFmtId="0" fontId="56" fillId="10" borderId="33" xfId="21870" applyFont="1" applyFill="1" applyBorder="1" applyAlignment="1">
      <alignment horizontal="left" vertical="center" wrapText="1"/>
    </xf>
    <xf numFmtId="0" fontId="56" fillId="10" borderId="33" xfId="21870" applyFont="1" applyFill="1" applyBorder="1" applyAlignment="1">
      <alignment horizontal="right" vertical="center" wrapText="1"/>
    </xf>
    <xf numFmtId="0" fontId="56" fillId="10" borderId="34" xfId="21870" applyFont="1" applyFill="1" applyBorder="1" applyAlignment="1">
      <alignment horizontal="left" vertical="center" wrapText="1"/>
    </xf>
    <xf numFmtId="44" fontId="56" fillId="10" borderId="34" xfId="21874" applyFont="1" applyFill="1" applyBorder="1" applyAlignment="1">
      <alignment horizontal="left" vertical="center" wrapText="1"/>
    </xf>
    <xf numFmtId="0" fontId="56" fillId="10" borderId="34" xfId="21870" applyFont="1" applyFill="1" applyBorder="1" applyAlignment="1">
      <alignment horizontal="right" vertical="center" wrapText="1"/>
    </xf>
    <xf numFmtId="44" fontId="56" fillId="10" borderId="34" xfId="21874" applyFont="1" applyFill="1" applyBorder="1" applyAlignment="1">
      <alignment horizontal="right" vertical="center" wrapText="1"/>
    </xf>
    <xf numFmtId="3" fontId="57" fillId="0" borderId="32" xfId="21870" applyNumberFormat="1" applyFont="1" applyFill="1" applyBorder="1" applyAlignment="1">
      <alignment horizontal="right" vertical="center" wrapText="1"/>
    </xf>
    <xf numFmtId="3" fontId="57" fillId="0" borderId="33" xfId="21870" applyNumberFormat="1" applyFont="1" applyFill="1" applyBorder="1" applyAlignment="1">
      <alignment horizontal="right" vertical="center" wrapText="1"/>
    </xf>
    <xf numFmtId="3" fontId="57" fillId="0" borderId="34" xfId="21870" applyNumberFormat="1" applyFont="1" applyFill="1" applyBorder="1" applyAlignment="1">
      <alignment horizontal="right" vertical="center" wrapText="1"/>
    </xf>
    <xf numFmtId="0" fontId="55" fillId="0" borderId="19" xfId="21870" applyFont="1" applyFill="1" applyBorder="1" applyAlignment="1">
      <alignment horizontal="right" vertical="center" wrapText="1"/>
    </xf>
    <xf numFmtId="0" fontId="54" fillId="0" borderId="0" xfId="21870" applyFont="1" applyFill="1"/>
    <xf numFmtId="3" fontId="59" fillId="0" borderId="0" xfId="21870" applyNumberFormat="1" applyFont="1" applyFill="1" applyBorder="1" applyAlignment="1">
      <alignment horizontal="right" vertical="center" wrapText="1"/>
    </xf>
    <xf numFmtId="0" fontId="19" fillId="0" borderId="36" xfId="0" applyFont="1" applyBorder="1" applyAlignment="1">
      <alignment horizontal="left"/>
    </xf>
    <xf numFmtId="166" fontId="19" fillId="0" borderId="36" xfId="0" applyNumberFormat="1" applyFont="1" applyFill="1" applyBorder="1" applyAlignment="1">
      <alignment horizontal="right"/>
    </xf>
    <xf numFmtId="0" fontId="17" fillId="0" borderId="14" xfId="0" applyFont="1" applyBorder="1" applyAlignment="1">
      <alignment horizontal="left"/>
    </xf>
    <xf numFmtId="166" fontId="17" fillId="0" borderId="14" xfId="0" applyNumberFormat="1" applyFont="1" applyFill="1" applyBorder="1" applyAlignment="1">
      <alignment horizontal="right"/>
    </xf>
    <xf numFmtId="0" fontId="17" fillId="0" borderId="16" xfId="0" applyFont="1" applyBorder="1" applyAlignment="1">
      <alignment horizontal="left"/>
    </xf>
    <xf numFmtId="166" fontId="17" fillId="0" borderId="16" xfId="0" applyNumberFormat="1" applyFont="1" applyFill="1" applyBorder="1" applyAlignment="1">
      <alignment horizontal="right"/>
    </xf>
    <xf numFmtId="0" fontId="19" fillId="0" borderId="34" xfId="0" applyFont="1" applyBorder="1" applyAlignment="1">
      <alignment horizontal="left"/>
    </xf>
    <xf numFmtId="166" fontId="19" fillId="0" borderId="34" xfId="0" applyNumberFormat="1" applyFont="1" applyFill="1" applyBorder="1" applyAlignment="1">
      <alignment horizontal="right"/>
    </xf>
    <xf numFmtId="0" fontId="17" fillId="0" borderId="37" xfId="0" applyFont="1" applyBorder="1" applyAlignment="1">
      <alignment horizontal="left"/>
    </xf>
    <xf numFmtId="166" fontId="17" fillId="0" borderId="37" xfId="0" applyNumberFormat="1" applyFont="1" applyFill="1" applyBorder="1" applyAlignment="1">
      <alignment horizontal="right"/>
    </xf>
    <xf numFmtId="0" fontId="19" fillId="0" borderId="38" xfId="0" applyFont="1" applyBorder="1" applyAlignment="1">
      <alignment horizontal="left"/>
    </xf>
    <xf numFmtId="166" fontId="19" fillId="0" borderId="38" xfId="0" applyNumberFormat="1" applyFont="1" applyFill="1" applyBorder="1" applyAlignment="1">
      <alignment horizontal="right"/>
    </xf>
    <xf numFmtId="0" fontId="19" fillId="0" borderId="39" xfId="0" applyFont="1" applyBorder="1" applyAlignment="1">
      <alignment horizontal="left"/>
    </xf>
    <xf numFmtId="0" fontId="19" fillId="0" borderId="40" xfId="0" applyFont="1" applyBorder="1" applyAlignment="1">
      <alignment horizontal="left"/>
    </xf>
    <xf numFmtId="166" fontId="19" fillId="0" borderId="39" xfId="0" applyNumberFormat="1" applyFont="1" applyFill="1" applyBorder="1" applyAlignment="1">
      <alignment horizontal="right"/>
    </xf>
    <xf numFmtId="0" fontId="48" fillId="0" borderId="41" xfId="0" applyFont="1" applyBorder="1" applyAlignment="1">
      <alignment horizontal="left"/>
    </xf>
    <xf numFmtId="0" fontId="18" fillId="0" borderId="19" xfId="0" applyFont="1" applyBorder="1" applyAlignment="1">
      <alignment horizontal="left" wrapText="1"/>
    </xf>
    <xf numFmtId="166" fontId="20" fillId="0" borderId="41" xfId="0" applyNumberFormat="1" applyFont="1" applyFill="1" applyBorder="1" applyAlignment="1">
      <alignment horizontal="right"/>
    </xf>
    <xf numFmtId="0" fontId="58" fillId="10" borderId="0" xfId="21870" applyFont="1" applyFill="1" applyBorder="1" applyAlignment="1">
      <alignment horizontal="left" vertical="center" wrapText="1"/>
    </xf>
    <xf numFmtId="0" fontId="54" fillId="0" borderId="0" xfId="21870" applyFont="1" applyAlignment="1">
      <alignment horizontal="right"/>
    </xf>
    <xf numFmtId="0" fontId="53" fillId="0" borderId="0" xfId="0" applyFont="1" applyAlignment="1">
      <alignment horizontal="left" vertical="center"/>
    </xf>
    <xf numFmtId="0" fontId="53" fillId="0" borderId="0" xfId="0" applyFont="1" applyAlignment="1">
      <alignment horizontal="left" vertical="center" wrapText="1" shrinkToFit="1"/>
    </xf>
    <xf numFmtId="0" fontId="53" fillId="0" borderId="0" xfId="0" applyFont="1" applyAlignment="1">
      <alignment horizontal="justify" vertical="top" wrapText="1"/>
    </xf>
    <xf numFmtId="0" fontId="62" fillId="0" borderId="0" xfId="0" applyFont="1" applyAlignment="1">
      <alignment wrapText="1"/>
    </xf>
    <xf numFmtId="0" fontId="62" fillId="0" borderId="0" xfId="0" applyFont="1"/>
    <xf numFmtId="166" fontId="60" fillId="0" borderId="0" xfId="0" applyNumberFormat="1" applyFont="1" applyAlignment="1">
      <alignment wrapText="1"/>
    </xf>
    <xf numFmtId="0" fontId="27" fillId="0" borderId="1" xfId="0" applyFont="1" applyBorder="1" applyAlignment="1">
      <alignment horizontal="left"/>
    </xf>
    <xf numFmtId="0" fontId="53" fillId="0" borderId="0" xfId="0" applyFont="1" applyAlignment="1">
      <alignment horizontal="left" vertical="center" wrapText="1" indent="1" shrinkToFit="1"/>
    </xf>
    <xf numFmtId="14" fontId="63" fillId="0" borderId="17" xfId="0" applyNumberFormat="1" applyFont="1" applyBorder="1" applyAlignment="1">
      <alignment horizontal="right" vertical="center"/>
    </xf>
    <xf numFmtId="166" fontId="64" fillId="0" borderId="13" xfId="0" applyNumberFormat="1" applyFont="1" applyBorder="1" applyAlignment="1">
      <alignment horizontal="right" vertical="center" indent="1"/>
    </xf>
    <xf numFmtId="166" fontId="65" fillId="0" borderId="13" xfId="0" applyNumberFormat="1" applyFont="1" applyBorder="1" applyAlignment="1">
      <alignment horizontal="right" vertical="center" indent="1"/>
    </xf>
    <xf numFmtId="166" fontId="66" fillId="0" borderId="18" xfId="0" applyNumberFormat="1" applyFont="1" applyBorder="1" applyAlignment="1">
      <alignment horizontal="right" vertical="center"/>
    </xf>
    <xf numFmtId="14" fontId="63" fillId="0" borderId="19" xfId="0" applyNumberFormat="1" applyFont="1" applyBorder="1" applyAlignment="1">
      <alignment horizontal="right" vertical="center" wrapText="1"/>
    </xf>
    <xf numFmtId="166" fontId="65" fillId="0" borderId="0" xfId="0" applyNumberFormat="1" applyFont="1" applyAlignment="1">
      <alignment horizontal="right" vertical="center" wrapText="1"/>
    </xf>
    <xf numFmtId="0" fontId="65" fillId="0" borderId="13" xfId="0" applyFont="1" applyBorder="1" applyAlignment="1">
      <alignment horizontal="left" vertical="center" wrapText="1"/>
    </xf>
    <xf numFmtId="0" fontId="24" fillId="0" borderId="17" xfId="0" applyFont="1" applyBorder="1" applyAlignment="1">
      <alignment horizontal="right" wrapText="1"/>
    </xf>
    <xf numFmtId="14" fontId="24" fillId="0" borderId="17" xfId="0" applyNumberFormat="1" applyFont="1" applyBorder="1" applyAlignment="1">
      <alignment horizontal="right" wrapText="1"/>
    </xf>
    <xf numFmtId="0" fontId="31" fillId="0" borderId="18" xfId="0" applyFont="1" applyBorder="1" applyAlignment="1">
      <alignment wrapText="1"/>
    </xf>
    <xf numFmtId="166" fontId="31" fillId="0" borderId="18" xfId="0" applyNumberFormat="1" applyFont="1" applyBorder="1" applyAlignment="1">
      <alignment horizontal="right"/>
    </xf>
    <xf numFmtId="166" fontId="27" fillId="0" borderId="13" xfId="0" applyNumberFormat="1" applyFont="1" applyFill="1" applyBorder="1" applyAlignment="1">
      <alignment horizontal="right" indent="1"/>
    </xf>
    <xf numFmtId="0" fontId="46" fillId="0" borderId="0" xfId="0" applyFont="1" applyFill="1"/>
    <xf numFmtId="166" fontId="31" fillId="0" borderId="18" xfId="0" applyNumberFormat="1" applyFont="1" applyFill="1" applyBorder="1" applyAlignment="1">
      <alignment horizontal="right"/>
    </xf>
    <xf numFmtId="166" fontId="27" fillId="0" borderId="0" xfId="0" applyNumberFormat="1" applyFont="1" applyFill="1" applyBorder="1" applyAlignment="1">
      <alignment horizontal="right" indent="1"/>
    </xf>
    <xf numFmtId="166" fontId="17" fillId="0" borderId="16" xfId="16890" applyNumberFormat="1" applyFont="1" applyFill="1" applyBorder="1" applyAlignment="1">
      <alignment horizontal="right" vertical="center" indent="1"/>
    </xf>
    <xf numFmtId="166" fontId="17" fillId="0" borderId="16" xfId="16890" applyNumberFormat="1" applyFont="1" applyFill="1" applyBorder="1" applyAlignment="1">
      <alignment horizontal="right" vertical="center"/>
    </xf>
    <xf numFmtId="0" fontId="27" fillId="0" borderId="0" xfId="0" applyFont="1" applyBorder="1" applyAlignment="1">
      <alignment horizontal="left" wrapText="1"/>
    </xf>
    <xf numFmtId="0" fontId="43" fillId="0" borderId="0" xfId="0" applyFont="1" applyBorder="1" applyAlignment="1">
      <alignment horizontal="left"/>
    </xf>
    <xf numFmtId="166" fontId="43" fillId="0" borderId="0" xfId="0" applyNumberFormat="1" applyFont="1" applyBorder="1" applyAlignment="1">
      <alignment horizontal="right" indent="1"/>
    </xf>
    <xf numFmtId="0" fontId="67" fillId="0" borderId="12" xfId="0" applyFont="1" applyBorder="1" applyAlignment="1">
      <alignment horizontal="left"/>
    </xf>
    <xf numFmtId="0" fontId="46" fillId="0" borderId="0" xfId="0" applyNumberFormat="1" applyFont="1" applyFill="1"/>
    <xf numFmtId="166" fontId="30" fillId="0" borderId="0" xfId="0" applyNumberFormat="1" applyFont="1" applyFill="1"/>
    <xf numFmtId="166" fontId="30" fillId="0" borderId="0" xfId="0" applyNumberFormat="1" applyFont="1"/>
    <xf numFmtId="166" fontId="62" fillId="0" borderId="0" xfId="0" applyNumberFormat="1" applyFont="1"/>
    <xf numFmtId="3" fontId="68" fillId="0" borderId="0" xfId="0" applyNumberFormat="1" applyFont="1"/>
    <xf numFmtId="3" fontId="47" fillId="0" borderId="0" xfId="0" applyNumberFormat="1" applyFont="1"/>
    <xf numFmtId="166" fontId="0" fillId="0" borderId="0" xfId="0" applyNumberFormat="1"/>
    <xf numFmtId="3" fontId="47" fillId="0" borderId="0" xfId="0" applyNumberFormat="1" applyFont="1" applyAlignment="1">
      <alignment horizontal="right"/>
    </xf>
    <xf numFmtId="14" fontId="24" fillId="0" borderId="17" xfId="0" applyNumberFormat="1" applyFont="1" applyFill="1" applyBorder="1" applyAlignment="1">
      <alignment horizontal="right" wrapText="1"/>
    </xf>
    <xf numFmtId="166" fontId="17" fillId="0" borderId="13" xfId="0" applyNumberFormat="1" applyFont="1" applyFill="1" applyBorder="1" applyAlignment="1">
      <alignment horizontal="right" indent="1"/>
    </xf>
    <xf numFmtId="166" fontId="17" fillId="0" borderId="23" xfId="0" applyNumberFormat="1" applyFont="1" applyFill="1" applyBorder="1" applyAlignment="1">
      <alignment horizontal="right" indent="1"/>
    </xf>
    <xf numFmtId="14" fontId="48" fillId="0" borderId="22" xfId="0" applyNumberFormat="1" applyFont="1" applyFill="1" applyBorder="1" applyAlignment="1">
      <alignment horizontal="right"/>
    </xf>
    <xf numFmtId="0" fontId="69" fillId="0" borderId="0" xfId="0" applyFont="1" applyFill="1"/>
    <xf numFmtId="0" fontId="69" fillId="0" borderId="0" xfId="0" applyFont="1"/>
    <xf numFmtId="3" fontId="57" fillId="0" borderId="35" xfId="21870" applyNumberFormat="1" applyFont="1" applyFill="1" applyBorder="1" applyAlignment="1">
      <alignment horizontal="right" vertical="center" wrapText="1"/>
    </xf>
    <xf numFmtId="4" fontId="17" fillId="0" borderId="19" xfId="21869" applyNumberFormat="1" applyFont="1" applyFill="1" applyBorder="1" applyAlignment="1">
      <alignment vertical="center" wrapText="1"/>
    </xf>
    <xf numFmtId="166" fontId="69" fillId="0" borderId="0" xfId="0" applyNumberFormat="1" applyFont="1"/>
    <xf numFmtId="0" fontId="70" fillId="0" borderId="0" xfId="0" applyFont="1"/>
    <xf numFmtId="167" fontId="68" fillId="0" borderId="0" xfId="0" applyNumberFormat="1" applyFont="1"/>
    <xf numFmtId="0" fontId="68" fillId="0" borderId="0" xfId="0" applyFont="1"/>
    <xf numFmtId="0" fontId="33" fillId="0" borderId="0" xfId="0" applyFont="1" applyFill="1"/>
    <xf numFmtId="0" fontId="27" fillId="0" borderId="0" xfId="0" applyFont="1"/>
    <xf numFmtId="166" fontId="33" fillId="0" borderId="0" xfId="16890" applyNumberFormat="1" applyFont="1" applyFill="1" applyBorder="1" applyAlignment="1">
      <alignment horizontal="right" indent="1"/>
    </xf>
    <xf numFmtId="166" fontId="27" fillId="0" borderId="0" xfId="0" applyNumberFormat="1" applyFont="1"/>
    <xf numFmtId="14" fontId="71" fillId="0" borderId="19" xfId="0" applyNumberFormat="1" applyFont="1" applyBorder="1" applyAlignment="1">
      <alignment horizontal="right" vertical="center" wrapText="1"/>
    </xf>
    <xf numFmtId="166" fontId="72" fillId="0" borderId="0" xfId="0" applyNumberFormat="1" applyFont="1" applyAlignment="1">
      <alignment horizontal="right" vertical="center" wrapText="1"/>
    </xf>
    <xf numFmtId="0" fontId="72" fillId="0" borderId="13" xfId="0" applyFont="1" applyBorder="1" applyAlignment="1">
      <alignment horizontal="left" vertical="center" wrapText="1"/>
    </xf>
    <xf numFmtId="166" fontId="73" fillId="0" borderId="13" xfId="0" applyNumberFormat="1" applyFont="1" applyBorder="1" applyAlignment="1">
      <alignment horizontal="right" vertical="center" indent="1"/>
    </xf>
    <xf numFmtId="166" fontId="72" fillId="0" borderId="13" xfId="0" applyNumberFormat="1" applyFont="1" applyBorder="1" applyAlignment="1">
      <alignment horizontal="right" vertical="center" indent="1"/>
    </xf>
    <xf numFmtId="166" fontId="19" fillId="0" borderId="13" xfId="0" applyNumberFormat="1" applyFont="1" applyBorder="1" applyAlignment="1">
      <alignment horizontal="right" vertical="center"/>
    </xf>
    <xf numFmtId="166" fontId="17" fillId="0" borderId="13" xfId="0" applyNumberFormat="1" applyFont="1" applyBorder="1" applyAlignment="1">
      <alignment horizontal="right" vertical="center"/>
    </xf>
    <xf numFmtId="166" fontId="17" fillId="0" borderId="13" xfId="0" applyNumberFormat="1" applyFont="1" applyFill="1" applyBorder="1" applyAlignment="1">
      <alignment horizontal="right" vertical="center"/>
    </xf>
    <xf numFmtId="166" fontId="20" fillId="0" borderId="18" xfId="0" applyNumberFormat="1" applyFont="1" applyBorder="1" applyAlignment="1">
      <alignment horizontal="center" vertical="center"/>
    </xf>
    <xf numFmtId="166" fontId="17" fillId="0" borderId="0" xfId="0" applyNumberFormat="1" applyFont="1" applyAlignment="1">
      <alignment horizontal="center" vertical="center"/>
    </xf>
    <xf numFmtId="166" fontId="19" fillId="0" borderId="13" xfId="0" applyNumberFormat="1" applyFont="1" applyFill="1" applyBorder="1" applyAlignment="1">
      <alignment horizontal="right" vertical="center"/>
    </xf>
    <xf numFmtId="166" fontId="19" fillId="0" borderId="0" xfId="0" applyNumberFormat="1" applyFont="1" applyAlignment="1">
      <alignment horizontal="right" vertical="center"/>
    </xf>
    <xf numFmtId="166" fontId="20" fillId="0" borderId="18" xfId="0" applyNumberFormat="1" applyFont="1" applyFill="1" applyBorder="1" applyAlignment="1">
      <alignment horizontal="center" vertical="center"/>
    </xf>
    <xf numFmtId="3" fontId="47" fillId="0" borderId="0" xfId="0" applyNumberFormat="1" applyFont="1" applyFill="1"/>
    <xf numFmtId="166" fontId="0" fillId="0" borderId="0" xfId="0" applyNumberFormat="1" applyFill="1"/>
    <xf numFmtId="170" fontId="62" fillId="0" borderId="0" xfId="0" applyNumberFormat="1" applyFont="1" applyFill="1"/>
    <xf numFmtId="170" fontId="69" fillId="0" borderId="0" xfId="0" applyNumberFormat="1" applyFont="1" applyFill="1"/>
    <xf numFmtId="0" fontId="62" fillId="0" borderId="0" xfId="0" applyFont="1" applyFill="1" applyAlignment="1">
      <alignment wrapText="1"/>
    </xf>
    <xf numFmtId="0" fontId="62" fillId="0" borderId="0" xfId="0" applyFont="1" applyFill="1"/>
    <xf numFmtId="0" fontId="30" fillId="0" borderId="0" xfId="0" applyFont="1" applyFill="1" applyAlignment="1">
      <alignment wrapText="1"/>
    </xf>
    <xf numFmtId="0" fontId="74" fillId="0" borderId="0" xfId="0" applyFont="1"/>
    <xf numFmtId="166" fontId="17" fillId="0" borderId="0" xfId="0" applyNumberFormat="1" applyFont="1" applyFill="1"/>
    <xf numFmtId="0" fontId="18" fillId="0" borderId="19" xfId="16875" applyFont="1" applyFill="1" applyBorder="1" applyAlignment="1">
      <alignment horizontal="left" wrapText="1"/>
    </xf>
    <xf numFmtId="170" fontId="17" fillId="0" borderId="0" xfId="21875" applyNumberFormat="1" applyFont="1"/>
    <xf numFmtId="0" fontId="25" fillId="0" borderId="0" xfId="0" applyFont="1" applyFill="1"/>
    <xf numFmtId="14" fontId="24" fillId="0" borderId="17" xfId="0" applyNumberFormat="1" applyFont="1" applyBorder="1" applyAlignment="1">
      <alignment horizontal="right" wrapText="1"/>
    </xf>
    <xf numFmtId="0" fontId="21" fillId="0" borderId="13" xfId="0" applyFont="1" applyBorder="1" applyAlignment="1">
      <alignment horizontal="left" indent="3"/>
    </xf>
    <xf numFmtId="166" fontId="75" fillId="0" borderId="0" xfId="0" applyNumberFormat="1" applyFont="1" applyFill="1"/>
    <xf numFmtId="0" fontId="68" fillId="0" borderId="0" xfId="0" applyFont="1" applyFill="1" applyAlignment="1">
      <alignment horizontal="right"/>
    </xf>
    <xf numFmtId="166" fontId="68" fillId="0" borderId="0" xfId="0" applyNumberFormat="1" applyFont="1" applyFill="1"/>
    <xf numFmtId="165" fontId="60" fillId="0" borderId="0" xfId="0" applyNumberFormat="1" applyFont="1"/>
    <xf numFmtId="4" fontId="68" fillId="0" borderId="0" xfId="0" applyNumberFormat="1" applyFont="1" applyFill="1" applyAlignment="1">
      <alignment horizontal="right"/>
    </xf>
    <xf numFmtId="4" fontId="68" fillId="0" borderId="0" xfId="0" applyNumberFormat="1" applyFont="1" applyFill="1"/>
    <xf numFmtId="0" fontId="27" fillId="0" borderId="0" xfId="0" applyFont="1" applyFill="1"/>
    <xf numFmtId="0" fontId="60" fillId="0" borderId="0" xfId="0" applyFont="1" applyBorder="1"/>
    <xf numFmtId="166" fontId="19" fillId="0" borderId="13" xfId="0" applyNumberFormat="1" applyFont="1" applyFill="1" applyBorder="1" applyAlignment="1">
      <alignment horizontal="right" vertical="center" indent="1"/>
    </xf>
    <xf numFmtId="166" fontId="65" fillId="0" borderId="13" xfId="0" applyNumberFormat="1" applyFont="1" applyFill="1" applyBorder="1" applyAlignment="1">
      <alignment horizontal="right" vertical="center" indent="1"/>
    </xf>
    <xf numFmtId="166" fontId="60" fillId="0" borderId="0" xfId="0" applyNumberFormat="1" applyFont="1" applyFill="1" applyAlignment="1">
      <alignment wrapText="1"/>
    </xf>
    <xf numFmtId="4" fontId="17" fillId="0" borderId="0" xfId="0" applyNumberFormat="1" applyFont="1" applyFill="1"/>
    <xf numFmtId="4" fontId="27" fillId="0" borderId="0" xfId="16890" applyNumberFormat="1" applyFont="1" applyFill="1" applyBorder="1" applyAlignment="1">
      <alignment horizontal="right" indent="1"/>
    </xf>
    <xf numFmtId="0" fontId="17" fillId="0" borderId="0" xfId="0" applyFont="1"/>
    <xf numFmtId="4" fontId="27" fillId="0" borderId="0" xfId="16890" applyNumberFormat="1" applyFont="1" applyFill="1" applyBorder="1" applyAlignment="1">
      <alignment horizontal="left" wrapText="1"/>
    </xf>
    <xf numFmtId="0" fontId="17" fillId="0" borderId="0" xfId="0" applyFont="1" applyBorder="1"/>
    <xf numFmtId="0" fontId="17" fillId="0" borderId="0" xfId="0" applyFont="1" applyFill="1"/>
    <xf numFmtId="166" fontId="76" fillId="0" borderId="0" xfId="16890" applyNumberFormat="1" applyFont="1" applyFill="1" applyBorder="1" applyAlignment="1">
      <alignment horizontal="center" vertical="center"/>
    </xf>
    <xf numFmtId="166" fontId="23" fillId="0" borderId="11" xfId="16890" applyNumberFormat="1" applyFont="1" applyFill="1" applyBorder="1" applyAlignment="1">
      <alignment horizontal="center" vertical="center"/>
    </xf>
    <xf numFmtId="166" fontId="27" fillId="0" borderId="1" xfId="16890" applyNumberFormat="1" applyFont="1" applyFill="1" applyBorder="1" applyAlignment="1">
      <alignment horizontal="center" vertical="center"/>
    </xf>
    <xf numFmtId="166" fontId="23" fillId="0" borderId="1" xfId="16890" applyNumberFormat="1" applyFont="1" applyFill="1" applyBorder="1" applyAlignment="1">
      <alignment horizontal="center" vertical="center"/>
    </xf>
    <xf numFmtId="166" fontId="29" fillId="0" borderId="1" xfId="16890" applyNumberFormat="1" applyFont="1" applyFill="1" applyBorder="1" applyAlignment="1">
      <alignment horizontal="center" vertical="center"/>
    </xf>
    <xf numFmtId="166" fontId="27" fillId="0" borderId="11" xfId="16890" applyNumberFormat="1" applyFont="1" applyFill="1" applyBorder="1" applyAlignment="1">
      <alignment horizontal="center" vertical="center"/>
    </xf>
    <xf numFmtId="168" fontId="27" fillId="0" borderId="3" xfId="16890" applyNumberFormat="1" applyFont="1" applyFill="1" applyBorder="1" applyAlignment="1">
      <alignment horizontal="center" vertical="center"/>
    </xf>
    <xf numFmtId="0" fontId="26" fillId="0" borderId="15" xfId="0" applyFont="1" applyBorder="1" applyAlignment="1">
      <alignment vertical="center" wrapText="1"/>
    </xf>
    <xf numFmtId="0" fontId="27" fillId="0" borderId="1" xfId="16890" applyFont="1" applyFill="1" applyBorder="1" applyAlignment="1">
      <alignment horizontal="left" vertical="center" wrapText="1"/>
    </xf>
    <xf numFmtId="0" fontId="25" fillId="0" borderId="12" xfId="0" applyFont="1" applyBorder="1" applyAlignment="1">
      <alignment vertical="center" wrapText="1"/>
    </xf>
    <xf numFmtId="0" fontId="26" fillId="0" borderId="12" xfId="0" applyFont="1" applyBorder="1" applyAlignment="1">
      <alignment vertical="center" wrapText="1"/>
    </xf>
    <xf numFmtId="0" fontId="28" fillId="0" borderId="12" xfId="0" applyFont="1" applyBorder="1" applyAlignment="1">
      <alignment horizontal="left" vertical="center" wrapText="1"/>
    </xf>
    <xf numFmtId="0" fontId="25" fillId="0" borderId="0" xfId="0" applyFont="1" applyAlignment="1">
      <alignment vertical="center" wrapText="1"/>
    </xf>
    <xf numFmtId="0" fontId="25" fillId="0" borderId="15" xfId="0" applyFont="1" applyBorder="1" applyAlignment="1">
      <alignment vertical="center" wrapText="1"/>
    </xf>
    <xf numFmtId="0" fontId="27" fillId="0" borderId="3" xfId="16890" applyFont="1" applyFill="1" applyBorder="1" applyAlignment="1">
      <alignment horizontal="left" vertical="center"/>
    </xf>
    <xf numFmtId="0" fontId="40" fillId="0" borderId="0" xfId="0" applyFont="1" applyFill="1" applyBorder="1" applyAlignment="1">
      <alignment vertical="top" wrapText="1"/>
    </xf>
    <xf numFmtId="0" fontId="40" fillId="0" borderId="0" xfId="0" applyFont="1" applyFill="1" applyBorder="1" applyAlignment="1">
      <alignment wrapText="1"/>
    </xf>
    <xf numFmtId="166" fontId="43" fillId="0" borderId="1" xfId="0" applyNumberFormat="1" applyFont="1" applyBorder="1" applyAlignment="1">
      <alignment horizontal="right" vertical="center" indent="1"/>
    </xf>
    <xf numFmtId="166" fontId="27" fillId="0" borderId="13" xfId="0" applyNumberFormat="1" applyFont="1" applyFill="1" applyBorder="1" applyAlignment="1">
      <alignment horizontal="right" vertical="center" indent="1"/>
    </xf>
    <xf numFmtId="166" fontId="20" fillId="0" borderId="18" xfId="0" applyNumberFormat="1" applyFont="1" applyFill="1" applyBorder="1" applyAlignment="1">
      <alignment horizontal="right" vertical="center"/>
    </xf>
    <xf numFmtId="0" fontId="27" fillId="0" borderId="1" xfId="0" applyFont="1" applyBorder="1" applyAlignment="1">
      <alignment horizontal="left" vertical="center" wrapText="1"/>
    </xf>
    <xf numFmtId="166" fontId="19" fillId="0" borderId="5" xfId="16890" applyNumberFormat="1" applyFont="1" applyFill="1" applyBorder="1" applyAlignment="1">
      <alignment horizontal="center" vertical="center"/>
    </xf>
    <xf numFmtId="166" fontId="17" fillId="0" borderId="5" xfId="16890" applyNumberFormat="1" applyFont="1" applyFill="1" applyBorder="1" applyAlignment="1">
      <alignment horizontal="center" vertical="center"/>
    </xf>
    <xf numFmtId="166" fontId="17" fillId="0" borderId="8" xfId="16890" applyNumberFormat="1" applyFont="1" applyFill="1" applyBorder="1" applyAlignment="1">
      <alignment horizontal="center" vertical="center"/>
    </xf>
    <xf numFmtId="167" fontId="44" fillId="0" borderId="9" xfId="16890" applyNumberFormat="1" applyFont="1" applyFill="1" applyBorder="1" applyAlignment="1">
      <alignment horizontal="center" vertical="center"/>
    </xf>
    <xf numFmtId="0" fontId="47" fillId="0" borderId="4" xfId="0" applyFont="1" applyBorder="1" applyAlignment="1">
      <alignment horizontal="left" vertical="center"/>
    </xf>
    <xf numFmtId="0" fontId="47" fillId="0" borderId="7" xfId="0" applyFont="1" applyBorder="1" applyAlignment="1">
      <alignment horizontal="left" vertical="center"/>
    </xf>
    <xf numFmtId="2" fontId="44" fillId="0" borderId="10" xfId="16890" applyNumberFormat="1" applyFont="1" applyFill="1" applyBorder="1" applyAlignment="1">
      <alignment horizontal="left" vertical="center"/>
    </xf>
    <xf numFmtId="0" fontId="16" fillId="0" borderId="4" xfId="0" applyFont="1" applyBorder="1" applyAlignment="1">
      <alignment horizontal="left" vertical="center"/>
    </xf>
    <xf numFmtId="0" fontId="16" fillId="0" borderId="4" xfId="0" applyFont="1" applyBorder="1" applyAlignment="1">
      <alignment horizontal="left" vertical="center" wrapText="1"/>
    </xf>
    <xf numFmtId="166" fontId="17" fillId="0" borderId="25" xfId="0" applyNumberFormat="1" applyFont="1" applyFill="1" applyBorder="1" applyAlignment="1">
      <alignment horizontal="right" indent="1"/>
    </xf>
    <xf numFmtId="0" fontId="24" fillId="0" borderId="42" xfId="16875" applyFont="1" applyFill="1" applyBorder="1" applyAlignment="1">
      <alignment horizontal="left" wrapText="1"/>
    </xf>
    <xf numFmtId="0" fontId="24" fillId="0" borderId="21" xfId="16890" applyFont="1" applyFill="1" applyBorder="1" applyAlignment="1">
      <alignment horizontal="right" wrapText="1"/>
    </xf>
    <xf numFmtId="0" fontId="25" fillId="0" borderId="20" xfId="0" applyFont="1" applyBorder="1"/>
    <xf numFmtId="3" fontId="26" fillId="0" borderId="0" xfId="0" applyNumberFormat="1" applyFont="1"/>
    <xf numFmtId="166" fontId="25" fillId="0" borderId="1" xfId="0" applyNumberFormat="1" applyFont="1" applyBorder="1" applyAlignment="1">
      <alignment horizontal="right" indent="1"/>
    </xf>
    <xf numFmtId="166" fontId="29" fillId="0" borderId="1" xfId="0" applyNumberFormat="1" applyFont="1" applyBorder="1" applyAlignment="1">
      <alignment horizontal="right" indent="1"/>
    </xf>
    <xf numFmtId="0" fontId="28" fillId="0" borderId="0" xfId="0" applyFont="1" applyFill="1"/>
    <xf numFmtId="0" fontId="26" fillId="0" borderId="0" xfId="0" applyFont="1" applyFill="1"/>
    <xf numFmtId="0" fontId="23" fillId="0" borderId="1" xfId="16890" applyFont="1" applyFill="1" applyBorder="1" applyAlignment="1">
      <alignment horizontal="left" vertical="center" wrapText="1"/>
    </xf>
    <xf numFmtId="0" fontId="25" fillId="0" borderId="1" xfId="16890" applyFont="1" applyFill="1" applyBorder="1" applyAlignment="1">
      <alignment horizontal="left" vertical="center" wrapText="1"/>
    </xf>
    <xf numFmtId="0" fontId="29" fillId="0" borderId="1" xfId="16890" applyFont="1" applyFill="1" applyBorder="1" applyAlignment="1">
      <alignment horizontal="left" vertical="center" wrapText="1"/>
    </xf>
    <xf numFmtId="0" fontId="27" fillId="0" borderId="1" xfId="16890" applyNumberFormat="1" applyFont="1" applyFill="1" applyBorder="1" applyAlignment="1" applyProtection="1">
      <alignment horizontal="left" vertical="center" wrapText="1"/>
    </xf>
    <xf numFmtId="0" fontId="31" fillId="0" borderId="18" xfId="0" applyFont="1" applyBorder="1" applyAlignment="1">
      <alignment vertical="center" wrapText="1"/>
    </xf>
    <xf numFmtId="14" fontId="24" fillId="0" borderId="17" xfId="16890" applyNumberFormat="1" applyFont="1" applyFill="1" applyBorder="1" applyAlignment="1">
      <alignment horizontal="right" vertical="center" wrapText="1"/>
    </xf>
    <xf numFmtId="0" fontId="27" fillId="0" borderId="13" xfId="16890" applyFont="1" applyBorder="1" applyAlignment="1">
      <alignment horizontal="left" wrapText="1"/>
    </xf>
    <xf numFmtId="166" fontId="27" fillId="0" borderId="13" xfId="16890" applyNumberFormat="1" applyFont="1" applyFill="1" applyBorder="1" applyAlignment="1">
      <alignment horizontal="right" indent="1"/>
    </xf>
    <xf numFmtId="0" fontId="27" fillId="0" borderId="13" xfId="16890" applyFont="1" applyFill="1" applyBorder="1" applyAlignment="1">
      <alignment horizontal="left" wrapText="1"/>
    </xf>
    <xf numFmtId="0" fontId="31" fillId="0" borderId="18" xfId="16890" applyFont="1" applyFill="1" applyBorder="1" applyAlignment="1">
      <alignment horizontal="left" vertical="center" wrapText="1"/>
    </xf>
    <xf numFmtId="166" fontId="31" fillId="0" borderId="18" xfId="16890" applyNumberFormat="1" applyFont="1" applyFill="1" applyBorder="1" applyAlignment="1">
      <alignment horizontal="right"/>
    </xf>
    <xf numFmtId="0" fontId="24" fillId="0" borderId="17" xfId="16875" applyFont="1" applyFill="1" applyBorder="1" applyAlignment="1">
      <alignment horizontal="left" wrapText="1"/>
    </xf>
    <xf numFmtId="4" fontId="77" fillId="0" borderId="17" xfId="16890" applyNumberFormat="1" applyFont="1" applyFill="1" applyBorder="1" applyAlignment="1">
      <alignment horizontal="right" vertical="center" wrapText="1"/>
    </xf>
    <xf numFmtId="14" fontId="24" fillId="0" borderId="31" xfId="16890" applyNumberFormat="1" applyFont="1" applyFill="1" applyBorder="1" applyAlignment="1">
      <alignment horizontal="right" vertical="center" wrapText="1"/>
    </xf>
    <xf numFmtId="14" fontId="24" fillId="0" borderId="42" xfId="16890" applyNumberFormat="1" applyFont="1" applyFill="1" applyBorder="1" applyAlignment="1">
      <alignment horizontal="right" vertical="center" wrapText="1"/>
    </xf>
    <xf numFmtId="0" fontId="31" fillId="0" borderId="0" xfId="16890" applyFont="1" applyFill="1" applyBorder="1" applyAlignment="1">
      <alignment horizontal="left" vertical="center" wrapText="1"/>
    </xf>
    <xf numFmtId="0" fontId="27" fillId="0" borderId="14" xfId="16890" applyFont="1" applyBorder="1" applyAlignment="1">
      <alignment horizontal="left" wrapText="1"/>
    </xf>
    <xf numFmtId="166" fontId="27" fillId="0" borderId="14" xfId="16890" applyNumberFormat="1" applyFont="1" applyFill="1" applyBorder="1" applyAlignment="1">
      <alignment horizontal="right" indent="1"/>
    </xf>
    <xf numFmtId="1" fontId="33" fillId="0" borderId="0" xfId="0" applyNumberFormat="1" applyFont="1"/>
    <xf numFmtId="0" fontId="23" fillId="0" borderId="3" xfId="16890" applyFont="1" applyFill="1" applyBorder="1" applyAlignment="1">
      <alignment horizontal="left"/>
    </xf>
    <xf numFmtId="3" fontId="23" fillId="0" borderId="3" xfId="16890" applyNumberFormat="1" applyFont="1" applyFill="1" applyBorder="1" applyAlignment="1">
      <alignment horizontal="right"/>
    </xf>
    <xf numFmtId="166" fontId="17" fillId="0" borderId="13" xfId="21871" applyNumberFormat="1" applyFont="1" applyFill="1" applyBorder="1" applyAlignment="1">
      <alignment horizontal="right" vertical="center" indent="1"/>
    </xf>
    <xf numFmtId="166" fontId="17" fillId="0" borderId="13" xfId="21871" applyNumberFormat="1" applyFont="1" applyFill="1" applyBorder="1" applyAlignment="1">
      <alignment horizontal="center" vertical="center"/>
    </xf>
    <xf numFmtId="168" fontId="27" fillId="0" borderId="3" xfId="16890" applyNumberFormat="1" applyFont="1" applyFill="1" applyBorder="1" applyAlignment="1">
      <alignment horizontal="right" vertical="center" indent="1"/>
    </xf>
    <xf numFmtId="0" fontId="78" fillId="0" borderId="0" xfId="0" applyFont="1"/>
    <xf numFmtId="0" fontId="79" fillId="0" borderId="22" xfId="0" applyFont="1" applyBorder="1" applyAlignment="1">
      <alignment horizontal="right" vertical="top"/>
    </xf>
    <xf numFmtId="166" fontId="80" fillId="0" borderId="13" xfId="0" applyNumberFormat="1" applyFont="1" applyBorder="1" applyAlignment="1">
      <alignment horizontal="right" vertical="center" indent="1"/>
    </xf>
    <xf numFmtId="166" fontId="81" fillId="0" borderId="18" xfId="0" applyNumberFormat="1" applyFont="1" applyBorder="1" applyAlignment="1">
      <alignment horizontal="right" vertical="center"/>
    </xf>
    <xf numFmtId="166" fontId="80" fillId="0" borderId="13" xfId="0" applyNumberFormat="1" applyFont="1" applyBorder="1" applyAlignment="1">
      <alignment horizontal="right" vertical="top" indent="1"/>
    </xf>
    <xf numFmtId="166" fontId="80" fillId="0" borderId="0" xfId="0" applyNumberFormat="1" applyFont="1" applyAlignment="1">
      <alignment horizontal="right" vertical="top" indent="1"/>
    </xf>
    <xf numFmtId="166" fontId="82" fillId="0" borderId="18" xfId="0" applyNumberFormat="1" applyFont="1" applyBorder="1" applyAlignment="1">
      <alignment horizontal="right" vertical="top"/>
    </xf>
    <xf numFmtId="166" fontId="80" fillId="0" borderId="13" xfId="0" applyNumberFormat="1" applyFont="1" applyBorder="1" applyAlignment="1">
      <alignment horizontal="right" indent="1"/>
    </xf>
    <xf numFmtId="166" fontId="40" fillId="0" borderId="0" xfId="0" applyNumberFormat="1" applyFont="1"/>
    <xf numFmtId="166" fontId="46" fillId="0" borderId="0" xfId="0" applyNumberFormat="1" applyFont="1"/>
    <xf numFmtId="14" fontId="55" fillId="10" borderId="19" xfId="21870" applyNumberFormat="1" applyFont="1" applyFill="1" applyBorder="1" applyAlignment="1">
      <alignment horizontal="right" vertical="center" wrapText="1"/>
    </xf>
    <xf numFmtId="14" fontId="55" fillId="0" borderId="19" xfId="21870" applyNumberFormat="1" applyFont="1" applyFill="1" applyBorder="1" applyAlignment="1">
      <alignment horizontal="right" vertical="center" wrapText="1"/>
    </xf>
    <xf numFmtId="0" fontId="41" fillId="0" borderId="22" xfId="0" applyFont="1" applyBorder="1" applyAlignment="1">
      <alignment horizontal="right" vertical="top"/>
    </xf>
    <xf numFmtId="166" fontId="17" fillId="0" borderId="0" xfId="0" applyNumberFormat="1" applyFont="1" applyFill="1" applyAlignment="1">
      <alignment horizontal="center" vertical="center"/>
    </xf>
    <xf numFmtId="166" fontId="19" fillId="0" borderId="0" xfId="0" applyNumberFormat="1" applyFont="1" applyFill="1" applyAlignment="1">
      <alignment horizontal="right" vertical="center"/>
    </xf>
    <xf numFmtId="0" fontId="27" fillId="0" borderId="43" xfId="16890" applyFont="1" applyFill="1" applyBorder="1" applyAlignment="1">
      <alignment horizontal="left" wrapText="1"/>
    </xf>
    <xf numFmtId="3" fontId="25" fillId="0" borderId="0" xfId="0" applyNumberFormat="1" applyFont="1"/>
    <xf numFmtId="0" fontId="17" fillId="0" borderId="43" xfId="16890" applyFont="1" applyFill="1" applyBorder="1" applyAlignment="1">
      <alignment horizontal="left" vertical="center" wrapText="1"/>
    </xf>
    <xf numFmtId="166" fontId="25" fillId="0" borderId="1" xfId="0" applyNumberFormat="1" applyFont="1" applyBorder="1" applyAlignment="1">
      <alignment horizontal="right" vertical="top" indent="1"/>
    </xf>
    <xf numFmtId="166" fontId="83" fillId="0" borderId="1" xfId="0" applyNumberFormat="1" applyFont="1" applyBorder="1" applyAlignment="1">
      <alignment horizontal="right" vertical="top" indent="1"/>
    </xf>
    <xf numFmtId="166" fontId="84" fillId="0" borderId="1" xfId="0" applyNumberFormat="1" applyFont="1" applyBorder="1" applyAlignment="1">
      <alignment horizontal="right" indent="1"/>
    </xf>
    <xf numFmtId="166" fontId="84" fillId="0" borderId="1" xfId="0" applyNumberFormat="1" applyFont="1" applyFill="1" applyBorder="1" applyAlignment="1">
      <alignment horizontal="right" indent="1"/>
    </xf>
    <xf numFmtId="166" fontId="85" fillId="0" borderId="1" xfId="0" applyNumberFormat="1" applyFont="1" applyFill="1" applyBorder="1" applyAlignment="1">
      <alignment horizontal="right" indent="1"/>
    </xf>
    <xf numFmtId="166" fontId="85" fillId="0" borderId="1" xfId="0" applyNumberFormat="1" applyFont="1" applyBorder="1" applyAlignment="1">
      <alignment horizontal="right" indent="1"/>
    </xf>
    <xf numFmtId="166" fontId="86" fillId="0" borderId="18" xfId="0" applyNumberFormat="1" applyFont="1" applyBorder="1" applyAlignment="1">
      <alignment horizontal="right" vertical="top"/>
    </xf>
    <xf numFmtId="166" fontId="25" fillId="0" borderId="0" xfId="0" applyNumberFormat="1" applyFont="1"/>
    <xf numFmtId="14" fontId="87" fillId="0" borderId="22" xfId="0" applyNumberFormat="1" applyFont="1" applyBorder="1" applyAlignment="1">
      <alignment horizontal="right" vertical="top"/>
    </xf>
    <xf numFmtId="166" fontId="88" fillId="0" borderId="13" xfId="0" applyNumberFormat="1" applyFont="1" applyBorder="1" applyAlignment="1">
      <alignment horizontal="right" vertical="top" indent="1"/>
    </xf>
    <xf numFmtId="166" fontId="89" fillId="0" borderId="13" xfId="0" applyNumberFormat="1" applyFont="1" applyBorder="1" applyAlignment="1">
      <alignment horizontal="right" vertical="top" indent="1"/>
    </xf>
    <xf numFmtId="166" fontId="90" fillId="0" borderId="18" xfId="0" applyNumberFormat="1" applyFont="1" applyBorder="1" applyAlignment="1">
      <alignment horizontal="right" vertical="top"/>
    </xf>
    <xf numFmtId="166" fontId="88" fillId="0" borderId="25" xfId="0" applyNumberFormat="1" applyFont="1" applyBorder="1" applyAlignment="1">
      <alignment horizontal="right" vertical="top" indent="1"/>
    </xf>
    <xf numFmtId="0" fontId="91" fillId="0" borderId="22" xfId="0" applyFont="1" applyBorder="1" applyAlignment="1">
      <alignment horizontal="right" vertical="top"/>
    </xf>
    <xf numFmtId="166" fontId="84" fillId="0" borderId="13" xfId="0" applyNumberFormat="1" applyFont="1" applyBorder="1" applyAlignment="1">
      <alignment horizontal="right" vertical="center" indent="1"/>
    </xf>
    <xf numFmtId="166" fontId="90" fillId="0" borderId="18" xfId="0" applyNumberFormat="1" applyFont="1" applyBorder="1" applyAlignment="1">
      <alignment horizontal="right" vertical="center"/>
    </xf>
    <xf numFmtId="166" fontId="84" fillId="0" borderId="13" xfId="0" applyNumberFormat="1" applyFont="1" applyBorder="1" applyAlignment="1">
      <alignment horizontal="right" vertical="top" indent="1"/>
    </xf>
    <xf numFmtId="166" fontId="84" fillId="0" borderId="0" xfId="0" applyNumberFormat="1" applyFont="1" applyAlignment="1">
      <alignment horizontal="right" vertical="top" indent="1"/>
    </xf>
    <xf numFmtId="0" fontId="83" fillId="0" borderId="0" xfId="0" applyFont="1"/>
    <xf numFmtId="0" fontId="0" fillId="0" borderId="0" xfId="0" applyFont="1"/>
    <xf numFmtId="166" fontId="75" fillId="0" borderId="13" xfId="16890" applyNumberFormat="1" applyFont="1" applyFill="1" applyBorder="1" applyAlignment="1">
      <alignment horizontal="right" vertical="center" indent="1"/>
    </xf>
    <xf numFmtId="166" fontId="16" fillId="0" borderId="0" xfId="16890" applyNumberFormat="1" applyFont="1" applyFill="1" applyBorder="1" applyAlignment="1">
      <alignment horizontal="center" vertical="center"/>
    </xf>
    <xf numFmtId="0" fontId="84" fillId="0" borderId="0" xfId="0" applyFont="1" applyFill="1"/>
    <xf numFmtId="0" fontId="83" fillId="0" borderId="0" xfId="0" applyNumberFormat="1" applyFont="1" applyBorder="1" applyAlignment="1"/>
    <xf numFmtId="0" fontId="83" fillId="0" borderId="0" xfId="0" applyNumberFormat="1" applyFont="1" applyAlignment="1"/>
    <xf numFmtId="0" fontId="84" fillId="0" borderId="0" xfId="0" applyNumberFormat="1" applyFont="1" applyFill="1" applyBorder="1" applyAlignment="1"/>
    <xf numFmtId="0" fontId="84" fillId="0" borderId="0" xfId="0" applyFont="1"/>
    <xf numFmtId="3" fontId="57" fillId="11" borderId="0" xfId="21870" applyNumberFormat="1" applyFont="1" applyFill="1" applyBorder="1" applyAlignment="1">
      <alignment horizontal="right" vertical="center" wrapText="1"/>
    </xf>
    <xf numFmtId="0" fontId="92" fillId="0" borderId="0" xfId="0" applyFont="1"/>
    <xf numFmtId="43" fontId="92" fillId="0" borderId="0" xfId="0" applyNumberFormat="1" applyFont="1"/>
    <xf numFmtId="14" fontId="18" fillId="0" borderId="17" xfId="0" applyNumberFormat="1" applyFont="1" applyBorder="1" applyAlignment="1">
      <alignment horizontal="right" vertical="center"/>
    </xf>
    <xf numFmtId="166" fontId="20" fillId="0" borderId="18" xfId="0" applyNumberFormat="1" applyFont="1" applyBorder="1" applyAlignment="1">
      <alignment horizontal="right" vertical="center" wrapText="1"/>
    </xf>
    <xf numFmtId="166" fontId="47" fillId="0" borderId="0" xfId="0" applyNumberFormat="1" applyFont="1" applyBorder="1"/>
    <xf numFmtId="166" fontId="69" fillId="0" borderId="0" xfId="0" applyNumberFormat="1" applyFont="1" applyFill="1"/>
    <xf numFmtId="166" fontId="60" fillId="0" borderId="0" xfId="0" applyNumberFormat="1" applyFont="1" applyFill="1"/>
    <xf numFmtId="166" fontId="64" fillId="0" borderId="13" xfId="0" applyNumberFormat="1" applyFont="1" applyFill="1" applyBorder="1" applyAlignment="1">
      <alignment horizontal="right" vertical="center" indent="1"/>
    </xf>
    <xf numFmtId="166" fontId="94" fillId="0" borderId="13" xfId="0" applyNumberFormat="1" applyFont="1" applyBorder="1" applyAlignment="1">
      <alignment horizontal="right" vertical="center"/>
    </xf>
    <xf numFmtId="166" fontId="95" fillId="0" borderId="13" xfId="0" applyNumberFormat="1" applyFont="1" applyBorder="1" applyAlignment="1">
      <alignment horizontal="right" vertical="center"/>
    </xf>
    <xf numFmtId="166" fontId="95" fillId="0" borderId="13" xfId="0" applyNumberFormat="1" applyFont="1" applyFill="1" applyBorder="1" applyAlignment="1">
      <alignment horizontal="right" vertical="center"/>
    </xf>
    <xf numFmtId="166" fontId="96" fillId="0" borderId="18" xfId="0" applyNumberFormat="1" applyFont="1" applyBorder="1" applyAlignment="1">
      <alignment horizontal="center" vertical="center"/>
    </xf>
    <xf numFmtId="166" fontId="97" fillId="0" borderId="0" xfId="0" applyNumberFormat="1" applyFont="1" applyAlignment="1">
      <alignment horizontal="center" vertical="center"/>
    </xf>
    <xf numFmtId="166" fontId="95" fillId="0" borderId="0" xfId="0" applyNumberFormat="1" applyFont="1" applyAlignment="1">
      <alignment horizontal="center" vertical="center"/>
    </xf>
    <xf numFmtId="166" fontId="98" fillId="0" borderId="0" xfId="0" applyNumberFormat="1" applyFont="1"/>
    <xf numFmtId="166" fontId="95" fillId="0" borderId="0" xfId="0" applyNumberFormat="1" applyFont="1"/>
    <xf numFmtId="166" fontId="94" fillId="0" borderId="0" xfId="0" applyNumberFormat="1" applyFont="1" applyAlignment="1">
      <alignment horizontal="right" vertical="center"/>
    </xf>
    <xf numFmtId="166" fontId="99" fillId="0" borderId="0" xfId="0" applyNumberFormat="1" applyFont="1"/>
    <xf numFmtId="166" fontId="68" fillId="0" borderId="0" xfId="16890" applyNumberFormat="1" applyFont="1" applyFill="1" applyBorder="1" applyAlignment="1">
      <alignment horizontal="center" vertical="center"/>
    </xf>
    <xf numFmtId="166" fontId="99" fillId="0" borderId="0" xfId="0" applyNumberFormat="1" applyFont="1" applyAlignment="1">
      <alignment horizontal="center" vertical="center"/>
    </xf>
    <xf numFmtId="0" fontId="27" fillId="0" borderId="0" xfId="16890" applyFont="1" applyFill="1" applyBorder="1" applyAlignment="1">
      <alignment horizontal="left" vertical="center" wrapText="1"/>
    </xf>
    <xf numFmtId="166" fontId="84" fillId="0" borderId="0" xfId="0" applyNumberFormat="1" applyFont="1" applyBorder="1" applyAlignment="1">
      <alignment horizontal="right" indent="1"/>
    </xf>
    <xf numFmtId="0" fontId="24" fillId="0" borderId="0" xfId="16890" applyFont="1" applyFill="1" applyBorder="1" applyAlignment="1">
      <alignment horizontal="right" wrapText="1"/>
    </xf>
    <xf numFmtId="169" fontId="84" fillId="0" borderId="1" xfId="0" applyNumberFormat="1" applyFont="1" applyBorder="1" applyAlignment="1">
      <alignment horizontal="right" indent="1"/>
    </xf>
    <xf numFmtId="169" fontId="85" fillId="0" borderId="1" xfId="0" applyNumberFormat="1" applyFont="1" applyBorder="1" applyAlignment="1">
      <alignment horizontal="right" indent="1"/>
    </xf>
    <xf numFmtId="166" fontId="24" fillId="0" borderId="17" xfId="16890" applyNumberFormat="1" applyFont="1" applyFill="1" applyBorder="1" applyAlignment="1">
      <alignment horizontal="right" vertical="center" wrapText="1"/>
    </xf>
    <xf numFmtId="0" fontId="37" fillId="0" borderId="13" xfId="0" quotePrefix="1" applyFont="1" applyBorder="1" applyAlignment="1">
      <alignment horizontal="left"/>
    </xf>
    <xf numFmtId="14" fontId="93" fillId="0" borderId="22" xfId="0" applyNumberFormat="1" applyFont="1" applyBorder="1" applyAlignment="1">
      <alignment horizontal="right"/>
    </xf>
    <xf numFmtId="166" fontId="68" fillId="0" borderId="0" xfId="0" applyNumberFormat="1" applyFont="1" applyAlignment="1">
      <alignment horizontal="center" vertical="center"/>
    </xf>
    <xf numFmtId="166" fontId="68" fillId="0" borderId="0" xfId="0" applyNumberFormat="1" applyFont="1"/>
    <xf numFmtId="0" fontId="25" fillId="12" borderId="0" xfId="0" applyFont="1" applyFill="1"/>
    <xf numFmtId="0" fontId="25" fillId="9" borderId="0" xfId="0" applyFont="1" applyFill="1"/>
    <xf numFmtId="4" fontId="25" fillId="9" borderId="0" xfId="0" applyNumberFormat="1" applyFont="1" applyFill="1"/>
    <xf numFmtId="0" fontId="92" fillId="9" borderId="0" xfId="0" applyFont="1" applyFill="1"/>
    <xf numFmtId="0" fontId="33" fillId="9" borderId="0" xfId="0" applyFont="1" applyFill="1"/>
    <xf numFmtId="4" fontId="33" fillId="9" borderId="0" xfId="0" applyNumberFormat="1" applyFont="1" applyFill="1"/>
    <xf numFmtId="166" fontId="33" fillId="9" borderId="0" xfId="0" applyNumberFormat="1" applyFont="1" applyFill="1"/>
    <xf numFmtId="166" fontId="100" fillId="9" borderId="1" xfId="16890" applyNumberFormat="1" applyFont="1" applyFill="1" applyBorder="1" applyAlignment="1">
      <alignment horizontal="center" vertical="center"/>
    </xf>
    <xf numFmtId="166" fontId="20" fillId="0" borderId="18" xfId="0" applyNumberFormat="1" applyFont="1" applyFill="1" applyBorder="1" applyAlignment="1">
      <alignment horizontal="right" vertical="center" wrapText="1"/>
    </xf>
    <xf numFmtId="166" fontId="25" fillId="0" borderId="1" xfId="0" applyNumberFormat="1" applyFont="1" applyFill="1" applyBorder="1" applyAlignment="1">
      <alignment horizontal="right" indent="1"/>
    </xf>
    <xf numFmtId="166" fontId="25" fillId="0" borderId="1" xfId="0" applyNumberFormat="1" applyFont="1" applyFill="1" applyBorder="1" applyAlignment="1">
      <alignment horizontal="right" vertical="top" indent="1"/>
    </xf>
    <xf numFmtId="166" fontId="84" fillId="0" borderId="13" xfId="0" applyNumberFormat="1" applyFont="1" applyBorder="1" applyAlignment="1">
      <alignment horizontal="right" indent="1"/>
    </xf>
    <xf numFmtId="0" fontId="44" fillId="0" borderId="13" xfId="0" applyFont="1" applyBorder="1" applyAlignment="1">
      <alignment horizontal="left" vertical="center" wrapText="1"/>
    </xf>
    <xf numFmtId="166" fontId="94" fillId="0" borderId="13" xfId="0" applyNumberFormat="1" applyFont="1" applyFill="1" applyBorder="1" applyAlignment="1">
      <alignment horizontal="right" vertical="center"/>
    </xf>
    <xf numFmtId="166" fontId="96" fillId="0" borderId="18" xfId="0" applyNumberFormat="1" applyFont="1" applyFill="1" applyBorder="1" applyAlignment="1">
      <alignment horizontal="center" vertical="center"/>
    </xf>
    <xf numFmtId="14" fontId="93" fillId="0" borderId="22" xfId="0" applyNumberFormat="1" applyFont="1" applyFill="1" applyBorder="1" applyAlignment="1">
      <alignment horizontal="right"/>
    </xf>
    <xf numFmtId="166" fontId="95" fillId="0" borderId="0" xfId="0" applyNumberFormat="1" applyFont="1" applyFill="1" applyAlignment="1">
      <alignment horizontal="center" vertical="center"/>
    </xf>
    <xf numFmtId="166" fontId="68" fillId="0" borderId="0" xfId="0" applyNumberFormat="1" applyFont="1" applyFill="1" applyAlignment="1">
      <alignment horizontal="center" vertical="center"/>
    </xf>
    <xf numFmtId="166" fontId="98" fillId="0" borderId="0" xfId="0" applyNumberFormat="1" applyFont="1" applyFill="1"/>
    <xf numFmtId="166" fontId="95" fillId="0" borderId="0" xfId="0" applyNumberFormat="1" applyFont="1" applyFill="1"/>
    <xf numFmtId="166" fontId="94" fillId="0" borderId="0" xfId="0" applyNumberFormat="1" applyFont="1" applyFill="1" applyAlignment="1">
      <alignment horizontal="right" vertical="center"/>
    </xf>
    <xf numFmtId="166" fontId="19" fillId="0" borderId="0" xfId="0" applyNumberFormat="1" applyFont="1" applyFill="1" applyAlignment="1">
      <alignment horizontal="center" vertical="center"/>
    </xf>
    <xf numFmtId="166" fontId="27" fillId="0" borderId="13" xfId="0" applyNumberFormat="1" applyFont="1" applyBorder="1" applyAlignment="1">
      <alignment horizontal="right" indent="1"/>
    </xf>
    <xf numFmtId="166" fontId="0" fillId="0" borderId="13" xfId="0" applyNumberFormat="1" applyBorder="1" applyAlignment="1">
      <alignment horizontal="right" indent="1"/>
    </xf>
    <xf numFmtId="166" fontId="27" fillId="0" borderId="14" xfId="0" applyNumberFormat="1" applyFont="1" applyBorder="1" applyAlignment="1">
      <alignment horizontal="right" indent="1"/>
    </xf>
    <xf numFmtId="43" fontId="92" fillId="9" borderId="0" xfId="0" applyNumberFormat="1" applyFont="1" applyFill="1"/>
    <xf numFmtId="43" fontId="92" fillId="0" borderId="0" xfId="0" applyNumberFormat="1" applyFont="1" applyFill="1"/>
    <xf numFmtId="43" fontId="33" fillId="9" borderId="0" xfId="0" applyNumberFormat="1" applyFont="1" applyFill="1"/>
    <xf numFmtId="43" fontId="100" fillId="9" borderId="1" xfId="16890" applyNumberFormat="1" applyFont="1" applyFill="1" applyBorder="1" applyAlignment="1">
      <alignment horizontal="center" vertical="center"/>
    </xf>
    <xf numFmtId="43" fontId="33" fillId="0" borderId="0" xfId="0" applyNumberFormat="1" applyFont="1" applyFill="1"/>
    <xf numFmtId="43" fontId="33" fillId="0" borderId="0" xfId="0" applyNumberFormat="1" applyFont="1"/>
    <xf numFmtId="166" fontId="27" fillId="9" borderId="0" xfId="0" applyNumberFormat="1" applyFont="1" applyFill="1"/>
    <xf numFmtId="166" fontId="101" fillId="0" borderId="13" xfId="0" applyNumberFormat="1" applyFont="1" applyBorder="1" applyAlignment="1">
      <alignment horizontal="right" vertical="center" indent="1"/>
    </xf>
    <xf numFmtId="166" fontId="17" fillId="0" borderId="13" xfId="0" applyNumberFormat="1" applyFont="1" applyBorder="1" applyAlignment="1">
      <alignment horizontal="right" indent="1"/>
    </xf>
    <xf numFmtId="166" fontId="84" fillId="0" borderId="43" xfId="0" applyNumberFormat="1" applyFont="1" applyFill="1" applyBorder="1" applyAlignment="1">
      <alignment horizontal="right" indent="1"/>
    </xf>
    <xf numFmtId="166" fontId="84" fillId="0" borderId="43" xfId="0" applyNumberFormat="1" applyFont="1" applyBorder="1" applyAlignment="1">
      <alignment horizontal="right" indent="1"/>
    </xf>
    <xf numFmtId="166" fontId="85" fillId="0" borderId="43" xfId="0" applyNumberFormat="1" applyFont="1" applyBorder="1" applyAlignment="1">
      <alignment horizontal="right" indent="1"/>
    </xf>
    <xf numFmtId="171" fontId="102" fillId="0" borderId="0" xfId="0" applyNumberFormat="1" applyFont="1" applyFill="1" applyBorder="1" applyAlignment="1">
      <alignment horizontal="right" vertical="center"/>
    </xf>
    <xf numFmtId="0" fontId="25" fillId="0" borderId="0" xfId="0" applyFont="1" applyFill="1" applyBorder="1"/>
    <xf numFmtId="166" fontId="47" fillId="0" borderId="0" xfId="0" applyNumberFormat="1" applyFont="1"/>
    <xf numFmtId="3" fontId="17" fillId="0" borderId="0" xfId="0" applyNumberFormat="1" applyFont="1" applyFill="1"/>
    <xf numFmtId="37" fontId="25" fillId="0" borderId="13" xfId="0" applyNumberFormat="1" applyFont="1" applyBorder="1" applyAlignment="1">
      <alignment wrapText="1"/>
    </xf>
    <xf numFmtId="37" fontId="25" fillId="0" borderId="12" xfId="0" applyNumberFormat="1" applyFont="1" applyBorder="1" applyAlignment="1">
      <alignment vertical="center" wrapText="1"/>
    </xf>
    <xf numFmtId="0" fontId="106" fillId="0" borderId="12" xfId="0" applyFont="1" applyBorder="1" applyAlignment="1">
      <alignment vertical="center" wrapText="1"/>
    </xf>
    <xf numFmtId="14" fontId="18" fillId="0" borderId="17" xfId="0" applyNumberFormat="1" applyFont="1" applyBorder="1" applyAlignment="1">
      <alignment horizontal="right" vertical="center"/>
    </xf>
    <xf numFmtId="14" fontId="18" fillId="0" borderId="19" xfId="0" applyNumberFormat="1" applyFont="1" applyBorder="1" applyAlignment="1">
      <alignment horizontal="right" vertical="center" wrapText="1"/>
    </xf>
    <xf numFmtId="166" fontId="19" fillId="0" borderId="0" xfId="0" applyNumberFormat="1" applyFont="1" applyAlignment="1">
      <alignment horizontal="right" vertical="center" wrapText="1"/>
    </xf>
    <xf numFmtId="166" fontId="44" fillId="0" borderId="18" xfId="0" applyNumberFormat="1" applyFont="1" applyBorder="1" applyAlignment="1">
      <alignment horizontal="right"/>
    </xf>
    <xf numFmtId="14" fontId="48" fillId="0" borderId="22" xfId="0" applyNumberFormat="1" applyFont="1" applyBorder="1" applyAlignment="1">
      <alignment horizontal="right" vertical="top"/>
    </xf>
    <xf numFmtId="166" fontId="19" fillId="0" borderId="0" xfId="0" applyNumberFormat="1" applyFont="1" applyAlignment="1">
      <alignment horizontal="center" vertical="center"/>
    </xf>
    <xf numFmtId="166" fontId="75" fillId="0" borderId="0" xfId="0" applyNumberFormat="1" applyFont="1"/>
    <xf numFmtId="166" fontId="17" fillId="0" borderId="0" xfId="0" applyNumberFormat="1" applyFont="1"/>
    <xf numFmtId="0" fontId="103" fillId="0" borderId="43" xfId="16890" quotePrefix="1" applyFont="1" applyFill="1" applyBorder="1" applyAlignment="1">
      <alignment horizontal="left" vertical="center" wrapText="1"/>
    </xf>
    <xf numFmtId="14" fontId="18" fillId="0" borderId="17" xfId="0" applyNumberFormat="1" applyFont="1" applyBorder="1" applyAlignment="1">
      <alignment horizontal="right" vertical="center" wrapText="1"/>
    </xf>
    <xf numFmtId="170" fontId="17" fillId="0" borderId="0" xfId="0" applyNumberFormat="1" applyFont="1"/>
    <xf numFmtId="170" fontId="69" fillId="0" borderId="0" xfId="0" applyNumberFormat="1" applyFont="1"/>
    <xf numFmtId="14" fontId="18" fillId="0" borderId="17" xfId="0" applyNumberFormat="1" applyFont="1" applyFill="1" applyBorder="1" applyAlignment="1">
      <alignment horizontal="right" vertical="center"/>
    </xf>
    <xf numFmtId="14" fontId="107" fillId="0" borderId="17" xfId="0" applyNumberFormat="1" applyFont="1" applyBorder="1" applyAlignment="1">
      <alignment horizontal="right" vertical="center" wrapText="1"/>
    </xf>
    <xf numFmtId="166" fontId="108" fillId="0" borderId="13" xfId="0" applyNumberFormat="1" applyFont="1" applyBorder="1" applyAlignment="1">
      <alignment horizontal="right" indent="1"/>
    </xf>
    <xf numFmtId="166" fontId="109" fillId="0" borderId="18" xfId="0" applyNumberFormat="1" applyFont="1" applyBorder="1" applyAlignment="1">
      <alignment horizontal="right"/>
    </xf>
    <xf numFmtId="4" fontId="110" fillId="0" borderId="17" xfId="0" applyNumberFormat="1" applyFont="1" applyBorder="1" applyAlignment="1">
      <alignment horizontal="right" vertical="center" wrapText="1"/>
    </xf>
    <xf numFmtId="166" fontId="109" fillId="0" borderId="18" xfId="0" applyNumberFormat="1" applyFont="1" applyFill="1" applyBorder="1" applyAlignment="1">
      <alignment horizontal="right"/>
    </xf>
    <xf numFmtId="0" fontId="111" fillId="0" borderId="0" xfId="0" applyFont="1"/>
    <xf numFmtId="14" fontId="107" fillId="0" borderId="42" xfId="0" applyNumberFormat="1" applyFont="1" applyBorder="1" applyAlignment="1">
      <alignment horizontal="right" vertical="center" wrapText="1"/>
    </xf>
    <xf numFmtId="0" fontId="112" fillId="0" borderId="22" xfId="0" applyFont="1" applyBorder="1" applyAlignment="1">
      <alignment horizontal="right" vertical="top"/>
    </xf>
    <xf numFmtId="166" fontId="108" fillId="0" borderId="13" xfId="0" applyNumberFormat="1" applyFont="1" applyBorder="1" applyAlignment="1">
      <alignment horizontal="right" vertical="center" indent="1"/>
    </xf>
    <xf numFmtId="166" fontId="113" fillId="0" borderId="18" xfId="0" applyNumberFormat="1" applyFont="1" applyBorder="1" applyAlignment="1">
      <alignment horizontal="right" vertical="center"/>
    </xf>
    <xf numFmtId="166" fontId="108" fillId="0" borderId="13" xfId="0" applyNumberFormat="1" applyFont="1" applyBorder="1" applyAlignment="1">
      <alignment horizontal="right" vertical="top" indent="1"/>
    </xf>
    <xf numFmtId="166" fontId="108" fillId="0" borderId="0" xfId="0" applyNumberFormat="1" applyFont="1" applyAlignment="1">
      <alignment horizontal="right" vertical="top" indent="1"/>
    </xf>
    <xf numFmtId="166" fontId="109" fillId="0" borderId="18" xfId="0" applyNumberFormat="1" applyFont="1" applyBorder="1" applyAlignment="1">
      <alignment horizontal="right" vertical="top"/>
    </xf>
    <xf numFmtId="166" fontId="114" fillId="0" borderId="0" xfId="0" applyNumberFormat="1" applyFont="1"/>
    <xf numFmtId="14" fontId="115" fillId="0" borderId="17" xfId="0" applyNumberFormat="1" applyFont="1" applyBorder="1" applyAlignment="1">
      <alignment horizontal="right" vertical="center"/>
    </xf>
    <xf numFmtId="166" fontId="116" fillId="0" borderId="13" xfId="0" applyNumberFormat="1" applyFont="1" applyBorder="1" applyAlignment="1">
      <alignment horizontal="right" vertical="center"/>
    </xf>
    <xf numFmtId="166" fontId="26" fillId="0" borderId="0" xfId="0" applyNumberFormat="1" applyFont="1" applyFill="1"/>
    <xf numFmtId="14" fontId="206" fillId="0" borderId="22" xfId="0" applyNumberFormat="1" applyFont="1" applyBorder="1" applyAlignment="1">
      <alignment horizontal="right" vertical="top"/>
    </xf>
    <xf numFmtId="166" fontId="207" fillId="0" borderId="13" xfId="0" applyNumberFormat="1" applyFont="1" applyBorder="1" applyAlignment="1">
      <alignment horizontal="right" vertical="top" indent="1"/>
    </xf>
    <xf numFmtId="166" fontId="208" fillId="0" borderId="13" xfId="0" applyNumberFormat="1" applyFont="1" applyBorder="1" applyAlignment="1">
      <alignment horizontal="right" vertical="top" indent="1"/>
    </xf>
    <xf numFmtId="166" fontId="209" fillId="0" borderId="18" xfId="0" applyNumberFormat="1" applyFont="1" applyBorder="1" applyAlignment="1">
      <alignment horizontal="right" vertical="top"/>
    </xf>
    <xf numFmtId="166" fontId="207" fillId="0" borderId="25" xfId="0" applyNumberFormat="1" applyFont="1" applyBorder="1" applyAlignment="1">
      <alignment horizontal="right" vertical="top" indent="1"/>
    </xf>
    <xf numFmtId="166" fontId="208" fillId="0" borderId="13" xfId="0" applyNumberFormat="1" applyFont="1" applyBorder="1" applyAlignment="1">
      <alignment horizontal="right" vertical="center"/>
    </xf>
    <xf numFmtId="166" fontId="207" fillId="0" borderId="13" xfId="0" applyNumberFormat="1" applyFont="1" applyBorder="1" applyAlignment="1">
      <alignment horizontal="right" vertical="center"/>
    </xf>
    <xf numFmtId="166" fontId="207" fillId="0" borderId="13" xfId="0" applyNumberFormat="1" applyFont="1" applyFill="1" applyBorder="1" applyAlignment="1">
      <alignment horizontal="right" vertical="center"/>
    </xf>
    <xf numFmtId="166" fontId="209" fillId="0" borderId="18" xfId="0" applyNumberFormat="1" applyFont="1" applyBorder="1" applyAlignment="1">
      <alignment horizontal="center" vertical="center"/>
    </xf>
    <xf numFmtId="166" fontId="208" fillId="0" borderId="0" xfId="0" applyNumberFormat="1" applyFont="1" applyAlignment="1">
      <alignment horizontal="center" vertical="center"/>
    </xf>
    <xf numFmtId="166" fontId="207" fillId="0" borderId="0" xfId="0" applyNumberFormat="1" applyFont="1" applyAlignment="1">
      <alignment horizontal="center" vertical="center"/>
    </xf>
    <xf numFmtId="166" fontId="210" fillId="0" borderId="0" xfId="0" applyNumberFormat="1" applyFont="1"/>
    <xf numFmtId="166" fontId="207" fillId="0" borderId="0" xfId="0" applyNumberFormat="1" applyFont="1"/>
    <xf numFmtId="14" fontId="211" fillId="0" borderId="19" xfId="0" applyNumberFormat="1" applyFont="1" applyBorder="1" applyAlignment="1">
      <alignment horizontal="right" vertical="center" wrapText="1"/>
    </xf>
    <xf numFmtId="166" fontId="208" fillId="0" borderId="0" xfId="0" applyNumberFormat="1" applyFont="1" applyAlignment="1">
      <alignment horizontal="right" vertical="center" wrapText="1"/>
    </xf>
    <xf numFmtId="0" fontId="212" fillId="0" borderId="13" xfId="0" applyFont="1" applyBorder="1" applyAlignment="1">
      <alignment horizontal="left" vertical="center" wrapText="1"/>
    </xf>
    <xf numFmtId="166" fontId="207" fillId="0" borderId="13" xfId="0" applyNumberFormat="1" applyFont="1" applyBorder="1" applyAlignment="1">
      <alignment horizontal="right" vertical="center" indent="1"/>
    </xf>
    <xf numFmtId="166" fontId="208" fillId="0" borderId="13" xfId="0" applyNumberFormat="1" applyFont="1" applyBorder="1" applyAlignment="1">
      <alignment horizontal="right" vertical="center" indent="1"/>
    </xf>
    <xf numFmtId="14" fontId="211" fillId="0" borderId="17" xfId="0" applyNumberFormat="1" applyFont="1" applyBorder="1" applyAlignment="1">
      <alignment horizontal="right" vertical="center"/>
    </xf>
    <xf numFmtId="166" fontId="208" fillId="0" borderId="0" xfId="0" applyNumberFormat="1" applyFont="1" applyAlignment="1">
      <alignment horizontal="right" vertical="center" indent="1"/>
    </xf>
    <xf numFmtId="166" fontId="209" fillId="0" borderId="18" xfId="0" applyNumberFormat="1" applyFont="1" applyBorder="1" applyAlignment="1">
      <alignment horizontal="right" vertical="center"/>
    </xf>
    <xf numFmtId="166" fontId="213" fillId="0" borderId="0" xfId="0" applyNumberFormat="1" applyFont="1"/>
    <xf numFmtId="166" fontId="108" fillId="0" borderId="0" xfId="0" applyNumberFormat="1" applyFont="1" applyBorder="1" applyAlignment="1">
      <alignment horizontal="right" vertical="top" indent="1"/>
    </xf>
    <xf numFmtId="166" fontId="28" fillId="0" borderId="1" xfId="0" applyNumberFormat="1" applyFont="1" applyBorder="1" applyAlignment="1">
      <alignment horizontal="right" indent="1"/>
    </xf>
    <xf numFmtId="166" fontId="28" fillId="0" borderId="1" xfId="0" applyNumberFormat="1" applyFont="1" applyBorder="1" applyAlignment="1">
      <alignment horizontal="right" vertical="top" indent="1"/>
    </xf>
    <xf numFmtId="166" fontId="108" fillId="0" borderId="13" xfId="0" applyNumberFormat="1" applyFont="1" applyFill="1" applyBorder="1" applyAlignment="1">
      <alignment horizontal="right" indent="1"/>
    </xf>
    <xf numFmtId="3" fontId="33" fillId="0" borderId="0" xfId="0" applyNumberFormat="1" applyFont="1"/>
    <xf numFmtId="0" fontId="33" fillId="0" borderId="0" xfId="0" applyNumberFormat="1" applyFont="1" applyFill="1"/>
    <xf numFmtId="3" fontId="68" fillId="0" borderId="0" xfId="0" applyNumberFormat="1" applyFont="1" applyFill="1"/>
    <xf numFmtId="0" fontId="33" fillId="0" borderId="0" xfId="0" applyNumberFormat="1" applyFont="1" applyBorder="1" applyAlignment="1"/>
    <xf numFmtId="3" fontId="33" fillId="0" borderId="0" xfId="0" applyNumberFormat="1" applyFont="1" applyFill="1"/>
    <xf numFmtId="166" fontId="33" fillId="0" borderId="0" xfId="0" applyNumberFormat="1" applyFont="1"/>
    <xf numFmtId="0" fontId="33" fillId="0" borderId="0" xfId="0" applyFont="1" applyFill="1" applyBorder="1"/>
    <xf numFmtId="49" fontId="214" fillId="0" borderId="0" xfId="22685" applyFont="1" applyFill="1" applyBorder="1" applyAlignment="1">
      <alignment horizontal="left" vertical="top" wrapText="1" indent="1"/>
    </xf>
    <xf numFmtId="0" fontId="215" fillId="0" borderId="0" xfId="21877" applyFont="1"/>
    <xf numFmtId="49" fontId="216" fillId="0" borderId="0" xfId="22685" applyFont="1" applyFill="1" applyBorder="1">
      <alignment vertical="top" wrapText="1"/>
    </xf>
    <xf numFmtId="166" fontId="33" fillId="0" borderId="1" xfId="0" applyNumberFormat="1" applyFont="1" applyBorder="1" applyAlignment="1">
      <alignment horizontal="left" indent="1"/>
    </xf>
    <xf numFmtId="166" fontId="33" fillId="0" borderId="1" xfId="0" applyNumberFormat="1" applyFont="1" applyBorder="1" applyAlignment="1">
      <alignment horizontal="right" indent="1"/>
    </xf>
    <xf numFmtId="166" fontId="33" fillId="0" borderId="13" xfId="0" applyNumberFormat="1" applyFont="1" applyFill="1" applyBorder="1" applyAlignment="1">
      <alignment horizontal="right" indent="1"/>
    </xf>
    <xf numFmtId="166" fontId="33" fillId="0" borderId="13" xfId="0" applyNumberFormat="1" applyFont="1" applyFill="1" applyBorder="1" applyAlignment="1" applyProtection="1">
      <alignment horizontal="right" indent="1"/>
      <protection locked="0" hidden="1"/>
    </xf>
    <xf numFmtId="166" fontId="33" fillId="0" borderId="13" xfId="0" applyNumberFormat="1" applyFont="1" applyBorder="1" applyAlignment="1" applyProtection="1">
      <alignment horizontal="right" indent="1"/>
      <protection locked="0" hidden="1"/>
    </xf>
    <xf numFmtId="166" fontId="33" fillId="0" borderId="13" xfId="0" applyNumberFormat="1" applyFont="1" applyBorder="1" applyAlignment="1" applyProtection="1">
      <alignment horizontal="right" vertical="top" indent="1"/>
      <protection locked="0" hidden="1"/>
    </xf>
    <xf numFmtId="166" fontId="33" fillId="0" borderId="13" xfId="0" applyNumberFormat="1" applyFont="1" applyBorder="1" applyAlignment="1">
      <alignment horizontal="right" vertical="top" indent="1"/>
    </xf>
    <xf numFmtId="0" fontId="25" fillId="0" borderId="20" xfId="0" applyFont="1" applyFill="1" applyBorder="1"/>
    <xf numFmtId="14" fontId="55" fillId="9" borderId="19" xfId="21870" applyNumberFormat="1" applyFont="1" applyFill="1" applyBorder="1" applyAlignment="1">
      <alignment horizontal="right" vertical="center" wrapText="1"/>
    </xf>
    <xf numFmtId="3" fontId="57" fillId="9" borderId="0" xfId="21870" applyNumberFormat="1" applyFont="1" applyFill="1" applyBorder="1" applyAlignment="1">
      <alignment horizontal="right" vertical="center" wrapText="1"/>
    </xf>
    <xf numFmtId="3" fontId="57" fillId="9" borderId="35" xfId="21870" applyNumberFormat="1" applyFont="1" applyFill="1" applyBorder="1" applyAlignment="1">
      <alignment horizontal="right" vertical="center" wrapText="1"/>
    </xf>
    <xf numFmtId="3" fontId="57" fillId="9" borderId="33" xfId="21870" applyNumberFormat="1" applyFont="1" applyFill="1" applyBorder="1" applyAlignment="1">
      <alignment horizontal="right" vertical="center" wrapText="1"/>
    </xf>
    <xf numFmtId="3" fontId="57" fillId="9" borderId="30" xfId="21870" applyNumberFormat="1" applyFont="1" applyFill="1" applyBorder="1" applyAlignment="1">
      <alignment horizontal="right" vertical="center" wrapText="1"/>
    </xf>
    <xf numFmtId="0" fontId="217" fillId="0" borderId="0" xfId="0" applyFont="1" applyAlignment="1">
      <alignment horizontal="justify" vertical="center" wrapText="1"/>
    </xf>
    <xf numFmtId="169" fontId="17" fillId="0" borderId="0" xfId="0" applyNumberFormat="1" applyFont="1" applyFill="1"/>
  </cellXfs>
  <cellStyles count="22975">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1881"/>
    <cellStyle name=" Writer Import]_x000d__x000a_Display Dialog=No_x000d__x000a__x000d__x000a_[Horizontal Arrange]_x000d__x000a_Dimensions Interlocking=Yes_x000d__x000a_Sum Hierarchy=Yes_x000d__x000a_Generate 3" xfId="21882"/>
    <cellStyle name=" Writer Import]_x000d__x000a_Display Dialog=No_x000d__x000a__x000d__x000a_[Horizontal Arrange]_x000d__x000a_Dimensions Interlocking=Yes_x000d__x000a_Sum Hierarchy=Yes_x000d__x000a_Generate 4" xfId="21880"/>
    <cellStyle name="_x000a_ISO=Y_x000d__x000a__x000d__x000a_[Co" xfId="21883"/>
    <cellStyle name="******************************************" xfId="21884"/>
    <cellStyle name="****************************************** 2" xfId="21885"/>
    <cellStyle name="****************************************** 2 2" xfId="21886"/>
    <cellStyle name="****************************************** 2 3" xfId="21887"/>
    <cellStyle name="****************************************** 2 4" xfId="21888"/>
    <cellStyle name="****************************************** 3" xfId="21889"/>
    <cellStyle name="****************************************** 3 2" xfId="21890"/>
    <cellStyle name="****************************************** 4" xfId="21891"/>
    <cellStyle name="****************************************** 4 2" xfId="21892"/>
    <cellStyle name="****************************************** 5" xfId="21893"/>
    <cellStyle name="****************************************** 6" xfId="21894"/>
    <cellStyle name="****************************************** 7" xfId="21895"/>
    <cellStyle name="****************************************** 8" xfId="21896"/>
    <cellStyle name=";_x000a_" xfId="21897"/>
    <cellStyle name="_04_2009_overheady" xfId="21898"/>
    <cellStyle name="_05_2009_overheady" xfId="21899"/>
    <cellStyle name="_a_MIS_01_2006_NOWY" xfId="2"/>
    <cellStyle name="_BBC v20090814" xfId="21900"/>
    <cellStyle name="_BBC v20091118" xfId="21901"/>
    <cellStyle name="_CBC v20090821" xfId="21902"/>
    <cellStyle name="_Costs for segments v20090814" xfId="21903"/>
    <cellStyle name="_Costs for segments v20090814km" xfId="21904"/>
    <cellStyle name="_DirectBanking - 20090122" xfId="21905"/>
    <cellStyle name="_DirectBanking - 20090122 2" xfId="21906"/>
    <cellStyle name="_DirectBanking - 20090122_Zeszyt1" xfId="21907"/>
    <cellStyle name="_ES v20100412" xfId="21908"/>
    <cellStyle name="_GBM Treasury plan roboczy 24102011" xfId="21909"/>
    <cellStyle name="_IG_01_06 rap" xfId="3"/>
    <cellStyle name="_inf.przysp." xfId="4"/>
    <cellStyle name="_inf.przysp. 2" xfId="21910"/>
    <cellStyle name="_inf.przysp. 2 2" xfId="21911"/>
    <cellStyle name="_inf.przysp. 3" xfId="21912"/>
    <cellStyle name="_inf.przysp. 3 2" xfId="21913"/>
    <cellStyle name="_inf.przysp. 4" xfId="21914"/>
    <cellStyle name="_inf.przysp. 4 2" xfId="21915"/>
    <cellStyle name="_inf.przysp. 5" xfId="21916"/>
    <cellStyle name="_inf.przysp. 6" xfId="21917"/>
    <cellStyle name="_inf.przysp._04_2009_overheady" xfId="21918"/>
    <cellStyle name="_inf.przysp._04_2009_overheady 2" xfId="21919"/>
    <cellStyle name="_inf.przysp._05_2009_overheady" xfId="21920"/>
    <cellStyle name="_inf.przysp._05_2009_overheady 2" xfId="21921"/>
    <cellStyle name="_inf.przysp._a_MIS_01_2006_NOWY" xfId="5"/>
    <cellStyle name="_inf.przysp._a_MIS_01_2006_NOWY 2" xfId="21922"/>
    <cellStyle name="_inf.przysp._GBM_Mikolaj" xfId="21923"/>
    <cellStyle name="_inf.przysp._IG_01_06 rap" xfId="6"/>
    <cellStyle name="_inf.przysp._IG_01_06 rap 2" xfId="21924"/>
    <cellStyle name="_inf.przysp._PL2009_ExtS" xfId="21925"/>
    <cellStyle name="_inf.przysp._PL2009_ExtS 2" xfId="21926"/>
    <cellStyle name="_inf.przysp._Property 30.06.2006" xfId="7"/>
    <cellStyle name="_inf.przysp._Property 30.06.2007" xfId="8"/>
    <cellStyle name="_inf.przysp._raport_1H2009 (5)" xfId="21927"/>
    <cellStyle name="_inf.przysp._raport_1H2009 (5) 2" xfId="21928"/>
    <cellStyle name="_inf.przysp._raport_2009 (7)" xfId="21929"/>
    <cellStyle name="_inf.przysp._raport_2009 (7) 2" xfId="21930"/>
    <cellStyle name="_inf.przysp._raport_3Q2009 (3)" xfId="21931"/>
    <cellStyle name="_inf.przysp._raport_3Q2009 (3) 2" xfId="21932"/>
    <cellStyle name="_inf.przysp._raport_4Q2010" xfId="21933"/>
    <cellStyle name="_inf.przysp._raport_4Q2010 2" xfId="21934"/>
    <cellStyle name="_inf.przysp._raport_IQ2010" xfId="21935"/>
    <cellStyle name="_inf.przysp._raport_IQ2010 2" xfId="21936"/>
    <cellStyle name="_inf.przysp._SAB PSR 2011" xfId="21937"/>
    <cellStyle name="_inf.przysp._Transactional Banking" xfId="21938"/>
    <cellStyle name="_inf.przysp._Zeszyt1" xfId="21939"/>
    <cellStyle name="_inf.przysp._Zeszyt1 2" xfId="21940"/>
    <cellStyle name="_moneyback+payback_k deb _2011" xfId="21941"/>
    <cellStyle name="_MSC v20090805" xfId="21942"/>
    <cellStyle name="_New Breakdown" xfId="21943"/>
    <cellStyle name="_OI_2009" xfId="21944"/>
    <cellStyle name="_OI_2009 2" xfId="21945"/>
    <cellStyle name="_OI_2009_Transactional Banking" xfId="21946"/>
    <cellStyle name="_PB v20090810" xfId="21947"/>
    <cellStyle name="_PERSONAL" xfId="9"/>
    <cellStyle name="_Personal v20090805" xfId="21948"/>
    <cellStyle name="_Personal v20090814" xfId="21949"/>
    <cellStyle name="_Personal v20090818" xfId="21950"/>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lan" xfId="21951"/>
    <cellStyle name="_PERSONAL_Property 30.06.2006" xfId="47"/>
    <cellStyle name="_PERSONAL_Property 30.06.2007" xfId="48"/>
    <cellStyle name="_PL2009_ExtS" xfId="21952"/>
    <cellStyle name="_plany rent_2009_10_2008_insourcing" xfId="21953"/>
    <cellStyle name="_plany rent_2009_10_2008_insourcing 2" xfId="21954"/>
    <cellStyle name="_Podzial ESI i TRD 2010 dla PF_v 2 0 NEW" xfId="21955"/>
    <cellStyle name="_POLONIA _plan 2012" xfId="21956"/>
    <cellStyle name="_Preparación-Queries-MDR" xfId="21957"/>
    <cellStyle name="_Preparación-Queries-MDR_murex  mtm" xfId="21958"/>
    <cellStyle name="_Preparación-Queries-MDR_OPCJE_080612_ub" xfId="21959"/>
    <cellStyle name="_Preparación-Queries-MDR_OPCJE_madryt" xfId="21960"/>
    <cellStyle name="_Preparación-Queries-MDR_Standard 15.11.2011" xfId="21961"/>
    <cellStyle name="_Preparación-Queries-MDR_Zeszyt4 (6) (2)" xfId="21962"/>
    <cellStyle name="_Property 30.06.2006" xfId="49"/>
    <cellStyle name="_Property 30.06.2007" xfId="50"/>
    <cellStyle name="_przeksiegowanie MPK198_szczegoly" xfId="21963"/>
    <cellStyle name="_Query IC SD SND ult" xfId="21964"/>
    <cellStyle name="_raport_1H2009 (5)" xfId="21965"/>
    <cellStyle name="_raport_2009 (7)" xfId="21966"/>
    <cellStyle name="_raport_3Q2009 (3)" xfId="21967"/>
    <cellStyle name="_raport_4Q2010" xfId="21968"/>
    <cellStyle name="_raport_IQ2010" xfId="21969"/>
    <cellStyle name="_raport_txn_01_2009" xfId="21970"/>
    <cellStyle name="_raport_txn_02_2009" xfId="21971"/>
    <cellStyle name="_Założenia biznesowe" xfId="21972"/>
    <cellStyle name="˙˙˙" xfId="51"/>
    <cellStyle name="˙˙˙ 2" xfId="52"/>
    <cellStyle name="˙˙˙ 2 2" xfId="53"/>
    <cellStyle name="˙˙˙ 2 2 2" xfId="21973"/>
    <cellStyle name="˙˙˙ 3" xfId="21974"/>
    <cellStyle name="˙˙˙ 4" xfId="21975"/>
    <cellStyle name="˙˙˙_zmiana wyniku_spółki_2011" xfId="21976"/>
    <cellStyle name="=D:\WINNT\SYSTEM32\COMMAND.COM" xfId="54"/>
    <cellStyle name="=D:\WINNT\SYSTEM32\COMMAND.COM 2" xfId="55"/>
    <cellStyle name="=D:\WINNT\SYSTEM32\COMMAND.COM 2 2" xfId="56"/>
    <cellStyle name="=D:\WINNT\SYSTEM32\COMMAND.COM 2 3" xfId="21977"/>
    <cellStyle name="=D:\WINNT\SYSTEM32\COMMAND.COM 3" xfId="57"/>
    <cellStyle name="=D:\WINNT\SYSTEM32\COMMAND.COM 4" xfId="21978"/>
    <cellStyle name="0,000000" xfId="21979"/>
    <cellStyle name="1" xfId="21980"/>
    <cellStyle name="1 000 Kč_laroux" xfId="58"/>
    <cellStyle name="1_murex  mtm" xfId="21981"/>
    <cellStyle name="1_OPCJE_080612_ub" xfId="21982"/>
    <cellStyle name="1_OPCJE_madryt" xfId="21983"/>
    <cellStyle name="1_Standard 15.11.2011" xfId="21984"/>
    <cellStyle name="1_Zeszyt4 (6) (2)" xfId="21985"/>
    <cellStyle name="20% - Accent1" xfId="21986"/>
    <cellStyle name="20% - Accent1 2" xfId="21987"/>
    <cellStyle name="20% - Accent1 3" xfId="21988"/>
    <cellStyle name="20% - Accent2" xfId="21989"/>
    <cellStyle name="20% - Accent2 2" xfId="21990"/>
    <cellStyle name="20% - Accent2 3" xfId="21991"/>
    <cellStyle name="20% - Accent3" xfId="21992"/>
    <cellStyle name="20% - Accent3 2" xfId="21993"/>
    <cellStyle name="20% - Accent3 3" xfId="21994"/>
    <cellStyle name="20% - Accent4" xfId="21995"/>
    <cellStyle name="20% - Accent4 2" xfId="21996"/>
    <cellStyle name="20% - Accent4 3" xfId="21997"/>
    <cellStyle name="20% - Accent5" xfId="21998"/>
    <cellStyle name="20% - Accent5 2" xfId="21999"/>
    <cellStyle name="20% - Accent5 3" xfId="22000"/>
    <cellStyle name="20% - Accent6" xfId="22001"/>
    <cellStyle name="20% - Accent6 2" xfId="22002"/>
    <cellStyle name="20% - Accent6 3" xfId="22003"/>
    <cellStyle name="20% - akcent 1 2" xfId="59"/>
    <cellStyle name="20% - akcent 1 2 2" xfId="60"/>
    <cellStyle name="20% - akcent 1 2 3" xfId="61"/>
    <cellStyle name="20% - akcent 1 2 4" xfId="22004"/>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20" xfId="22005"/>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2 4" xfId="22006"/>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20" xfId="22007"/>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2 4" xfId="22008"/>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20" xfId="22009"/>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2 4" xfId="22010"/>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20" xfId="22011"/>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2 4" xfId="22012"/>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20" xfId="22013"/>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2 5" xfId="22014"/>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19" xfId="22015"/>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20% - Énfasis1" xfId="22016"/>
    <cellStyle name="20% - Énfasis2" xfId="22017"/>
    <cellStyle name="20% - Énfasis3" xfId="22018"/>
    <cellStyle name="20% - Énfasis4" xfId="22019"/>
    <cellStyle name="20% - Énfasis5" xfId="22020"/>
    <cellStyle name="20% - Énfasis6" xfId="22021"/>
    <cellStyle name="40% - Accent1" xfId="22022"/>
    <cellStyle name="40% - Accent1 2" xfId="22023"/>
    <cellStyle name="40% - Accent1 3" xfId="22024"/>
    <cellStyle name="40% - Accent2" xfId="22025"/>
    <cellStyle name="40% - Accent2 2" xfId="22026"/>
    <cellStyle name="40% - Accent2 3" xfId="22027"/>
    <cellStyle name="40% - Accent3" xfId="22028"/>
    <cellStyle name="40% - Accent3 2" xfId="22029"/>
    <cellStyle name="40% - Accent3 3" xfId="22030"/>
    <cellStyle name="40% - Accent4" xfId="22031"/>
    <cellStyle name="40% - Accent4 2" xfId="22032"/>
    <cellStyle name="40% - Accent4 3" xfId="22033"/>
    <cellStyle name="40% - Accent5" xfId="22034"/>
    <cellStyle name="40% - Accent5 2" xfId="22035"/>
    <cellStyle name="40% - Accent5 3" xfId="22036"/>
    <cellStyle name="40% - Accent6" xfId="22037"/>
    <cellStyle name="40% - Accent6 2" xfId="22038"/>
    <cellStyle name="40% - Accent6 3" xfId="22039"/>
    <cellStyle name="40% - akcent 1 2" xfId="9827"/>
    <cellStyle name="40% - akcent 1 2 2" xfId="9828"/>
    <cellStyle name="40% - akcent 1 2 3" xfId="9829"/>
    <cellStyle name="40% - akcent 1 2 4" xfId="9830"/>
    <cellStyle name="40% - akcent 1 2 5" xfId="2204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19" xfId="22041"/>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2 5" xfId="22042"/>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19" xfId="2204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2 5" xfId="22044"/>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19" xfId="22045"/>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2 5" xfId="22046"/>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19" xfId="22047"/>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2 5" xfId="22048"/>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19" xfId="22049"/>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2 5" xfId="22050"/>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19" xfId="22051"/>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40% - Énfasis1" xfId="22052"/>
    <cellStyle name="40% - Énfasis2" xfId="22053"/>
    <cellStyle name="40% - Énfasis3" xfId="22054"/>
    <cellStyle name="40% - Énfasis4" xfId="22055"/>
    <cellStyle name="40% - Énfasis5" xfId="22056"/>
    <cellStyle name="40% - Énfasis6" xfId="22057"/>
    <cellStyle name="60% - Accent1" xfId="22058"/>
    <cellStyle name="60% - Accent1 2" xfId="22059"/>
    <cellStyle name="60% - Accent2" xfId="22060"/>
    <cellStyle name="60% - Accent2 2" xfId="22061"/>
    <cellStyle name="60% - Accent3" xfId="22062"/>
    <cellStyle name="60% - Accent3 2" xfId="22063"/>
    <cellStyle name="60% - Accent4" xfId="22064"/>
    <cellStyle name="60% - Accent4 2" xfId="22065"/>
    <cellStyle name="60% - Accent5" xfId="22066"/>
    <cellStyle name="60% - Accent5 2" xfId="22067"/>
    <cellStyle name="60% - Accent6" xfId="22068"/>
    <cellStyle name="60% - Accent6 2" xfId="22069"/>
    <cellStyle name="60% - akcent 1 2" xfId="15605"/>
    <cellStyle name="60% - akcent 1 2 2" xfId="15606"/>
    <cellStyle name="60% - akcent 1 2 3" xfId="15607"/>
    <cellStyle name="60% - akcent 1 2 4" xfId="22070"/>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2 4" xfId="22071"/>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2 4" xfId="22072"/>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2 4" xfId="22073"/>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2 4" xfId="22074"/>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2 4" xfId="22075"/>
    <cellStyle name="60% - akcent 6 3" xfId="15643"/>
    <cellStyle name="60% - akcent 6 4" xfId="15644"/>
    <cellStyle name="60% - akcent 6 5" xfId="15645"/>
    <cellStyle name="60% - akcent 6 6" xfId="15646"/>
    <cellStyle name="60% - Énfasis1" xfId="22076"/>
    <cellStyle name="60% - Énfasis2" xfId="22077"/>
    <cellStyle name="60% - Énfasis3" xfId="22078"/>
    <cellStyle name="60% - Énfasis4" xfId="22079"/>
    <cellStyle name="60% - Énfasis5" xfId="22080"/>
    <cellStyle name="60% - Énfasis6" xfId="22081"/>
    <cellStyle name="A modif Blanc" xfId="15647"/>
    <cellStyle name="A modif Blanc 2" xfId="22083"/>
    <cellStyle name="A modif Blanc 2 2" xfId="22084"/>
    <cellStyle name="A modif Blanc 3" xfId="22085"/>
    <cellStyle name="A modif Blanc 3 2" xfId="22086"/>
    <cellStyle name="A modif Blanc 4" xfId="22087"/>
    <cellStyle name="A modif Blanc 4 2" xfId="22088"/>
    <cellStyle name="A modif Blanc 5" xfId="22089"/>
    <cellStyle name="A modif Blanc 6" xfId="22090"/>
    <cellStyle name="A modif Blanc 7" xfId="22082"/>
    <cellStyle name="A modif Blanc_SAB PSR 2011" xfId="22091"/>
    <cellStyle name="A modifier" xfId="15648"/>
    <cellStyle name="A modifier 2" xfId="22092"/>
    <cellStyle name="Accent1" xfId="22093"/>
    <cellStyle name="Accent1 2" xfId="22094"/>
    <cellStyle name="Accent2" xfId="22095"/>
    <cellStyle name="Accent2 2" xfId="22096"/>
    <cellStyle name="Accent3" xfId="22097"/>
    <cellStyle name="Accent3 2" xfId="22098"/>
    <cellStyle name="Accent4" xfId="22099"/>
    <cellStyle name="Accent4 2" xfId="22100"/>
    <cellStyle name="Accent5" xfId="22101"/>
    <cellStyle name="Accent5 2" xfId="22102"/>
    <cellStyle name="Accent6" xfId="22103"/>
    <cellStyle name="Accent6 2" xfId="22104"/>
    <cellStyle name="Akcent 1 2" xfId="15649"/>
    <cellStyle name="Akcent 1 2 2" xfId="15650"/>
    <cellStyle name="Akcent 1 2 3" xfId="15651"/>
    <cellStyle name="Akcent 1 2 4" xfId="22105"/>
    <cellStyle name="Akcent 1 3" xfId="15652"/>
    <cellStyle name="Akcent 1 4" xfId="15653"/>
    <cellStyle name="Akcent 1 5" xfId="15654"/>
    <cellStyle name="Akcent 1 6" xfId="15655"/>
    <cellStyle name="Akcent 2 2" xfId="15656"/>
    <cellStyle name="Akcent 2 2 2" xfId="15657"/>
    <cellStyle name="Akcent 2 2 3" xfId="15658"/>
    <cellStyle name="Akcent 2 2 4" xfId="22106"/>
    <cellStyle name="Akcent 2 3" xfId="15659"/>
    <cellStyle name="Akcent 2 4" xfId="15660"/>
    <cellStyle name="Akcent 2 5" xfId="15661"/>
    <cellStyle name="Akcent 2 6" xfId="15662"/>
    <cellStyle name="Akcent 3 2" xfId="15663"/>
    <cellStyle name="Akcent 3 2 2" xfId="15664"/>
    <cellStyle name="Akcent 3 2 3" xfId="15665"/>
    <cellStyle name="Akcent 3 2 4" xfId="22107"/>
    <cellStyle name="Akcent 3 3" xfId="15666"/>
    <cellStyle name="Akcent 3 4" xfId="15667"/>
    <cellStyle name="Akcent 3 5" xfId="15668"/>
    <cellStyle name="Akcent 3 6" xfId="15669"/>
    <cellStyle name="Akcent 4 2" xfId="15670"/>
    <cellStyle name="Akcent 4 2 2" xfId="15671"/>
    <cellStyle name="Akcent 4 2 2 2" xfId="22109"/>
    <cellStyle name="Akcent 4 2 3" xfId="15672"/>
    <cellStyle name="Akcent 4 2 4" xfId="22108"/>
    <cellStyle name="Akcent 4 3" xfId="15673"/>
    <cellStyle name="Akcent 4 4" xfId="15674"/>
    <cellStyle name="Akcent 4 5" xfId="15675"/>
    <cellStyle name="Akcent 4 6" xfId="15676"/>
    <cellStyle name="Akcent 5 2" xfId="15677"/>
    <cellStyle name="Akcent 5 2 2" xfId="15678"/>
    <cellStyle name="Akcent 5 2 3" xfId="15679"/>
    <cellStyle name="Akcent 5 2 4" xfId="22110"/>
    <cellStyle name="Akcent 5 3" xfId="15680"/>
    <cellStyle name="Akcent 5 4" xfId="15681"/>
    <cellStyle name="Akcent 5 5" xfId="15682"/>
    <cellStyle name="Akcent 5 6" xfId="15683"/>
    <cellStyle name="Akcent 6 2" xfId="15684"/>
    <cellStyle name="Akcent 6 2 2" xfId="15685"/>
    <cellStyle name="Akcent 6 2 3" xfId="15686"/>
    <cellStyle name="Akcent 6 2 4" xfId="22111"/>
    <cellStyle name="Akcent 6 3" xfId="15687"/>
    <cellStyle name="Akcent 6 4" xfId="15688"/>
    <cellStyle name="Akcent 6 5" xfId="15689"/>
    <cellStyle name="Akcent 6 6" xfId="15690"/>
    <cellStyle name="alisco Int." xfId="22112"/>
    <cellStyle name="Bad" xfId="22113"/>
    <cellStyle name="Bad 2" xfId="22114"/>
    <cellStyle name="BARATA" xfId="22115"/>
    <cellStyle name="Buena" xfId="22116"/>
    <cellStyle name="C⫵rrency_Descuadre Saldos (Autom)" xfId="22117"/>
    <cellStyle name="Calc Currency (0)" xfId="15691"/>
    <cellStyle name="Calc Currency (0) 2" xfId="22119"/>
    <cellStyle name="Calc Currency (0) 3" xfId="22118"/>
    <cellStyle name="Calculation" xfId="22120"/>
    <cellStyle name="Calculation 2" xfId="22121"/>
    <cellStyle name="Calculation 2 2" xfId="22122"/>
    <cellStyle name="Calculation 2 2 2" xfId="22123"/>
    <cellStyle name="Calculation 2 3" xfId="22124"/>
    <cellStyle name="Calculation 3" xfId="22125"/>
    <cellStyle name="Calculation 3 2" xfId="22126"/>
    <cellStyle name="Calculation 4" xfId="22127"/>
    <cellStyle name="Cálculo" xfId="22128"/>
    <cellStyle name="Cambiar to&amp;do" xfId="22129"/>
    <cellStyle name="čárky [0]_laroux" xfId="15692"/>
    <cellStyle name="čárky_laroux" xfId="15693"/>
    <cellStyle name="Celda de comprobación" xfId="22130"/>
    <cellStyle name="Celda vinculada" xfId="22131"/>
    <cellStyle name="Check Cell" xfId="22132"/>
    <cellStyle name="Check Cell 2" xfId="15694"/>
    <cellStyle name="Check Cell 2 2" xfId="15695"/>
    <cellStyle name="Check Cell 2 2 2" xfId="22135"/>
    <cellStyle name="Check Cell 2 2 3" xfId="22134"/>
    <cellStyle name="Check Cell 2 3" xfId="22136"/>
    <cellStyle name="Check Cell 2 4" xfId="22137"/>
    <cellStyle name="Check Cell 2 5" xfId="22133"/>
    <cellStyle name="Check Cell 3" xfId="15696"/>
    <cellStyle name="Check Cell 3 2" xfId="22139"/>
    <cellStyle name="Check Cell 3 3" xfId="22138"/>
    <cellStyle name="Check Cell 4" xfId="22140"/>
    <cellStyle name="Check Cell 5" xfId="22141"/>
    <cellStyle name="Comma [0]" xfId="15697"/>
    <cellStyle name="Comma [0] 2" xfId="15698"/>
    <cellStyle name="Comma [0] 2 2" xfId="22144"/>
    <cellStyle name="Comma [0] 2 3" xfId="22143"/>
    <cellStyle name="Comma [0] 3" xfId="15699"/>
    <cellStyle name="Comma [0] 3 2" xfId="22146"/>
    <cellStyle name="Comma [0] 3 3" xfId="22145"/>
    <cellStyle name="Comma [0] 4" xfId="15700"/>
    <cellStyle name="Comma [0] 4 2" xfId="22147"/>
    <cellStyle name="Comma [0] 5" xfId="22148"/>
    <cellStyle name="Comma [0] 6" xfId="22149"/>
    <cellStyle name="Comma [0] 7" xfId="22150"/>
    <cellStyle name="Comma [0] 8" xfId="22142"/>
    <cellStyle name="Comma [0]_RW 30 06 2010 skons" xfId="22151"/>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 2" xfId="22152"/>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 2" xfId="22153"/>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 2" xfId="22154"/>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omma0 - Modelo1" xfId="22155"/>
    <cellStyle name="Comma0 - Style1" xfId="22156"/>
    <cellStyle name="Comma1 - Modelo2" xfId="22157"/>
    <cellStyle name="Comma1 - Style2" xfId="22158"/>
    <cellStyle name="Currency [0]" xfId="15756"/>
    <cellStyle name="Currency [0] 2" xfId="15757"/>
    <cellStyle name="Currency [0] 2 2" xfId="22161"/>
    <cellStyle name="Currency [0] 2 3" xfId="22160"/>
    <cellStyle name="Currency [0] 3" xfId="15758"/>
    <cellStyle name="Currency [0] 3 2" xfId="22163"/>
    <cellStyle name="Currency [0] 3 3" xfId="22162"/>
    <cellStyle name="Currency [0] 4" xfId="15759"/>
    <cellStyle name="Currency [0] 4 2" xfId="22164"/>
    <cellStyle name="Currency [0] 5" xfId="22165"/>
    <cellStyle name="Currency [0] 6" xfId="221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2 2" xfId="22168"/>
    <cellStyle name="Dane wejściowe 2 2 3" xfId="22167"/>
    <cellStyle name="Dane wejściowe 2 3" xfId="15816"/>
    <cellStyle name="Dane wejściowe 2 3 2" xfId="22169"/>
    <cellStyle name="Dane wejściowe 2 4" xfId="2216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2 2" xfId="22172"/>
    <cellStyle name="Dane wyjściowe 2 2 3" xfId="22171"/>
    <cellStyle name="Dane wyjściowe 2 3" xfId="15823"/>
    <cellStyle name="Dane wyjściowe 2 3 2" xfId="22173"/>
    <cellStyle name="Dane wyjściowe 2 4" xfId="22170"/>
    <cellStyle name="Dane wyjściowe 3" xfId="15824"/>
    <cellStyle name="Dane wyjściowe 4" xfId="15825"/>
    <cellStyle name="Dane wyjściowe 5" xfId="15826"/>
    <cellStyle name="Dane wyjściowe 6" xfId="15827"/>
    <cellStyle name="Dia" xfId="22174"/>
    <cellStyle name="Diseño" xfId="22175"/>
    <cellStyle name="Dobre 2" xfId="15828"/>
    <cellStyle name="Dobre 2 2" xfId="15829"/>
    <cellStyle name="Dobre 2 3" xfId="15830"/>
    <cellStyle name="Dobre 2 4" xfId="22176"/>
    <cellStyle name="Dobre 3" xfId="15831"/>
    <cellStyle name="Dobre 4" xfId="15832"/>
    <cellStyle name="Dobre 5" xfId="15833"/>
    <cellStyle name="Dobre 6" xfId="15834"/>
    <cellStyle name="Dziesiętny" xfId="21875" builtinId="3"/>
    <cellStyle name="Dziesiętny 10" xfId="15835"/>
    <cellStyle name="Dziesiętny 10 2" xfId="22177"/>
    <cellStyle name="Dziesiętny 10 3" xfId="15836"/>
    <cellStyle name="Dziesiętny 11" xfId="22178"/>
    <cellStyle name="Dziesiętny 12" xfId="22972"/>
    <cellStyle name="Dziesiętny 13" xfId="21878"/>
    <cellStyle name="Dziesiętny 2" xfId="15837"/>
    <cellStyle name="Dziesiętny 2 10" xfId="15838"/>
    <cellStyle name="Dziesiętny 2 11" xfId="22179"/>
    <cellStyle name="Dziesiętny 2 2" xfId="15839"/>
    <cellStyle name="Dziesiętny 2 2 2" xfId="22181"/>
    <cellStyle name="Dziesiętny 2 2 3" xfId="22180"/>
    <cellStyle name="Dziesiętny 2 3" xfId="15840"/>
    <cellStyle name="Dziesiętny 2 3 2" xfId="22182"/>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11" xfId="22183"/>
    <cellStyle name="Dziesiętny 3 2" xfId="15849"/>
    <cellStyle name="Dziesiętny 3 2 2" xfId="15850"/>
    <cellStyle name="Dziesiętny 3 2 2 2" xfId="22185"/>
    <cellStyle name="Dziesiętny 3 2 3" xfId="22184"/>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3 5" xfId="22186"/>
    <cellStyle name="Dziesiętny 3 4" xfId="15859"/>
    <cellStyle name="Dziesiętny 3 4 2" xfId="22187"/>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2 2 2" xfId="22190"/>
    <cellStyle name="Dziesiętny 4 2 3" xfId="22189"/>
    <cellStyle name="Dziesiętny 4 3" xfId="15874"/>
    <cellStyle name="Dziesiętny 4 3 2" xfId="15875"/>
    <cellStyle name="Dziesiętny 4 3 2 2" xfId="22192"/>
    <cellStyle name="Dziesiętny 4 3 3" xfId="22191"/>
    <cellStyle name="Dziesiętny 4 4" xfId="15876"/>
    <cellStyle name="Dziesiętny 4 4 2" xfId="22193"/>
    <cellStyle name="Dziesiętny 4 5" xfId="15877"/>
    <cellStyle name="Dziesiętny 4 6" xfId="22188"/>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18" xfId="22194"/>
    <cellStyle name="Dziesiętny 5 2" xfId="15938"/>
    <cellStyle name="Dziesiętny 5 2 10" xfId="15939"/>
    <cellStyle name="Dziesiętny 5 2 11" xfId="15940"/>
    <cellStyle name="Dziesiętny 5 2 12" xfId="22195"/>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6 2" xfId="22197"/>
    <cellStyle name="Dziesiętny 6 3" xfId="22196"/>
    <cellStyle name="Dziesiętny 7" xfId="16749"/>
    <cellStyle name="Dziesiętny 7 2" xfId="22199"/>
    <cellStyle name="Dziesiętny 7 3" xfId="22198"/>
    <cellStyle name="Dziesiętny 8" xfId="16750"/>
    <cellStyle name="Dziesiętny 8 2" xfId="22201"/>
    <cellStyle name="Dziesiętny 8 3" xfId="22200"/>
    <cellStyle name="Dziesiętny 9" xfId="16751"/>
    <cellStyle name="Dziesiętny 9 2" xfId="22202"/>
    <cellStyle name="Encabez1" xfId="22203"/>
    <cellStyle name="Encabez2" xfId="22204"/>
    <cellStyle name="Encabezado 4" xfId="22205"/>
    <cellStyle name="Énfasis1" xfId="22206"/>
    <cellStyle name="Énfasis2" xfId="22207"/>
    <cellStyle name="Énfasis3" xfId="22208"/>
    <cellStyle name="Énfasis4" xfId="22209"/>
    <cellStyle name="Énfasis5" xfId="22210"/>
    <cellStyle name="Énfasis6" xfId="22211"/>
    <cellStyle name="Entrada" xfId="22212"/>
    <cellStyle name="Euro" xfId="16752"/>
    <cellStyle name="Euro 2" xfId="16753"/>
    <cellStyle name="Euro 2 2" xfId="22215"/>
    <cellStyle name="Euro 2 3" xfId="22214"/>
    <cellStyle name="Euro 3" xfId="16754"/>
    <cellStyle name="Euro 3 2" xfId="22216"/>
    <cellStyle name="Euro 4" xfId="22217"/>
    <cellStyle name="Euro 5" xfId="22213"/>
    <cellStyle name="Euro_do_DERIV_300612" xfId="22218"/>
    <cellStyle name="Explanatory Text" xfId="22219"/>
    <cellStyle name="Explanatory Text 2" xfId="22220"/>
    <cellStyle name="F2" xfId="16755"/>
    <cellStyle name="F2 2" xfId="16756"/>
    <cellStyle name="F2 3" xfId="16757"/>
    <cellStyle name="F2 4" xfId="16758"/>
    <cellStyle name="F2 5" xfId="22221"/>
    <cellStyle name="F3" xfId="16759"/>
    <cellStyle name="F3 2" xfId="16760"/>
    <cellStyle name="F3 3" xfId="16761"/>
    <cellStyle name="F3 4" xfId="16762"/>
    <cellStyle name="F3 5" xfId="22222"/>
    <cellStyle name="F4" xfId="16763"/>
    <cellStyle name="F4 2" xfId="16764"/>
    <cellStyle name="F4 3" xfId="16765"/>
    <cellStyle name="F4 4" xfId="16766"/>
    <cellStyle name="F4 5" xfId="22223"/>
    <cellStyle name="F5" xfId="16767"/>
    <cellStyle name="F5 2" xfId="16768"/>
    <cellStyle name="F5 3" xfId="16769"/>
    <cellStyle name="F5 4" xfId="16770"/>
    <cellStyle name="F5 5" xfId="22224"/>
    <cellStyle name="F6" xfId="16771"/>
    <cellStyle name="F6 2" xfId="16772"/>
    <cellStyle name="F6 3" xfId="16773"/>
    <cellStyle name="F6 4" xfId="16774"/>
    <cellStyle name="F6 5" xfId="22225"/>
    <cellStyle name="F7" xfId="16775"/>
    <cellStyle name="F7 2" xfId="16776"/>
    <cellStyle name="F7 3" xfId="16777"/>
    <cellStyle name="F7 4" xfId="16778"/>
    <cellStyle name="F7 5" xfId="22226"/>
    <cellStyle name="F8" xfId="16779"/>
    <cellStyle name="F8 2" xfId="16780"/>
    <cellStyle name="F8 3" xfId="16781"/>
    <cellStyle name="F8 4" xfId="16782"/>
    <cellStyle name="F8 5" xfId="22227"/>
    <cellStyle name="fecha" xfId="22228"/>
    <cellStyle name="Fijo" xfId="22229"/>
    <cellStyle name="Financiero" xfId="22230"/>
    <cellStyle name="Followed Hyperlink_securities_280207" xfId="22231"/>
    <cellStyle name="Good" xfId="22232"/>
    <cellStyle name="Good 2" xfId="22233"/>
    <cellStyle name="Header1" xfId="16783"/>
    <cellStyle name="Header1 2" xfId="22234"/>
    <cellStyle name="Header2" xfId="16784"/>
    <cellStyle name="Header2 2" xfId="22236"/>
    <cellStyle name="Header2 2 2" xfId="22237"/>
    <cellStyle name="Header2 3" xfId="22238"/>
    <cellStyle name="Header2 3 2" xfId="22239"/>
    <cellStyle name="Header2 4" xfId="22240"/>
    <cellStyle name="Header2 4 2" xfId="22241"/>
    <cellStyle name="Header2 5" xfId="22242"/>
    <cellStyle name="Header2 6" xfId="22243"/>
    <cellStyle name="Header2 7" xfId="22235"/>
    <cellStyle name="Heading 1" xfId="22244"/>
    <cellStyle name="Heading 1 2" xfId="22245"/>
    <cellStyle name="Heading 2" xfId="22246"/>
    <cellStyle name="Heading 2 2" xfId="22247"/>
    <cellStyle name="Heading 3" xfId="22248"/>
    <cellStyle name="Heading 3 2" xfId="22249"/>
    <cellStyle name="Heading 3 2 2" xfId="22250"/>
    <cellStyle name="Heading 3 3" xfId="22251"/>
    <cellStyle name="Heading 4" xfId="22252"/>
    <cellStyle name="Heading 4 2" xfId="22253"/>
    <cellStyle name="Heading, Column" xfId="22254"/>
    <cellStyle name="Heading, Section" xfId="22255"/>
    <cellStyle name="Hiperłącze 2" xfId="16785"/>
    <cellStyle name="Hiperłącze 2 2" xfId="16786"/>
    <cellStyle name="Hiperłącze 2 3" xfId="22256"/>
    <cellStyle name="Hiperłącze 3" xfId="16787"/>
    <cellStyle name="Hyperlink 2" xfId="22257"/>
    <cellStyle name="Hyperlink_Plan finansowy-DRK" xfId="16788"/>
    <cellStyle name="Incorrecto" xfId="22258"/>
    <cellStyle name="INMOBILIARIA RIMO SA DE CV" xfId="22259"/>
    <cellStyle name="Input" xfId="22260"/>
    <cellStyle name="Input 2" xfId="22261"/>
    <cellStyle name="Input 2 2" xfId="22262"/>
    <cellStyle name="Input 2 2 2" xfId="22263"/>
    <cellStyle name="Input 2 3" xfId="22264"/>
    <cellStyle name="Input 3" xfId="22265"/>
    <cellStyle name="Input 3 2" xfId="22266"/>
    <cellStyle name="Input 4" xfId="22267"/>
    <cellStyle name="Komórka połączona 2" xfId="16789"/>
    <cellStyle name="Komórka połączona 2 2" xfId="16790"/>
    <cellStyle name="Komórka połączona 2 3" xfId="16791"/>
    <cellStyle name="Komórka połączona 2 4" xfId="22268"/>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2 2 2" xfId="22271"/>
    <cellStyle name="Komórka zaznaczona 2 2 3" xfId="22270"/>
    <cellStyle name="Komórka zaznaczona 2 3" xfId="16799"/>
    <cellStyle name="Komórka zaznaczona 2 3 2" xfId="22272"/>
    <cellStyle name="Komórka zaznaczona 2 4" xfId="16800"/>
    <cellStyle name="Komórka zaznaczona 2 4 2" xfId="22273"/>
    <cellStyle name="Komórka zaznaczona 2 5" xfId="22269"/>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_x000d__x000a_Path=M:\RIOCEN01_x000d__x000a_Name=Carlos Emilio Brousse_x000d__x000a_DDAApps=nsf,nsg,nsh,jtf,ns2,ors,org_x000d__x000a_SmartIcons=Todos_x000d__x000a_" xfId="22274"/>
    <cellStyle name="l]_x000d__x000a_Path=M:\RIOCEN01_x000d__x000a_Name=Carlos Emilio Brousse_x000d__x000a_DDEApps=nsf,nsg,nsh,ntf,ns2,ors,org_x000d__x000a_SmartIcons=Todos_x000d__x000a_" xfId="22275"/>
    <cellStyle name="l]_x000d__x000a_Path=M:\RIOCEN01_x000d__x000a_Name=Carlos Emilio Brousse_x000d__x000a_DDEApps=nsf,nsg,nsh,ntf,ns2,ors,org_x000d__x000a_SmartIcons=Todos_x000d__x000a_ 2" xfId="22276"/>
    <cellStyle name="l]_x000d__x000a_Path=M:\RIOCEN01_x000d__x000a_Name=Carlos Emilio Brousse_x000d__x000a_DDEApps=nsf,nsg,nsh,ntf,ns2,ors,org_x000d__x000a_SmartIcons=Todos_x000d__x000a_ 3" xfId="22277"/>
    <cellStyle name="Licence" xfId="16810"/>
    <cellStyle name="Licence 2" xfId="22279"/>
    <cellStyle name="Licence 2 2" xfId="22280"/>
    <cellStyle name="Licence 3" xfId="22278"/>
    <cellStyle name="Licence_Zeszyt1" xfId="22281"/>
    <cellStyle name="Linked Cell" xfId="22282"/>
    <cellStyle name="Linked Cell 2" xfId="22283"/>
    <cellStyle name="měny_laroux" xfId="16811"/>
    <cellStyle name="MEXICANA INDUSTRIAL DE INSUMOS AGROPECUA" xfId="22284"/>
    <cellStyle name="Millares 2" xfId="22285"/>
    <cellStyle name="Millares 3" xfId="22286"/>
    <cellStyle name="Milliers [0]_laroux" xfId="16812"/>
    <cellStyle name="Milliers_laroux" xfId="16813"/>
    <cellStyle name="Monåda_Maãro1_Módulo2" xfId="22287"/>
    <cellStyle name="Monétaire [0]_Open&amp;Close" xfId="22288"/>
    <cellStyle name="Monétaire_Open&amp;Close" xfId="22289"/>
    <cellStyle name="Monetario" xfId="22290"/>
    <cellStyle name="MORENO LACALLE GUIZAR JOSE GUILLERMO" xfId="22291"/>
    <cellStyle name="Nagłówek" xfId="16814"/>
    <cellStyle name="Nagłówek 1 2" xfId="16815"/>
    <cellStyle name="Nagłówek 1 2 2" xfId="16816"/>
    <cellStyle name="Nagłówek 1 2 3" xfId="16817"/>
    <cellStyle name="Nagłówek 1 2 4" xfId="22293"/>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2 4" xfId="22294"/>
    <cellStyle name="Nagłówek 2 3" xfId="16825"/>
    <cellStyle name="Nagłówek 2 4" xfId="16826"/>
    <cellStyle name="Nagłówek 2 5" xfId="16827"/>
    <cellStyle name="Nagłówek 2 6" xfId="16828"/>
    <cellStyle name="Nagłówek 3 2" xfId="16829"/>
    <cellStyle name="Nagłówek 3 2 2" xfId="16830"/>
    <cellStyle name="Nagłówek 3 2 2 2" xfId="22296"/>
    <cellStyle name="Nagłówek 3 2 3" xfId="16831"/>
    <cellStyle name="Nagłówek 3 2 4" xfId="22295"/>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2 4" xfId="22297"/>
    <cellStyle name="Nagłówek 4 3" xfId="16839"/>
    <cellStyle name="Nagłówek 4 4" xfId="16840"/>
    <cellStyle name="Nagłówek 4 5" xfId="16841"/>
    <cellStyle name="Nagłówek 4 6" xfId="16842"/>
    <cellStyle name="Nagłówek 5" xfId="22292"/>
    <cellStyle name="Neutral" xfId="22298"/>
    <cellStyle name="Neutral 2" xfId="22299"/>
    <cellStyle name="Neutralne 2" xfId="16843"/>
    <cellStyle name="Neutralne 2 2" xfId="16844"/>
    <cellStyle name="Neutralne 2 3" xfId="16845"/>
    <cellStyle name="Neutralne 2 4" xfId="22300"/>
    <cellStyle name="Neutralne 3" xfId="16846"/>
    <cellStyle name="Neutralne 4" xfId="16847"/>
    <cellStyle name="Neutralne 5" xfId="16848"/>
    <cellStyle name="Neutralne 6" xfId="16849"/>
    <cellStyle name="no dec" xfId="22301"/>
    <cellStyle name="Normal - Style1" xfId="16850"/>
    <cellStyle name="Normal - Style1 2" xfId="22303"/>
    <cellStyle name="Normal - Style1 2 2" xfId="22304"/>
    <cellStyle name="Normal - Style1 2 2 2" xfId="22305"/>
    <cellStyle name="Normal - Style1 2 3" xfId="22306"/>
    <cellStyle name="Normal - Style1 3" xfId="22307"/>
    <cellStyle name="Normal - Style1 3 2" xfId="22308"/>
    <cellStyle name="Normal - Style1 3 2 2" xfId="22309"/>
    <cellStyle name="Normal - Style1 3 3" xfId="22310"/>
    <cellStyle name="Normal - Style1 4" xfId="22311"/>
    <cellStyle name="Normal - Style1 4 2" xfId="22312"/>
    <cellStyle name="Normal - Style1 5" xfId="22313"/>
    <cellStyle name="Normal - Style1 6" xfId="22302"/>
    <cellStyle name="Normal 2" xfId="16851"/>
    <cellStyle name="Normal 2 2" xfId="16852"/>
    <cellStyle name="Normal 2 2 2" xfId="22315"/>
    <cellStyle name="Normal 2 3" xfId="22314"/>
    <cellStyle name="Normal 3" xfId="16853"/>
    <cellStyle name="Normal 3 2" xfId="22317"/>
    <cellStyle name="Normal 3 3" xfId="22316"/>
    <cellStyle name="Normal 3_UZGODNIENIE_FXOPCJE_300612" xfId="22318"/>
    <cellStyle name="Normal 4" xfId="16854"/>
    <cellStyle name="Normal 4 2" xfId="22319"/>
    <cellStyle name="Normal 5" xfId="16855"/>
    <cellStyle name="Normal 5 2" xfId="22320"/>
    <cellStyle name="Normal 6" xfId="16856"/>
    <cellStyle name="Normal_#10-Headcount" xfId="16857"/>
    <cellStyle name="normální_laroux" xfId="16858"/>
    <cellStyle name="Normalny" xfId="0" builtinId="0"/>
    <cellStyle name="Normalny (2)" xfId="16859"/>
    <cellStyle name="Normalny (2) 2" xfId="22322"/>
    <cellStyle name="Normalny (2) 3" xfId="22321"/>
    <cellStyle name="Normalny 10" xfId="16860"/>
    <cellStyle name="Normalny 10 2" xfId="16861"/>
    <cellStyle name="Normalny 10 2 2" xfId="16862"/>
    <cellStyle name="Normalny 10 2 2 2" xfId="22324"/>
    <cellStyle name="Normalny 10 2 3" xfId="22325"/>
    <cellStyle name="Normalny 10 2 4" xfId="22326"/>
    <cellStyle name="Normalny 10 2 5" xfId="22327"/>
    <cellStyle name="Normalny 10 2 6" xfId="22328"/>
    <cellStyle name="Normalny 10 2 7" xfId="22329"/>
    <cellStyle name="Normalny 10 3" xfId="16863"/>
    <cellStyle name="Normalny 10 3 2" xfId="22331"/>
    <cellStyle name="Normalny 10 3 3" xfId="22330"/>
    <cellStyle name="Normalny 10 4" xfId="16864"/>
    <cellStyle name="Normalny 10 4 2" xfId="22332"/>
    <cellStyle name="Normalny 10 4 2 2" xfId="22333"/>
    <cellStyle name="Normalny 10 4 3" xfId="22334"/>
    <cellStyle name="Normalny 10 4 4" xfId="22335"/>
    <cellStyle name="Normalny 10 4 5" xfId="22336"/>
    <cellStyle name="Normalny 10 4 6" xfId="22337"/>
    <cellStyle name="Normalny 10 4 7" xfId="22338"/>
    <cellStyle name="Normalny 10 5" xfId="16865"/>
    <cellStyle name="Normalny 10 5 2" xfId="22339"/>
    <cellStyle name="Normalny 10 6" xfId="16866"/>
    <cellStyle name="Normalny 10 6 2" xfId="22340"/>
    <cellStyle name="Normalny 10 7" xfId="22323"/>
    <cellStyle name="Normalny 11" xfId="16867"/>
    <cellStyle name="Normalny 11 2" xfId="22342"/>
    <cellStyle name="Normalny 11 2 2" xfId="22343"/>
    <cellStyle name="Normalny 11 2 2 2" xfId="22344"/>
    <cellStyle name="Normalny 11 2 3" xfId="22345"/>
    <cellStyle name="Normalny 11 2 4" xfId="22346"/>
    <cellStyle name="Normalny 11 2 5" xfId="22347"/>
    <cellStyle name="Normalny 11 2 6" xfId="22348"/>
    <cellStyle name="Normalny 11 2 7" xfId="22349"/>
    <cellStyle name="Normalny 11 3" xfId="22350"/>
    <cellStyle name="Normalny 11 3 2" xfId="22351"/>
    <cellStyle name="Normalny 11 4" xfId="22352"/>
    <cellStyle name="Normalny 11 4 2" xfId="22353"/>
    <cellStyle name="Normalny 11 5" xfId="22354"/>
    <cellStyle name="Normalny 11 6" xfId="22355"/>
    <cellStyle name="Normalny 11 7" xfId="22356"/>
    <cellStyle name="Normalny 11 8" xfId="22357"/>
    <cellStyle name="Normalny 11 9" xfId="22341"/>
    <cellStyle name="Normalny 12" xfId="16868"/>
    <cellStyle name="Normalny 12 10" xfId="22358"/>
    <cellStyle name="Normalny 12 2" xfId="22359"/>
    <cellStyle name="Normalny 12 2 2" xfId="22360"/>
    <cellStyle name="Normalny 12 2 3" xfId="22361"/>
    <cellStyle name="Normalny 12 3" xfId="22362"/>
    <cellStyle name="Normalny 12 3 2" xfId="22363"/>
    <cellStyle name="Normalny 12 3 2 2" xfId="22364"/>
    <cellStyle name="Normalny 12 3 3" xfId="22365"/>
    <cellStyle name="Normalny 12 3 4" xfId="22366"/>
    <cellStyle name="Normalny 12 3 5" xfId="22367"/>
    <cellStyle name="Normalny 12 3 6" xfId="22368"/>
    <cellStyle name="Normalny 12 3 7" xfId="22369"/>
    <cellStyle name="Normalny 12 4" xfId="22370"/>
    <cellStyle name="Normalny 12 4 2" xfId="22371"/>
    <cellStyle name="Normalny 12 5" xfId="22372"/>
    <cellStyle name="Normalny 12 5 2" xfId="22373"/>
    <cellStyle name="Normalny 12 6" xfId="22374"/>
    <cellStyle name="Normalny 12 7" xfId="22375"/>
    <cellStyle name="Normalny 12 8" xfId="22376"/>
    <cellStyle name="Normalny 12 9" xfId="22377"/>
    <cellStyle name="Normalny 13" xfId="16869"/>
    <cellStyle name="Normalny 13 2" xfId="22379"/>
    <cellStyle name="Normalny 13 2 2" xfId="22380"/>
    <cellStyle name="Normalny 13 3" xfId="22381"/>
    <cellStyle name="Normalny 13 3 2" xfId="22382"/>
    <cellStyle name="Normalny 13 3 2 2" xfId="22383"/>
    <cellStyle name="Normalny 13 3 3" xfId="22384"/>
    <cellStyle name="Normalny 13 3 4" xfId="22385"/>
    <cellStyle name="Normalny 13 3 5" xfId="22386"/>
    <cellStyle name="Normalny 13 3 6" xfId="22387"/>
    <cellStyle name="Normalny 13 3 7" xfId="22388"/>
    <cellStyle name="Normalny 13 4" xfId="22389"/>
    <cellStyle name="Normalny 13 5" xfId="22378"/>
    <cellStyle name="Normalny 14" xfId="16870"/>
    <cellStyle name="Normalny 14 2" xfId="22391"/>
    <cellStyle name="Normalny 14 2 2" xfId="22392"/>
    <cellStyle name="Normalny 14 3" xfId="22393"/>
    <cellStyle name="Normalny 14 3 2" xfId="22394"/>
    <cellStyle name="Normalny 14 4" xfId="22395"/>
    <cellStyle name="Normalny 14 5" xfId="22390"/>
    <cellStyle name="Normalny 15" xfId="16871"/>
    <cellStyle name="Normalny 15 2" xfId="22397"/>
    <cellStyle name="Normalny 15 2 2" xfId="22398"/>
    <cellStyle name="Normalny 15 3" xfId="16872"/>
    <cellStyle name="Normalny 15 4" xfId="22399"/>
    <cellStyle name="Normalny 15 5" xfId="22400"/>
    <cellStyle name="Normalny 15 6" xfId="22401"/>
    <cellStyle name="Normalny 15 7" xfId="22396"/>
    <cellStyle name="Normalny 16" xfId="16873"/>
    <cellStyle name="Normalny 16 10" xfId="22402"/>
    <cellStyle name="Normalny 16 2" xfId="22403"/>
    <cellStyle name="Normalny 16 2 2" xfId="22404"/>
    <cellStyle name="Normalny 16 3" xfId="22405"/>
    <cellStyle name="Normalny 16 3 2" xfId="22406"/>
    <cellStyle name="Normalny 16 3 2 2" xfId="22407"/>
    <cellStyle name="Normalny 16 3 3" xfId="22408"/>
    <cellStyle name="Normalny 16 3 4" xfId="22409"/>
    <cellStyle name="Normalny 16 3 5" xfId="22410"/>
    <cellStyle name="Normalny 16 3 6" xfId="22411"/>
    <cellStyle name="Normalny 16 3 7" xfId="22412"/>
    <cellStyle name="Normalny 16 4" xfId="22413"/>
    <cellStyle name="Normalny 16 4 2" xfId="22414"/>
    <cellStyle name="Normalny 16 5" xfId="22415"/>
    <cellStyle name="Normalny 16 5 2" xfId="22416"/>
    <cellStyle name="Normalny 16 6" xfId="22417"/>
    <cellStyle name="Normalny 16 7" xfId="22418"/>
    <cellStyle name="Normalny 16 8" xfId="22419"/>
    <cellStyle name="Normalny 16 9" xfId="22420"/>
    <cellStyle name="Normalny 17" xfId="16874"/>
    <cellStyle name="Normalny 17 2" xfId="22422"/>
    <cellStyle name="Normalny 17 2 2" xfId="22423"/>
    <cellStyle name="Normalny 17 3" xfId="22424"/>
    <cellStyle name="Normalny 17 3 2" xfId="22425"/>
    <cellStyle name="Normalny 17 3 2 2" xfId="22426"/>
    <cellStyle name="Normalny 17 3 3" xfId="22427"/>
    <cellStyle name="Normalny 17 3 4" xfId="22428"/>
    <cellStyle name="Normalny 17 3 5" xfId="22429"/>
    <cellStyle name="Normalny 17 3 6" xfId="22430"/>
    <cellStyle name="Normalny 17 3 7" xfId="22431"/>
    <cellStyle name="Normalny 17 4" xfId="22432"/>
    <cellStyle name="Normalny 17 5" xfId="22421"/>
    <cellStyle name="Normalny 18" xfId="21870"/>
    <cellStyle name="Normalny 18 2" xfId="22434"/>
    <cellStyle name="Normalny 18 2 2" xfId="22435"/>
    <cellStyle name="Normalny 18 3" xfId="22436"/>
    <cellStyle name="Normalny 18 3 2" xfId="22437"/>
    <cellStyle name="Normalny 18 4" xfId="22438"/>
    <cellStyle name="Normalny 18 5" xfId="22433"/>
    <cellStyle name="Normalny 19" xfId="22439"/>
    <cellStyle name="Normalny 19 2" xfId="22440"/>
    <cellStyle name="Normalny 19 2 2" xfId="22441"/>
    <cellStyle name="Normalny 19 3" xfId="22442"/>
    <cellStyle name="Normalny 19 4" xfId="22443"/>
    <cellStyle name="Normalny 19 5" xfId="22444"/>
    <cellStyle name="Normalny 19 6" xfId="22445"/>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1"/>
    <cellStyle name="Normalny 2 19" xfId="22446"/>
    <cellStyle name="Normalny 2 2" xfId="16890"/>
    <cellStyle name="Normalny 2 2 2" xfId="16891"/>
    <cellStyle name="Normalny 2 2 2 2" xfId="16892"/>
    <cellStyle name="Normalny 2 2 2 3" xfId="22447"/>
    <cellStyle name="Normalny 2 2 3" xfId="16893"/>
    <cellStyle name="Normalny 2 2 3 2" xfId="22448"/>
    <cellStyle name="Normalny 2 2 4" xfId="16894"/>
    <cellStyle name="Normalny 2 2 4 2" xfId="22449"/>
    <cellStyle name="Normalny 2 2 5" xfId="16895"/>
    <cellStyle name="Normalny 2 2 5 2" xfId="22450"/>
    <cellStyle name="Normalny 2 2 6" xfId="16896"/>
    <cellStyle name="Normalny 2 3" xfId="16897"/>
    <cellStyle name="Normalny 2 3 2" xfId="16898"/>
    <cellStyle name="Normalny 2 3 2 2" xfId="16899"/>
    <cellStyle name="Normalny 2 3 2 3" xfId="16900"/>
    <cellStyle name="Normalny 2 3 2 4" xfId="16901"/>
    <cellStyle name="Normalny 2 3 2 5" xfId="22452"/>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3 7" xfId="22451"/>
    <cellStyle name="Normalny 2 4" xfId="16914"/>
    <cellStyle name="Normalny 2 4 2" xfId="16915"/>
    <cellStyle name="Normalny 2 4 3" xfId="16916"/>
    <cellStyle name="Normalny 2 4 4" xfId="16917"/>
    <cellStyle name="Normalny 2 4 5" xfId="22453"/>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5 7" xfId="22454"/>
    <cellStyle name="Normalny 2 6" xfId="16934"/>
    <cellStyle name="Normalny 2 6 2" xfId="16935"/>
    <cellStyle name="Normalny 2 6 3" xfId="16936"/>
    <cellStyle name="Normalny 2 6 4" xfId="16937"/>
    <cellStyle name="Normalny 2 6 5" xfId="22455"/>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20" xfId="22456"/>
    <cellStyle name="Normalny 20 2" xfId="22457"/>
    <cellStyle name="Normalny 20 2 2" xfId="22458"/>
    <cellStyle name="Normalny 20 3" xfId="22459"/>
    <cellStyle name="Normalny 20 3 2" xfId="22460"/>
    <cellStyle name="Normalny 20 4" xfId="22461"/>
    <cellStyle name="Normalny 21" xfId="22462"/>
    <cellStyle name="Normalny 21 2" xfId="22463"/>
    <cellStyle name="Normalny 21 2 2" xfId="22464"/>
    <cellStyle name="Normalny 21 3" xfId="22465"/>
    <cellStyle name="Normalny 21 4" xfId="22466"/>
    <cellStyle name="Normalny 21 5" xfId="22467"/>
    <cellStyle name="Normalny 21 6" xfId="22468"/>
    <cellStyle name="Normalny 22" xfId="22469"/>
    <cellStyle name="Normalny 22 2" xfId="22470"/>
    <cellStyle name="Normalny 22 2 2" xfId="22471"/>
    <cellStyle name="Normalny 22 3" xfId="22472"/>
    <cellStyle name="Normalny 22 3 2" xfId="22473"/>
    <cellStyle name="Normalny 22 4" xfId="22474"/>
    <cellStyle name="Normalny 23" xfId="22475"/>
    <cellStyle name="Normalny 23 2" xfId="22476"/>
    <cellStyle name="Normalny 23 2 2" xfId="22477"/>
    <cellStyle name="Normalny 23 3" xfId="22478"/>
    <cellStyle name="Normalny 23 4" xfId="22479"/>
    <cellStyle name="Normalny 23 5" xfId="22480"/>
    <cellStyle name="Normalny 23 6" xfId="22481"/>
    <cellStyle name="Normalny 24" xfId="22482"/>
    <cellStyle name="Normalny 24 2" xfId="22483"/>
    <cellStyle name="Normalny 24 2 2" xfId="22484"/>
    <cellStyle name="Normalny 24 3" xfId="22485"/>
    <cellStyle name="Normalny 24 3 2" xfId="22486"/>
    <cellStyle name="Normalny 24 4" xfId="22487"/>
    <cellStyle name="Normalny 25" xfId="22488"/>
    <cellStyle name="Normalny 25 2" xfId="22489"/>
    <cellStyle name="Normalny 25 3" xfId="22490"/>
    <cellStyle name="Normalny 25 3 2" xfId="22491"/>
    <cellStyle name="Normalny 25 4" xfId="22492"/>
    <cellStyle name="Normalny 25 5" xfId="22493"/>
    <cellStyle name="Normalny 25 6" xfId="22494"/>
    <cellStyle name="Normalny 25 7" xfId="22495"/>
    <cellStyle name="Normalny 26" xfId="22496"/>
    <cellStyle name="Normalny 26 2" xfId="22497"/>
    <cellStyle name="Normalny 26 2 2" xfId="22498"/>
    <cellStyle name="Normalny 26 3" xfId="22499"/>
    <cellStyle name="Normalny 26 3 2" xfId="22500"/>
    <cellStyle name="Normalny 26 4" xfId="22501"/>
    <cellStyle name="Normalny 27" xfId="22502"/>
    <cellStyle name="Normalny 27 2" xfId="22503"/>
    <cellStyle name="Normalny 27 2 2" xfId="22504"/>
    <cellStyle name="Normalny 27 3" xfId="22505"/>
    <cellStyle name="Normalny 27 4" xfId="22506"/>
    <cellStyle name="Normalny 27 5" xfId="22507"/>
    <cellStyle name="Normalny 27 6" xfId="22508"/>
    <cellStyle name="Normalny 28" xfId="22509"/>
    <cellStyle name="Normalny 28 2" xfId="22510"/>
    <cellStyle name="Normalny 28 2 2" xfId="22511"/>
    <cellStyle name="Normalny 28 3" xfId="22512"/>
    <cellStyle name="Normalny 28 3 2" xfId="22513"/>
    <cellStyle name="Normalny 28 4" xfId="22514"/>
    <cellStyle name="Normalny 28 5" xfId="22515"/>
    <cellStyle name="Normalny 29" xfId="22516"/>
    <cellStyle name="Normalny 29 2" xfId="22517"/>
    <cellStyle name="Normalny 29 2 2" xfId="22518"/>
    <cellStyle name="Normalny 29 3" xfId="22519"/>
    <cellStyle name="Normalny 29 4" xfId="22520"/>
    <cellStyle name="Normalny 29 5" xfId="22521"/>
    <cellStyle name="Normalny 29 6" xfId="22522"/>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19" xfId="22523"/>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3 2" xfId="22524"/>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16" xfId="22525"/>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2"/>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4 2" xfId="22526"/>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17" xfId="22527"/>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30" xfId="22528"/>
    <cellStyle name="Normalny 30 2" xfId="22529"/>
    <cellStyle name="Normalny 30 2 2" xfId="22530"/>
    <cellStyle name="Normalny 30 3" xfId="22531"/>
    <cellStyle name="Normalny 30 3 2" xfId="22532"/>
    <cellStyle name="Normalny 30 4" xfId="22533"/>
    <cellStyle name="Normalny 31" xfId="22534"/>
    <cellStyle name="Normalny 31 2" xfId="22535"/>
    <cellStyle name="Normalny 31 3" xfId="22536"/>
    <cellStyle name="Normalny 31 3 2" xfId="22537"/>
    <cellStyle name="Normalny 31 4" xfId="22538"/>
    <cellStyle name="Normalny 31 5" xfId="22539"/>
    <cellStyle name="Normalny 31 6" xfId="22540"/>
    <cellStyle name="Normalny 31 7" xfId="22541"/>
    <cellStyle name="Normalny 32" xfId="22542"/>
    <cellStyle name="Normalny 32 2" xfId="22543"/>
    <cellStyle name="Normalny 32 2 2" xfId="22544"/>
    <cellStyle name="Normalny 32 3" xfId="22545"/>
    <cellStyle name="Normalny 32 4" xfId="22546"/>
    <cellStyle name="Normalny 33" xfId="22547"/>
    <cellStyle name="Normalny 33 2" xfId="22548"/>
    <cellStyle name="Normalny 33 2 2" xfId="22549"/>
    <cellStyle name="Normalny 33 3" xfId="22550"/>
    <cellStyle name="Normalny 33 4" xfId="22551"/>
    <cellStyle name="Normalny 33 5" xfId="22552"/>
    <cellStyle name="Normalny 33 6" xfId="22553"/>
    <cellStyle name="Normalny 33 7" xfId="22554"/>
    <cellStyle name="Normalny 34" xfId="22555"/>
    <cellStyle name="Normalny 34 2" xfId="22556"/>
    <cellStyle name="Normalny 34 3" xfId="22557"/>
    <cellStyle name="Normalny 35" xfId="22558"/>
    <cellStyle name="Normalny 35 2" xfId="22559"/>
    <cellStyle name="Normalny 36" xfId="22560"/>
    <cellStyle name="Normalny 36 2" xfId="22561"/>
    <cellStyle name="Normalny 36 2 2" xfId="22562"/>
    <cellStyle name="Normalny 36 3" xfId="22563"/>
    <cellStyle name="Normalny 36 4" xfId="22564"/>
    <cellStyle name="Normalny 36 5" xfId="22565"/>
    <cellStyle name="Normalny 36 6" xfId="22566"/>
    <cellStyle name="Normalny 37" xfId="22567"/>
    <cellStyle name="Normalny 37 2" xfId="22568"/>
    <cellStyle name="Normalny 38" xfId="22569"/>
    <cellStyle name="Normalny 38 2" xfId="22570"/>
    <cellStyle name="Normalny 39" xfId="22571"/>
    <cellStyle name="Normalny 39 2" xfId="22572"/>
    <cellStyle name="Normalny 4" xfId="20799"/>
    <cellStyle name="Normalny 4 2" xfId="20800"/>
    <cellStyle name="Normalny 4 2 2" xfId="20801"/>
    <cellStyle name="Normalny 4 2 3" xfId="22573"/>
    <cellStyle name="Normalny 4 3" xfId="20802"/>
    <cellStyle name="Normalny 4 3 2" xfId="22574"/>
    <cellStyle name="Normalny 4 4" xfId="20803"/>
    <cellStyle name="Normalny 4 4 2" xfId="20804"/>
    <cellStyle name="Normalny 4 4 3" xfId="22575"/>
    <cellStyle name="Normalny 4 5" xfId="20805"/>
    <cellStyle name="Normalny 4 5 2" xfId="22576"/>
    <cellStyle name="Normalny 4 6" xfId="20806"/>
    <cellStyle name="Normalny 4 7" xfId="20807"/>
    <cellStyle name="Normalny 40" xfId="22577"/>
    <cellStyle name="Normalny 40 2" xfId="22578"/>
    <cellStyle name="Normalny 41" xfId="22579"/>
    <cellStyle name="Normalny 41 2" xfId="22580"/>
    <cellStyle name="Normalny 42" xfId="22581"/>
    <cellStyle name="Normalny 42 2" xfId="22582"/>
    <cellStyle name="Normalny 43" xfId="22583"/>
    <cellStyle name="Normalny 43 2" xfId="22584"/>
    <cellStyle name="Normalny 44" xfId="22585"/>
    <cellStyle name="Normalny 44 2" xfId="22586"/>
    <cellStyle name="Normalny 45" xfId="22587"/>
    <cellStyle name="Normalny 45 2" xfId="22588"/>
    <cellStyle name="Normalny 46" xfId="22589"/>
    <cellStyle name="Normalny 46 2" xfId="22590"/>
    <cellStyle name="Normalny 47" xfId="22591"/>
    <cellStyle name="Normalny 47 2" xfId="22592"/>
    <cellStyle name="Normalny 47 3" xfId="22593"/>
    <cellStyle name="Normalny 47 3 2" xfId="22594"/>
    <cellStyle name="Normalny 47 4" xfId="22595"/>
    <cellStyle name="Normalny 47 5" xfId="22596"/>
    <cellStyle name="Normalny 47 6" xfId="22597"/>
    <cellStyle name="Normalny 47 7" xfId="22598"/>
    <cellStyle name="Normalny 48" xfId="22599"/>
    <cellStyle name="Normalny 48 2" xfId="22600"/>
    <cellStyle name="Normalny 48 3" xfId="22601"/>
    <cellStyle name="Normalny 48 3 2" xfId="22602"/>
    <cellStyle name="Normalny 48 4" xfId="22603"/>
    <cellStyle name="Normalny 48 5" xfId="22604"/>
    <cellStyle name="Normalny 48 6" xfId="22605"/>
    <cellStyle name="Normalny 48 7" xfId="22606"/>
    <cellStyle name="Normalny 49" xfId="22607"/>
    <cellStyle name="Normalny 5" xfId="20808"/>
    <cellStyle name="Normalny 5 2" xfId="20809"/>
    <cellStyle name="Normalny 5 2 2" xfId="20810"/>
    <cellStyle name="Normalny 5 2 2 2" xfId="22610"/>
    <cellStyle name="Normalny 5 2 3" xfId="22609"/>
    <cellStyle name="Normalny 5 3" xfId="20811"/>
    <cellStyle name="Normalny 5 3 2" xfId="22611"/>
    <cellStyle name="Normalny 5 4" xfId="20812"/>
    <cellStyle name="Normalny 5 4 2" xfId="22612"/>
    <cellStyle name="Normalny 5 5" xfId="20813"/>
    <cellStyle name="Normalny 5 6" xfId="22608"/>
    <cellStyle name="Normalny 50" xfId="22613"/>
    <cellStyle name="Normalny 50 2" xfId="22614"/>
    <cellStyle name="Normalny 51" xfId="22615"/>
    <cellStyle name="Normalny 52" xfId="21876"/>
    <cellStyle name="Normalny 52 2" xfId="22617"/>
    <cellStyle name="Normalny 52 3" xfId="22616"/>
    <cellStyle name="Normalny 53" xfId="22618"/>
    <cellStyle name="Normalny 53 2" xfId="22619"/>
    <cellStyle name="Normalny 54" xfId="22620"/>
    <cellStyle name="Normalny 54 2" xfId="22621"/>
    <cellStyle name="Normalny 55" xfId="22622"/>
    <cellStyle name="Normalny 55 2" xfId="22623"/>
    <cellStyle name="Normalny 56" xfId="22624"/>
    <cellStyle name="Normalny 56 2" xfId="22625"/>
    <cellStyle name="Normalny 56 3" xfId="22626"/>
    <cellStyle name="Normalny 57" xfId="22627"/>
    <cellStyle name="Normalny 57 2" xfId="22628"/>
    <cellStyle name="Normalny 58" xfId="22629"/>
    <cellStyle name="Normalny 58 2" xfId="22630"/>
    <cellStyle name="Normalny 58 3" xfId="22631"/>
    <cellStyle name="Normalny 59" xfId="22632"/>
    <cellStyle name="Normalny 6" xfId="20814"/>
    <cellStyle name="Normalny 6 2" xfId="20815"/>
    <cellStyle name="Normalny 6 2 2" xfId="20816"/>
    <cellStyle name="Normalny 6 2 2 2" xfId="22635"/>
    <cellStyle name="Normalny 6 2 3" xfId="22634"/>
    <cellStyle name="Normalny 6 3" xfId="20817"/>
    <cellStyle name="Normalny 6 4" xfId="20818"/>
    <cellStyle name="Normalny 6 5" xfId="22633"/>
    <cellStyle name="Normalny 60" xfId="22636"/>
    <cellStyle name="Normalny 61" xfId="22637"/>
    <cellStyle name="Normalny 62" xfId="22638"/>
    <cellStyle name="Normalny 63" xfId="22639"/>
    <cellStyle name="Normalny 64" xfId="22640"/>
    <cellStyle name="Normalny 65" xfId="22641"/>
    <cellStyle name="Normalny 66" xfId="22642"/>
    <cellStyle name="Normalny 67" xfId="22643"/>
    <cellStyle name="Normalny 68" xfId="22644"/>
    <cellStyle name="Normalny 68 2" xfId="22645"/>
    <cellStyle name="Normalny 69" xfId="22646"/>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16" xfId="22648"/>
    <cellStyle name="Normalny 7 2 2" xfId="20876"/>
    <cellStyle name="Normalny 7 2 2 10" xfId="20877"/>
    <cellStyle name="Normalny 7 2 2 11" xfId="20878"/>
    <cellStyle name="Normalny 7 2 2 12" xfId="22649"/>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22" xfId="22647"/>
    <cellStyle name="Normalny 7 3" xfId="21262"/>
    <cellStyle name="Normalny 7 3 10" xfId="21263"/>
    <cellStyle name="Normalny 7 3 11" xfId="21264"/>
    <cellStyle name="Normalny 7 3 12" xfId="22650"/>
    <cellStyle name="Normalny 7 3 2" xfId="21265"/>
    <cellStyle name="Normalny 7 3 2 10" xfId="21266"/>
    <cellStyle name="Normalny 7 3 2 11" xfId="22651"/>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11" xfId="22652"/>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70" xfId="22653"/>
    <cellStyle name="Normalny 71" xfId="22654"/>
    <cellStyle name="Normalny 72" xfId="22655"/>
    <cellStyle name="Normalny 73" xfId="22656"/>
    <cellStyle name="Normalny 74" xfId="22657"/>
    <cellStyle name="Normalny 75" xfId="22658"/>
    <cellStyle name="Normalny 76" xfId="22659"/>
    <cellStyle name="Normalny 77" xfId="22660"/>
    <cellStyle name="Normalny 78" xfId="22661"/>
    <cellStyle name="Normalny 79" xfId="22662"/>
    <cellStyle name="Normalny 8" xfId="21778"/>
    <cellStyle name="Normalny 8 2" xfId="21779"/>
    <cellStyle name="Normalny 8 2 2" xfId="22665"/>
    <cellStyle name="Normalny 8 2 3" xfId="22666"/>
    <cellStyle name="Normalny 8 2 4" xfId="22664"/>
    <cellStyle name="Normalny 8 3" xfId="21780"/>
    <cellStyle name="Normalny 8 3 2" xfId="22668"/>
    <cellStyle name="Normalny 8 3 3" xfId="22667"/>
    <cellStyle name="Normalny 8 4" xfId="21781"/>
    <cellStyle name="Normalny 8 4 2" xfId="22669"/>
    <cellStyle name="Normalny 8 5" xfId="22663"/>
    <cellStyle name="Normalny 80" xfId="22670"/>
    <cellStyle name="Normalny 81" xfId="22671"/>
    <cellStyle name="Normalny 82" xfId="22672"/>
    <cellStyle name="Normalny 83" xfId="22673"/>
    <cellStyle name="Normalny 84" xfId="22674"/>
    <cellStyle name="Normalny 85" xfId="22675"/>
    <cellStyle name="Normalny 86" xfId="22676"/>
    <cellStyle name="Normalny 87" xfId="22677"/>
    <cellStyle name="Normalny 88" xfId="22678"/>
    <cellStyle name="Normalny 89" xfId="22679"/>
    <cellStyle name="Normalny 9" xfId="21782"/>
    <cellStyle name="Normalny 9 2" xfId="21783"/>
    <cellStyle name="Normalny 9 2 2" xfId="22682"/>
    <cellStyle name="Normalny 9 2 3" xfId="22681"/>
    <cellStyle name="Normalny 9 3" xfId="21784"/>
    <cellStyle name="Normalny 9 3 2" xfId="22683"/>
    <cellStyle name="Normalny 9 4" xfId="21785"/>
    <cellStyle name="Normalny 9 4 2" xfId="22684"/>
    <cellStyle name="Normalny 9 5" xfId="22680"/>
    <cellStyle name="Normalny 90" xfId="21879"/>
    <cellStyle name="Normalny 91" xfId="22973"/>
    <cellStyle name="Normalny 92" xfId="21877"/>
    <cellStyle name="Normalny_SAB RS 2005_3" xfId="22685"/>
    <cellStyle name="Normalny_Sprawozdanie tabele dodatkowe" xfId="21869"/>
    <cellStyle name="Normalny1" xfId="22686"/>
    <cellStyle name="Normalny1 2" xfId="22687"/>
    <cellStyle name="Notas" xfId="22688"/>
    <cellStyle name="Notas 2" xfId="22689"/>
    <cellStyle name="Note" xfId="22690"/>
    <cellStyle name="Note 2" xfId="22691"/>
    <cellStyle name="Note 2 2" xfId="22692"/>
    <cellStyle name="Note 2 2 2" xfId="22693"/>
    <cellStyle name="Note 2 3" xfId="22694"/>
    <cellStyle name="Note 2 4" xfId="22695"/>
    <cellStyle name="Note 3" xfId="22696"/>
    <cellStyle name="Note 3 2" xfId="22697"/>
    <cellStyle name="Note 3 2 2" xfId="22698"/>
    <cellStyle name="Note 3 3" xfId="22699"/>
    <cellStyle name="Note 3 4" xfId="22700"/>
    <cellStyle name="Note 4" xfId="22701"/>
    <cellStyle name="Note 4 2" xfId="22702"/>
    <cellStyle name="Note 5" xfId="22703"/>
    <cellStyle name="Note 6" xfId="22704"/>
    <cellStyle name="Obliczenia 2" xfId="21786"/>
    <cellStyle name="Obliczenia 2 2" xfId="21787"/>
    <cellStyle name="Obliczenia 2 2 2" xfId="22707"/>
    <cellStyle name="Obliczenia 2 2 3" xfId="22706"/>
    <cellStyle name="Obliczenia 2 3" xfId="21788"/>
    <cellStyle name="Obliczenia 2 3 2" xfId="22708"/>
    <cellStyle name="Obliczenia 2 4" xfId="22705"/>
    <cellStyle name="Obliczenia 3" xfId="21789"/>
    <cellStyle name="Obliczenia 4" xfId="21790"/>
    <cellStyle name="Obliczenia 5" xfId="21791"/>
    <cellStyle name="Obliczenia 6" xfId="21792"/>
    <cellStyle name="Odwiedzone hiperłącze 2" xfId="22709"/>
    <cellStyle name="Output" xfId="22710"/>
    <cellStyle name="Output 2" xfId="22711"/>
    <cellStyle name="Output 2 2" xfId="22712"/>
    <cellStyle name="Output 2 2 2" xfId="22713"/>
    <cellStyle name="Output 2 3" xfId="22714"/>
    <cellStyle name="Output 3" xfId="22715"/>
    <cellStyle name="Output 3 2" xfId="22716"/>
    <cellStyle name="Output 4" xfId="22717"/>
    <cellStyle name="Percent 2" xfId="21793"/>
    <cellStyle name="Percent 3" xfId="21794"/>
    <cellStyle name="Percent 4" xfId="21795"/>
    <cellStyle name="Percent 5" xfId="21796"/>
    <cellStyle name="Percent 6" xfId="21797"/>
    <cellStyle name="Price" xfId="22718"/>
    <cellStyle name="Price  .00" xfId="22719"/>
    <cellStyle name="Price_3 Appendices - Other Models V1 Hard Key V1 051006" xfId="22720"/>
    <cellStyle name="Procentowy (2)" xfId="21798"/>
    <cellStyle name="Procentowy (2) 2" xfId="22723"/>
    <cellStyle name="Procentowy (2) 3" xfId="22724"/>
    <cellStyle name="Procentowy (2) 4" xfId="22722"/>
    <cellStyle name="Procentowy (2)_Zeszyt1" xfId="22725"/>
    <cellStyle name="Procentowy 10" xfId="21799"/>
    <cellStyle name="Procentowy 10 2" xfId="22727"/>
    <cellStyle name="Procentowy 10 2 2" xfId="22728"/>
    <cellStyle name="Procentowy 10 3" xfId="22726"/>
    <cellStyle name="Procentowy 11" xfId="22729"/>
    <cellStyle name="Procentowy 11 2" xfId="22730"/>
    <cellStyle name="Procentowy 11 2 2" xfId="22731"/>
    <cellStyle name="Procentowy 11 3" xfId="22732"/>
    <cellStyle name="Procentowy 11 3 2" xfId="22733"/>
    <cellStyle name="Procentowy 11 4" xfId="22734"/>
    <cellStyle name="Procentowy 11 4 2" xfId="22735"/>
    <cellStyle name="Procentowy 11 5" xfId="22736"/>
    <cellStyle name="Procentowy 12" xfId="22737"/>
    <cellStyle name="Procentowy 12 2" xfId="22738"/>
    <cellStyle name="Procentowy 12 2 2" xfId="22739"/>
    <cellStyle name="Procentowy 13" xfId="22740"/>
    <cellStyle name="Procentowy 13 2" xfId="22741"/>
    <cellStyle name="Procentowy 13 2 2" xfId="22742"/>
    <cellStyle name="Procentowy 13 3" xfId="22743"/>
    <cellStyle name="Procentowy 14" xfId="22744"/>
    <cellStyle name="Procentowy 14 2" xfId="22745"/>
    <cellStyle name="Procentowy 14 2 2" xfId="22746"/>
    <cellStyle name="Procentowy 14 3" xfId="22747"/>
    <cellStyle name="Procentowy 15" xfId="22748"/>
    <cellStyle name="Procentowy 15 2" xfId="22749"/>
    <cellStyle name="Procentowy 15 2 2" xfId="22750"/>
    <cellStyle name="Procentowy 15 3" xfId="22751"/>
    <cellStyle name="Procentowy 16" xfId="22752"/>
    <cellStyle name="Procentowy 16 2" xfId="22753"/>
    <cellStyle name="Procentowy 16 2 2" xfId="22754"/>
    <cellStyle name="Procentowy 16 3" xfId="22755"/>
    <cellStyle name="Procentowy 17" xfId="22756"/>
    <cellStyle name="Procentowy 17 2" xfId="22757"/>
    <cellStyle name="Procentowy 17 2 2" xfId="22758"/>
    <cellStyle name="Procentowy 17 3" xfId="22759"/>
    <cellStyle name="Procentowy 18" xfId="22760"/>
    <cellStyle name="Procentowy 18 2" xfId="22761"/>
    <cellStyle name="Procentowy 18 2 2" xfId="22762"/>
    <cellStyle name="Procentowy 18 3" xfId="22763"/>
    <cellStyle name="Procentowy 19" xfId="22764"/>
    <cellStyle name="Procentowy 19 2" xfId="22765"/>
    <cellStyle name="Procentowy 19 2 2" xfId="22766"/>
    <cellStyle name="Procentowy 19 3" xfId="22767"/>
    <cellStyle name="Procentowy 2" xfId="21800"/>
    <cellStyle name="Procentowy 2 2" xfId="21801"/>
    <cellStyle name="Procentowy 2 2 2" xfId="21802"/>
    <cellStyle name="Procentowy 2 2 2 2" xfId="22770"/>
    <cellStyle name="Procentowy 2 2 3" xfId="22769"/>
    <cellStyle name="Procentowy 2 3" xfId="21803"/>
    <cellStyle name="Procentowy 2 3 2" xfId="22772"/>
    <cellStyle name="Procentowy 2 3 3" xfId="22771"/>
    <cellStyle name="Procentowy 2 4" xfId="21804"/>
    <cellStyle name="Procentowy 2 4 2" xfId="22774"/>
    <cellStyle name="Procentowy 2 4 3" xfId="22773"/>
    <cellStyle name="Procentowy 2 5" xfId="21805"/>
    <cellStyle name="Procentowy 2 5 2" xfId="22775"/>
    <cellStyle name="Procentowy 2 6" xfId="22768"/>
    <cellStyle name="Procentowy 20" xfId="22776"/>
    <cellStyle name="Procentowy 20 2" xfId="22777"/>
    <cellStyle name="Procentowy 20 2 2" xfId="22778"/>
    <cellStyle name="Procentowy 20 3" xfId="22779"/>
    <cellStyle name="Procentowy 21" xfId="22780"/>
    <cellStyle name="Procentowy 21 2" xfId="22781"/>
    <cellStyle name="Procentowy 21 2 2" xfId="22782"/>
    <cellStyle name="Procentowy 21 3" xfId="22783"/>
    <cellStyle name="Procentowy 22" xfId="22784"/>
    <cellStyle name="Procentowy 22 2" xfId="22785"/>
    <cellStyle name="Procentowy 22 2 2" xfId="22786"/>
    <cellStyle name="Procentowy 22 3" xfId="22787"/>
    <cellStyle name="Procentowy 23" xfId="22788"/>
    <cellStyle name="Procentowy 23 2" xfId="22789"/>
    <cellStyle name="Procentowy 23 2 2" xfId="22790"/>
    <cellStyle name="Procentowy 23 3" xfId="22791"/>
    <cellStyle name="Procentowy 24" xfId="22792"/>
    <cellStyle name="Procentowy 24 2" xfId="22793"/>
    <cellStyle name="Procentowy 25" xfId="22794"/>
    <cellStyle name="Procentowy 25 2" xfId="22795"/>
    <cellStyle name="Procentowy 26" xfId="22796"/>
    <cellStyle name="Procentowy 26 2" xfId="22797"/>
    <cellStyle name="Procentowy 27" xfId="22798"/>
    <cellStyle name="Procentowy 28" xfId="22799"/>
    <cellStyle name="Procentowy 29" xfId="22800"/>
    <cellStyle name="Procentowy 3" xfId="21806"/>
    <cellStyle name="Procentowy 3 2" xfId="21807"/>
    <cellStyle name="Procentowy 3 2 2" xfId="22803"/>
    <cellStyle name="Procentowy 3 2 3" xfId="22802"/>
    <cellStyle name="Procentowy 3 3" xfId="21808"/>
    <cellStyle name="Procentowy 3 3 2" xfId="22805"/>
    <cellStyle name="Procentowy 3 3 3" xfId="22804"/>
    <cellStyle name="Procentowy 3 4" xfId="22806"/>
    <cellStyle name="Procentowy 3 5" xfId="22801"/>
    <cellStyle name="Procentowy 30" xfId="22807"/>
    <cellStyle name="Procentowy 31" xfId="22808"/>
    <cellStyle name="Procentowy 32" xfId="22809"/>
    <cellStyle name="Procentowy 33" xfId="22810"/>
    <cellStyle name="Procentowy 34" xfId="22811"/>
    <cellStyle name="Procentowy 35" xfId="22812"/>
    <cellStyle name="Procentowy 36" xfId="22813"/>
    <cellStyle name="Procentowy 37" xfId="22814"/>
    <cellStyle name="Procentowy 38" xfId="22815"/>
    <cellStyle name="Procentowy 39" xfId="22816"/>
    <cellStyle name="Procentowy 4" xfId="21809"/>
    <cellStyle name="Procentowy 4 2" xfId="21810"/>
    <cellStyle name="Procentowy 4 2 2" xfId="22819"/>
    <cellStyle name="Procentowy 4 2 3" xfId="22818"/>
    <cellStyle name="Procentowy 4 3" xfId="22820"/>
    <cellStyle name="Procentowy 4 4" xfId="22817"/>
    <cellStyle name="Procentowy 40" xfId="22821"/>
    <cellStyle name="Procentowy 41" xfId="22822"/>
    <cellStyle name="Procentowy 42" xfId="22823"/>
    <cellStyle name="Procentowy 43" xfId="22824"/>
    <cellStyle name="Procentowy 43 2" xfId="22825"/>
    <cellStyle name="Procentowy 44" xfId="22826"/>
    <cellStyle name="Procentowy 45" xfId="22827"/>
    <cellStyle name="Procentowy 46" xfId="22828"/>
    <cellStyle name="Procentowy 47" xfId="22829"/>
    <cellStyle name="Procentowy 48" xfId="22830"/>
    <cellStyle name="Procentowy 49" xfId="22831"/>
    <cellStyle name="Procentowy 5" xfId="21811"/>
    <cellStyle name="Procentowy 5 2" xfId="22833"/>
    <cellStyle name="Procentowy 5 2 2" xfId="22834"/>
    <cellStyle name="Procentowy 5 3" xfId="22835"/>
    <cellStyle name="Procentowy 5 4" xfId="22832"/>
    <cellStyle name="Procentowy 50" xfId="22836"/>
    <cellStyle name="Procentowy 51" xfId="22721"/>
    <cellStyle name="Procentowy 52" xfId="22974"/>
    <cellStyle name="Procentowy 6" xfId="21873"/>
    <cellStyle name="Procentowy 6 2" xfId="22838"/>
    <cellStyle name="Procentowy 6 2 2" xfId="22839"/>
    <cellStyle name="Procentowy 6 3" xfId="22840"/>
    <cellStyle name="Procentowy 6 4" xfId="22837"/>
    <cellStyle name="Procentowy 7" xfId="22841"/>
    <cellStyle name="Procentowy 7 2" xfId="22842"/>
    <cellStyle name="Procentowy 7 2 2" xfId="22843"/>
    <cellStyle name="Procentowy 8" xfId="22844"/>
    <cellStyle name="Procentowy 8 2" xfId="22845"/>
    <cellStyle name="Procentowy 8 2 2" xfId="22846"/>
    <cellStyle name="Procentowy 9" xfId="22847"/>
    <cellStyle name="Procentowy 9 2" xfId="22848"/>
    <cellStyle name="Procentowy 9 2 2" xfId="22849"/>
    <cellStyle name="Qty" xfId="22850"/>
    <cellStyle name="RM" xfId="22851"/>
    <cellStyle name="RowLevel_1_OUTPUT2" xfId="21812"/>
    <cellStyle name="s]_x000d__x000a_RUN=c:\antivirs\wgfe.exe_x000d__x000a_RUN=c:\antivirs\wgfe.exe _x000d__x000a_spooler=yes_x000d__x000a_load=nwpopup.exe c:\afterdrk\adinit c:\afterdrk\a_DATOS" xfId="22852"/>
    <cellStyle name="Salida" xfId="22853"/>
    <cellStyle name="SAS FM Read-only data cell (read-only table)" xfId="22854"/>
    <cellStyle name="SAS FM Read-only data cell (read-only table) 2" xfId="22855"/>
    <cellStyle name="SAS FM Read-only data cell (read-only table) 2 2" xfId="22856"/>
    <cellStyle name="SAS FM Read-only data cell (read-only table) 3" xfId="22857"/>
    <cellStyle name="Standard" xfId="21813"/>
    <cellStyle name="Standard 2" xfId="22859"/>
    <cellStyle name="Standard 2 2" xfId="22860"/>
    <cellStyle name="Standard 3" xfId="22858"/>
    <cellStyle name="Styl 1" xfId="21814"/>
    <cellStyle name="Styl 1 2" xfId="21815"/>
    <cellStyle name="Styl 1 3" xfId="22861"/>
    <cellStyle name="style" xfId="22862"/>
    <cellStyle name="Style 1" xfId="22863"/>
    <cellStyle name="style 2" xfId="22864"/>
    <cellStyle name="Style 30" xfId="21816"/>
    <cellStyle name="Style 31" xfId="21817"/>
    <cellStyle name="style1" xfId="22865"/>
    <cellStyle name="style2" xfId="22866"/>
    <cellStyle name="Sum" xfId="22867"/>
    <cellStyle name="Sum, Thin" xfId="22868"/>
    <cellStyle name="Suma 2" xfId="21818"/>
    <cellStyle name="Suma 2 2" xfId="21819"/>
    <cellStyle name="Suma 2 2 2" xfId="22871"/>
    <cellStyle name="Suma 2 2 3" xfId="22870"/>
    <cellStyle name="Suma 2 3" xfId="21820"/>
    <cellStyle name="Suma 2 3 2" xfId="22872"/>
    <cellStyle name="Suma 2 4" xfId="22869"/>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2 4" xfId="22873"/>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2 4" xfId="22874"/>
    <cellStyle name="Tekst ostrzeżenia 3" xfId="21836"/>
    <cellStyle name="Tekst ostrzeżenia 4" xfId="21837"/>
    <cellStyle name="Tekst ostrzeżenia 5" xfId="21838"/>
    <cellStyle name="Tekst ostrzeżenia 6" xfId="21839"/>
    <cellStyle name="Texto de advertencia" xfId="22875"/>
    <cellStyle name="Texto explicativo" xfId="22876"/>
    <cellStyle name="þ_x001d_ð &amp;ý&amp;†ýG_x0008_ X_x000a__x0007__x0001__x0001_" xfId="22877"/>
    <cellStyle name="þ_x001d_ð &amp;ý&amp;†ýG_x0008__x0009_X_x000a__x0007__x0001__x0001_" xfId="22878"/>
    <cellStyle name="Title" xfId="22879"/>
    <cellStyle name="Title 2" xfId="22880"/>
    <cellStyle name="Título" xfId="22881"/>
    <cellStyle name="Título 1" xfId="22882"/>
    <cellStyle name="Título 2" xfId="22883"/>
    <cellStyle name="Título 3" xfId="22884"/>
    <cellStyle name="Total" xfId="22885"/>
    <cellStyle name="Total 2" xfId="22886"/>
    <cellStyle name="Total 2 2" xfId="22887"/>
    <cellStyle name="Total 2 2 2" xfId="22888"/>
    <cellStyle name="Total 2 3" xfId="22889"/>
    <cellStyle name="Total 3" xfId="22890"/>
    <cellStyle name="Total 3 2" xfId="22891"/>
    <cellStyle name="Total 4" xfId="22892"/>
    <cellStyle name="Tytuł 2" xfId="21840"/>
    <cellStyle name="Tytuł 2 2" xfId="21841"/>
    <cellStyle name="Tytuł 2 3" xfId="21842"/>
    <cellStyle name="Tytuł 2 4" xfId="22893"/>
    <cellStyle name="Tytuł 3" xfId="21843"/>
    <cellStyle name="Tytuł 4" xfId="21844"/>
    <cellStyle name="Tytuł 5" xfId="21845"/>
    <cellStyle name="Uwaga 10" xfId="22894"/>
    <cellStyle name="Uwaga 10 2" xfId="22895"/>
    <cellStyle name="Uwaga 11" xfId="22896"/>
    <cellStyle name="Uwaga 11 2" xfId="22897"/>
    <cellStyle name="Uwaga 12" xfId="22898"/>
    <cellStyle name="Uwaga 12 2" xfId="22899"/>
    <cellStyle name="Uwaga 13" xfId="22900"/>
    <cellStyle name="Uwaga 13 2" xfId="22901"/>
    <cellStyle name="Uwaga 14" xfId="22902"/>
    <cellStyle name="Uwaga 14 2" xfId="22903"/>
    <cellStyle name="Uwaga 15" xfId="22904"/>
    <cellStyle name="Uwaga 15 2" xfId="22905"/>
    <cellStyle name="Uwaga 16" xfId="22906"/>
    <cellStyle name="Uwaga 16 2" xfId="22907"/>
    <cellStyle name="Uwaga 17" xfId="22908"/>
    <cellStyle name="Uwaga 17 2" xfId="22909"/>
    <cellStyle name="Uwaga 18" xfId="22910"/>
    <cellStyle name="Uwaga 18 2" xfId="22911"/>
    <cellStyle name="Uwaga 19" xfId="22912"/>
    <cellStyle name="Uwaga 19 2" xfId="22913"/>
    <cellStyle name="Uwaga 2" xfId="21846"/>
    <cellStyle name="Uwaga 2 2" xfId="21847"/>
    <cellStyle name="Uwaga 2 2 2" xfId="22916"/>
    <cellStyle name="Uwaga 2 2 2 2" xfId="22917"/>
    <cellStyle name="Uwaga 2 2 3" xfId="22918"/>
    <cellStyle name="Uwaga 2 2 4" xfId="22919"/>
    <cellStyle name="Uwaga 2 2 5" xfId="22915"/>
    <cellStyle name="Uwaga 2 3" xfId="21848"/>
    <cellStyle name="Uwaga 2 3 2" xfId="22921"/>
    <cellStyle name="Uwaga 2 3 3" xfId="22920"/>
    <cellStyle name="Uwaga 2 4" xfId="21849"/>
    <cellStyle name="Uwaga 2 4 2" xfId="22922"/>
    <cellStyle name="Uwaga 2 5" xfId="22923"/>
    <cellStyle name="Uwaga 2 6" xfId="22914"/>
    <cellStyle name="Uwaga 20" xfId="22924"/>
    <cellStyle name="Uwaga 20 2" xfId="22925"/>
    <cellStyle name="Uwaga 21" xfId="22926"/>
    <cellStyle name="Uwaga 21 2" xfId="22927"/>
    <cellStyle name="Uwaga 22" xfId="22928"/>
    <cellStyle name="Uwaga 22 2" xfId="22929"/>
    <cellStyle name="Uwaga 23" xfId="22930"/>
    <cellStyle name="Uwaga 23 2" xfId="22931"/>
    <cellStyle name="Uwaga 24" xfId="22932"/>
    <cellStyle name="Uwaga 24 2" xfId="22933"/>
    <cellStyle name="Uwaga 25" xfId="22934"/>
    <cellStyle name="Uwaga 25 2" xfId="22935"/>
    <cellStyle name="Uwaga 26" xfId="22936"/>
    <cellStyle name="Uwaga 3" xfId="21850"/>
    <cellStyle name="Uwaga 3 2" xfId="22938"/>
    <cellStyle name="Uwaga 3 3" xfId="22937"/>
    <cellStyle name="Uwaga 4" xfId="21851"/>
    <cellStyle name="Uwaga 4 2" xfId="21852"/>
    <cellStyle name="Uwaga 4 2 2" xfId="22940"/>
    <cellStyle name="Uwaga 4 3" xfId="21853"/>
    <cellStyle name="Uwaga 4 4" xfId="22939"/>
    <cellStyle name="Uwaga 5" xfId="21854"/>
    <cellStyle name="Uwaga 5 2" xfId="22942"/>
    <cellStyle name="Uwaga 5 3" xfId="22941"/>
    <cellStyle name="Uwaga 6" xfId="21855"/>
    <cellStyle name="Uwaga 6 2" xfId="22944"/>
    <cellStyle name="Uwaga 6 3" xfId="22943"/>
    <cellStyle name="Uwaga 7" xfId="21856"/>
    <cellStyle name="Uwaga 7 2" xfId="22946"/>
    <cellStyle name="Uwaga 7 3" xfId="22945"/>
    <cellStyle name="Uwaga 8" xfId="21857"/>
    <cellStyle name="Uwaga 8 2" xfId="22948"/>
    <cellStyle name="Uwaga 8 3" xfId="22947"/>
    <cellStyle name="Uwaga 9" xfId="22949"/>
    <cellStyle name="Uwaga 9 2" xfId="22950"/>
    <cellStyle name="Walutowy 2" xfId="21858"/>
    <cellStyle name="Walutowy 2 2" xfId="22951"/>
    <cellStyle name="Walutowy 3" xfId="21874"/>
    <cellStyle name="WalutowyPLN" xfId="21859"/>
    <cellStyle name="WalutowyPLN 2" xfId="22953"/>
    <cellStyle name="WalutowyPLN 2 2" xfId="22954"/>
    <cellStyle name="WalutowyPLN 3" xfId="22955"/>
    <cellStyle name="WalutowyPLN 4" xfId="22952"/>
    <cellStyle name="Warning Text" xfId="22956"/>
    <cellStyle name="Warning Text 2" xfId="22957"/>
    <cellStyle name="Złe 2" xfId="21860"/>
    <cellStyle name="Złe 2 2" xfId="21861"/>
    <cellStyle name="Złe 2 3" xfId="21862"/>
    <cellStyle name="Złe 2 4" xfId="22958"/>
    <cellStyle name="Złe 3" xfId="21863"/>
    <cellStyle name="Złe 4" xfId="21864"/>
    <cellStyle name="Złe 5" xfId="21865"/>
    <cellStyle name="Złe 6" xfId="21866"/>
    <cellStyle name="Zwykły" xfId="21867"/>
    <cellStyle name="Zwykły %" xfId="21868"/>
    <cellStyle name="Zwykły % 2" xfId="22961"/>
    <cellStyle name="Zwykły % 2 2" xfId="22962"/>
    <cellStyle name="Zwykły % 3" xfId="22963"/>
    <cellStyle name="Zwykły % 4" xfId="22960"/>
    <cellStyle name="Zwykły %_Zeszyt1" xfId="22964"/>
    <cellStyle name="Zwykły 2" xfId="22965"/>
    <cellStyle name="Zwykły 3" xfId="22966"/>
    <cellStyle name="Zwykły 4" xfId="22967"/>
    <cellStyle name="Zwykły 5" xfId="22968"/>
    <cellStyle name="Zwykły 6" xfId="22969"/>
    <cellStyle name="Zwykły 7" xfId="22970"/>
    <cellStyle name="Zwykły 8" xfId="22959"/>
    <cellStyle name="Zwykły_ Koszty Operacyjne SPÓŁKI 2005-2006" xfId="22971"/>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85.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87" Type="http://schemas.openxmlformats.org/officeDocument/2006/relationships/externalLink" Target="externalLinks/externalLink65.xml"/><Relationship Id="rId102" Type="http://schemas.openxmlformats.org/officeDocument/2006/relationships/externalLink" Target="externalLinks/externalLink80.xml"/><Relationship Id="rId110" Type="http://schemas.openxmlformats.org/officeDocument/2006/relationships/theme" Target="theme/theme1.xml"/><Relationship Id="rId115" Type="http://schemas.openxmlformats.org/officeDocument/2006/relationships/usernames" Target="revisions/userNames.xml"/><Relationship Id="rId5" Type="http://schemas.openxmlformats.org/officeDocument/2006/relationships/worksheet" Target="worksheets/sheet5.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90" Type="http://schemas.openxmlformats.org/officeDocument/2006/relationships/externalLink" Target="externalLinks/externalLink68.xml"/><Relationship Id="rId95" Type="http://schemas.openxmlformats.org/officeDocument/2006/relationships/externalLink" Target="externalLinks/externalLink7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100" Type="http://schemas.openxmlformats.org/officeDocument/2006/relationships/externalLink" Target="externalLinks/externalLink78.xml"/><Relationship Id="rId105" Type="http://schemas.openxmlformats.org/officeDocument/2006/relationships/externalLink" Target="externalLinks/externalLink83.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93" Type="http://schemas.openxmlformats.org/officeDocument/2006/relationships/externalLink" Target="externalLinks/externalLink71.xml"/><Relationship Id="rId98" Type="http://schemas.openxmlformats.org/officeDocument/2006/relationships/externalLink" Target="externalLinks/externalLink7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103" Type="http://schemas.openxmlformats.org/officeDocument/2006/relationships/externalLink" Target="externalLinks/externalLink81.xml"/><Relationship Id="rId108"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91" Type="http://schemas.openxmlformats.org/officeDocument/2006/relationships/externalLink" Target="externalLinks/externalLink69.xml"/><Relationship Id="rId96" Type="http://schemas.openxmlformats.org/officeDocument/2006/relationships/externalLink" Target="externalLinks/externalLink74.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6" Type="http://schemas.openxmlformats.org/officeDocument/2006/relationships/externalLink" Target="externalLinks/externalLink84.xml"/><Relationship Id="rId114"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94" Type="http://schemas.openxmlformats.org/officeDocument/2006/relationships/externalLink" Target="externalLinks/externalLink72.xml"/><Relationship Id="rId99" Type="http://schemas.openxmlformats.org/officeDocument/2006/relationships/externalLink" Target="externalLinks/externalLink77.xml"/><Relationship Id="rId101" Type="http://schemas.openxmlformats.org/officeDocument/2006/relationships/externalLink" Target="externalLinks/externalLink7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109" Type="http://schemas.openxmlformats.org/officeDocument/2006/relationships/externalLink" Target="externalLinks/externalLink8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externalLink" Target="externalLinks/externalLink75.xml"/><Relationship Id="rId104" Type="http://schemas.openxmlformats.org/officeDocument/2006/relationships/externalLink" Target="externalLinks/externalLink82.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29"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18" Type="http://schemas.openxmlformats.org/officeDocument/2006/relationships/revisionLog" Target="revisionLog18.xml"/><Relationship Id="rId3" Type="http://schemas.openxmlformats.org/officeDocument/2006/relationships/revisionLog" Target="revisionLog3.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 Type="http://schemas.openxmlformats.org/officeDocument/2006/relationships/revisionLog" Target="revisionLog2.xml"/><Relationship Id="rId16" Type="http://schemas.openxmlformats.org/officeDocument/2006/relationships/revisionLog" Target="revisionLog16.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5" Type="http://schemas.openxmlformats.org/officeDocument/2006/relationships/revisionLog" Target="revisionLog5.xml"/><Relationship Id="rId15" Type="http://schemas.openxmlformats.org/officeDocument/2006/relationships/revisionLog" Target="revisionLog15.xml"/><Relationship Id="rId10" Type="http://schemas.openxmlformats.org/officeDocument/2006/relationships/revisionLog" Target="revisionLog10.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586B9D33-4E43-4B6E-8F86-9B1331B5719B}" diskRevisions="1" revisionId="845" version="17">
  <header guid="{C4BCBAB7-B321-4588-ADA0-FDD506375099}" dateTime="2022-10-18T09:06:18" maxSheetId="23" userName="Chudyma Marta"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0CA2F61-E722-4FA4-846F-DEE4D61CA6DC}" dateTime="2022-10-19T08:45:18" maxSheetId="23" userName="Chudyma Marta" r:id="rId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D06A49A5-8DED-4675-8EA5-01FFCBE42DCD}" dateTime="2022-10-19T14:53:23" maxSheetId="23" userName="Chudyma Marta" r:id="rId3" minRId="3" maxRId="21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DB5143B-69C0-4042-A755-F0A504B00257}" dateTime="2022-10-25T09:50:48" maxSheetId="23" userName="Dowżycka Agnieszka" r:id="rId4" minRId="213" maxRId="21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62738828-47FA-4A8A-B0B6-6D7C2852C412}" dateTime="2022-10-25T09:54:49" maxSheetId="23" userName="Dowżycka Agnieszka" r:id="rId5" minRId="220" maxRId="31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DA328BF3-0CB9-4831-A447-B5623493DE03}" dateTime="2022-10-25T13:40:00" maxSheetId="23" userName="Dowżycka Agnieszka" r:id="rId6" minRId="318" maxRId="47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5BF07F8-39F4-4F37-92BC-BA6B5542CE24}" dateTime="2022-10-25T13:41:14" maxSheetId="23" userName="Dowżycka Agnieszka" r:id="rId7" minRId="475" maxRId="50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24E22D2-B89D-44FE-8E40-29254B62ABD7}" dateTime="2022-10-25T13:43:26" maxSheetId="23" userName="Dowżycka Agnieszka" r:id="rId8" minRId="505" maxRId="56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16D1DEC-96FA-49EB-B5F3-689310BC86DF}" dateTime="2022-10-25T14:36:33" maxSheetId="23" userName="Słaba Dorota" r:id="rId9" minRId="568" maxRId="70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D2433FE-F5D7-43D4-B4A8-FDF68D90AF75}" dateTime="2022-10-25T15:20:51" maxSheetId="23" userName="Słaba Dorota" r:id="rId10" minRId="707" maxRId="73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3CD0B65-A04B-43ED-BFB7-1C7445C1B3EA}" dateTime="2022-10-25T15:46:00" maxSheetId="23" userName="Słaba Dorota" r:id="rId11" minRId="739" maxRId="80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F9A3182-44E5-44FA-B6C1-7298653382D9}" dateTime="2022-10-25T15:47:08" maxSheetId="23" userName="Słaba Dorota" r:id="rId12" minRId="806" maxRId="80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90D32511-8A9B-4D6E-98F7-AB82A9AB3C1E}" dateTime="2022-10-25T16:08:26" maxSheetId="23" userName="Słaba Dorota" r:id="rId13" minRId="810" maxRId="81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0B36927-A104-4B58-910A-A81171D7F476}" dateTime="2022-10-25T16:38:01" maxSheetId="23" userName="Słaba Dorota" r:id="rId14" minRId="812" maxRId="83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7C66544-70C8-4590-AB74-C3FA01E23230}" dateTime="2022-10-25T16:44:47" maxSheetId="23" userName="Słaba Dorota" r:id="rId15" minRId="83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EF58562-51D0-45BC-AD9C-23D00A092614}" dateTime="2022-10-25T16:58:41" maxSheetId="23" userName="Słaba Dorota" r:id="rId16" minRId="839" maxRId="84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23C8A65-29CF-4A4D-88B0-34109C88E87B}" dateTime="2022-10-25T17:07:49" maxSheetId="23" userName="Słaba Dorota" r:id="rId1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586B9D33-4E43-4B6E-8F86-9B1331B5719B}" dateTime="2022-10-25T17:36:48" maxSheetId="23" userName="Dowżycka Agnieszka" r:id="rId1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P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P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P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P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P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P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P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P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P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P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P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P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P5" start="0" length="0">
    <dxf>
      <border outline="0">
        <top/>
        <bottom style="dotted">
          <color rgb="FF6F7779"/>
        </bottom>
      </border>
    </dxf>
  </rfmt>
  <rfmt sheetId="19" sqref="P6" start="0" length="0">
    <dxf>
      <font>
        <b val="0"/>
        <sz val="8"/>
        <color auto="1"/>
        <name val="Open Sans"/>
        <scheme val="none"/>
      </font>
      <border outline="0">
        <top/>
        <bottom style="dotted">
          <color rgb="FF6F7779"/>
        </bottom>
      </border>
    </dxf>
  </rfmt>
  <rfmt sheetId="19" sqref="P8" start="0" length="0">
    <dxf>
      <border outline="0">
        <top/>
        <bottom style="dotted">
          <color rgb="FF6F7779"/>
        </bottom>
      </border>
    </dxf>
  </rfmt>
  <rfmt sheetId="19" sqref="P9" start="0" length="0">
    <dxf>
      <font>
        <b val="0"/>
        <sz val="8"/>
        <color auto="1"/>
        <name val="Open Sans"/>
        <scheme val="none"/>
      </font>
      <border outline="0">
        <top/>
        <bottom style="dotted">
          <color rgb="FF6F7779"/>
        </bottom>
      </border>
    </dxf>
  </rfmt>
  <rfmt sheetId="19" sqref="P11" start="0" length="0">
    <dxf>
      <border outline="0">
        <top/>
        <bottom style="dotted">
          <color rgb="FF6F7779"/>
        </bottom>
      </border>
    </dxf>
  </rfmt>
  <rfmt sheetId="19" sqref="P12" start="0" length="0">
    <dxf>
      <font>
        <b val="0"/>
        <sz val="8"/>
        <color auto="1"/>
        <name val="Open Sans"/>
        <scheme val="none"/>
      </font>
      <border outline="0">
        <top/>
        <bottom style="dotted">
          <color rgb="FF6F7779"/>
        </bottom>
      </border>
    </dxf>
  </rfmt>
  <rfmt sheetId="19" sqref="P14" start="0" length="0">
    <dxf>
      <border outline="0">
        <top/>
        <bottom style="dotted">
          <color rgb="FF6F7779"/>
        </bottom>
      </border>
    </dxf>
  </rfmt>
  <rcc rId="707" sId="19">
    <nc r="P4">
      <f>'P:\DSP\DSG\Q3 2022\FInansowe\Ula Sowa\[Wskaźniki kredyt 3Q 2022_restated 2.xlsx]NPL Loan Loss Coverage'!G50/1000</f>
    </nc>
  </rcc>
  <rcc rId="708" sId="19" odxf="1" dxf="1">
    <nc r="P5">
      <f>'P:\DSP\DSG\Q3 2022\FInansowe\Ula Sowa\[Wskaźniki kredyt 3Q 2022_restated 2.xlsx]NPL Loan Loss Coverage'!G51/1000</f>
    </nc>
    <ndxf>
      <border outline="0">
        <top style="dotted">
          <color rgb="FF6F7779"/>
        </top>
        <bottom/>
      </border>
    </ndxf>
  </rcc>
  <rcc rId="709" sId="19" odxf="1" dxf="1">
    <nc r="P6">
      <f>'P:\DSP\DSG\Q3 2022\FInansowe\Ula Sowa\[Wskaźniki kredyt 3Q 2022_restated 2.xlsx]NPL Loan Loss Coverage'!G52/1000</f>
    </nc>
    <ndxf>
      <font>
        <b/>
        <sz val="8"/>
        <color auto="1"/>
        <name val="Open Sans"/>
        <scheme val="none"/>
      </font>
      <border outline="0">
        <top style="thin">
          <color rgb="FFC00000"/>
        </top>
        <bottom style="thin">
          <color rgb="FFC00000"/>
        </bottom>
      </border>
    </ndxf>
  </rcc>
  <rcc rId="710" sId="19">
    <nc r="P7">
      <f>'P:\DSP\DSG\Q3 2022\FInansowe\Ula Sowa\[Wskaźniki kredyt 3Q 2022_restated 2.xlsx]NPL Loan Loss Coverage'!G53/1000</f>
    </nc>
  </rcc>
  <rcc rId="711" sId="19" odxf="1" dxf="1">
    <nc r="P8">
      <f>'P:\DSP\DSG\Q3 2022\FInansowe\Ula Sowa\[Wskaźniki kredyt 3Q 2022_restated 2.xlsx]NPL Loan Loss Coverage'!G54/1000</f>
    </nc>
    <ndxf>
      <border outline="0">
        <top style="dotted">
          <color rgb="FF6F7779"/>
        </top>
        <bottom/>
      </border>
    </ndxf>
  </rcc>
  <rcc rId="712" sId="19" odxf="1" dxf="1">
    <nc r="P9">
      <f>'P:\DSP\DSG\Q3 2022\FInansowe\Ula Sowa\[Wskaźniki kredyt 3Q 2022_restated 2.xlsx]NPL Loan Loss Coverage'!G55/1000</f>
    </nc>
    <ndxf>
      <font>
        <b/>
        <sz val="8"/>
        <color auto="1"/>
        <name val="Open Sans"/>
        <scheme val="none"/>
      </font>
      <border outline="0">
        <top style="thin">
          <color rgb="FFC00000"/>
        </top>
        <bottom style="thin">
          <color rgb="FFC00000"/>
        </bottom>
      </border>
    </ndxf>
  </rcc>
  <rcc rId="713" sId="19">
    <nc r="P10">
      <f>'P:\DSP\DSG\Q3 2022\FInansowe\Ula Sowa\[Wskaźniki kredyt 3Q 2022_restated 2.xlsx]NPL Loan Loss Coverage'!G56/1000</f>
    </nc>
  </rcc>
  <rcc rId="714" sId="19" odxf="1" dxf="1">
    <nc r="P11">
      <f>'P:\DSP\DSG\Q3 2022\FInansowe\Ula Sowa\[Wskaźniki kredyt 3Q 2022_restated 2.xlsx]NPL Loan Loss Coverage'!G57/1000</f>
    </nc>
    <ndxf>
      <border outline="0">
        <top style="dotted">
          <color rgb="FF6F7779"/>
        </top>
        <bottom/>
      </border>
    </ndxf>
  </rcc>
  <rcc rId="715" sId="19" odxf="1" dxf="1">
    <nc r="P12">
      <f>'P:\DSP\DSG\Q3 2022\FInansowe\Ula Sowa\[Wskaźniki kredyt 3Q 2022_restated 2.xlsx]NPL Loan Loss Coverage'!G58/1000</f>
    </nc>
    <ndxf>
      <font>
        <b/>
        <sz val="8"/>
        <color auto="1"/>
        <name val="Open Sans"/>
        <scheme val="none"/>
      </font>
      <border outline="0">
        <top style="thin">
          <color rgb="FFC00000"/>
        </top>
        <bottom style="thin">
          <color rgb="FFC00000"/>
        </bottom>
      </border>
    </ndxf>
  </rcc>
  <rcc rId="716" sId="19">
    <nc r="P13">
      <f>'P:\DSP\DSG\Q3 2022\FInansowe\Ula Sowa\[Wskaźniki kredyt 3Q 2022_restated 2.xlsx]NPL Loan Loss Coverage'!G59/1000</f>
    </nc>
  </rcc>
  <rcc rId="717" sId="19" odxf="1" dxf="1">
    <nc r="P14">
      <f>'P:\DSP\DSG\Q3 2022\FInansowe\Ula Sowa\[Wskaźniki kredyt 3Q 2022_restated 2.xlsx]NPL Loan Loss Coverage'!G60/1000</f>
    </nc>
    <ndxf>
      <border outline="0">
        <top style="dotted">
          <color rgb="FF6F7779"/>
        </top>
        <bottom style="medium">
          <color rgb="FFC00000"/>
        </bottom>
      </border>
    </ndxf>
  </rcc>
  <rcc rId="718" sId="19">
    <nc r="P15">
      <f>P13+P10+P7+P4</f>
    </nc>
  </rcc>
  <rcc rId="719" sId="19">
    <nc r="P16">
      <f>P5+P8+P11+P14</f>
    </nc>
  </rcc>
  <rcc rId="720" sId="19">
    <nc r="P17">
      <f>P15+P16</f>
    </nc>
  </rcc>
  <rcc rId="721" sId="19" numFmtId="34">
    <oc r="P4">
      <f>'P:\DSP\DSG\Q3 2022\FInansowe\Ula Sowa\[Wskaźniki kredyt 3Q 2022_restated 2.xlsx]NPL Loan Loss Coverage'!G50/1000</f>
    </oc>
    <nc r="P4">
      <v>140298067</v>
    </nc>
  </rcc>
  <rcc rId="722" sId="19" numFmtId="34">
    <oc r="P5">
      <f>'P:\DSP\DSG\Q3 2022\FInansowe\Ula Sowa\[Wskaźniki kredyt 3Q 2022_restated 2.xlsx]NPL Loan Loss Coverage'!G51/1000</f>
    </oc>
    <nc r="P5">
      <v>-709551</v>
    </nc>
  </rcc>
  <rcc rId="723" sId="19" numFmtId="34">
    <oc r="P6">
      <f>'P:\DSP\DSG\Q3 2022\FInansowe\Ula Sowa\[Wskaźniki kredyt 3Q 2022_restated 2.xlsx]NPL Loan Loss Coverage'!G52/1000</f>
    </oc>
    <nc r="P6">
      <v>0</v>
    </nc>
  </rcc>
  <rcc rId="724" sId="19" numFmtId="34">
    <oc r="P7">
      <f>'P:\DSP\DSG\Q3 2022\FInansowe\Ula Sowa\[Wskaźniki kredyt 3Q 2022_restated 2.xlsx]NPL Loan Loss Coverage'!G53/1000</f>
    </oc>
    <nc r="P7">
      <v>8667303</v>
    </nc>
  </rcc>
  <rcc rId="725" sId="19" numFmtId="34">
    <oc r="P9">
      <f>'P:\DSP\DSG\Q3 2022\FInansowe\Ula Sowa\[Wskaźniki kredyt 3Q 2022_restated 2.xlsx]NPL Loan Loss Coverage'!G55/1000</f>
    </oc>
    <nc r="P9">
      <v>0</v>
    </nc>
  </rcc>
  <rcc rId="726" sId="19" numFmtId="34">
    <oc r="P10">
      <f>'P:\DSP\DSG\Q3 2022\FInansowe\Ula Sowa\[Wskaźniki kredyt 3Q 2022_restated 2.xlsx]NPL Loan Loss Coverage'!G56/1000</f>
    </oc>
    <nc r="P10">
      <v>6938680</v>
    </nc>
  </rcc>
  <rcc rId="727" sId="19" numFmtId="34">
    <oc r="P11">
      <f>'P:\DSP\DSG\Q3 2022\FInansowe\Ula Sowa\[Wskaźniki kredyt 3Q 2022_restated 2.xlsx]NPL Loan Loss Coverage'!G57/1000</f>
    </oc>
    <nc r="P11">
      <v>-4383584</v>
    </nc>
  </rcc>
  <rcc rId="728" sId="19" numFmtId="34">
    <oc r="P12">
      <f>'P:\DSP\DSG\Q3 2022\FInansowe\Ula Sowa\[Wskaźniki kredyt 3Q 2022_restated 2.xlsx]NPL Loan Loss Coverage'!G58/1000</f>
    </oc>
    <nc r="P12">
      <v>0</v>
    </nc>
  </rcc>
  <rcc rId="729" sId="19" numFmtId="34">
    <oc r="P13">
      <f>'P:\DSP\DSG\Q3 2022\FInansowe\Ula Sowa\[Wskaźniki kredyt 3Q 2022_restated 2.xlsx]NPL Loan Loss Coverage'!G59/1000</f>
    </oc>
    <nc r="P13">
      <v>693276</v>
    </nc>
  </rcc>
  <rcc rId="730" sId="19" numFmtId="34">
    <oc r="P14">
      <f>'P:\DSP\DSG\Q3 2022\FInansowe\Ula Sowa\[Wskaźniki kredyt 3Q 2022_restated 2.xlsx]NPL Loan Loss Coverage'!G60/1000</f>
    </oc>
    <nc r="P14">
      <v>-186640</v>
    </nc>
  </rcc>
  <rcc rId="731" sId="19" numFmtId="34">
    <oc r="P8">
      <f>'P:\DSP\DSG\Q3 2022\FInansowe\Ula Sowa\[Wskaźniki kredyt 3Q 2022_restated 2.xlsx]NPL Loan Loss Coverage'!G54/1000</f>
    </oc>
    <nc r="P8">
      <v>-686333</v>
    </nc>
  </rcc>
  <rcc rId="732" sId="19" numFmtId="19">
    <nc r="P2">
      <v>44834</v>
    </nc>
  </rcc>
  <rcc rId="733" sId="19" numFmtId="34">
    <oc r="O15">
      <f>O13+O10+O7+O4</f>
    </oc>
    <nc r="O15">
      <v>155866641</v>
    </nc>
  </rcc>
  <rcc rId="734" sId="19" numFmtId="34">
    <oc r="P15">
      <f>P13+P10+P7+P4</f>
    </oc>
    <nc r="P15">
      <v>156597326</v>
    </nc>
  </rcc>
  <rcc rId="735" sId="19" numFmtId="34">
    <oc r="O16">
      <f>O5+O8+O11+O14</f>
    </oc>
    <nc r="O16">
      <v>-5749026</v>
    </nc>
  </rcc>
  <rcc rId="736" sId="19" numFmtId="34">
    <oc r="P16">
      <f>P5+P8+P11+P14</f>
    </oc>
    <nc r="P16">
      <v>-5966108</v>
    </nc>
  </rcc>
  <rcc rId="737" sId="19" numFmtId="34">
    <oc r="O17">
      <f>O15+O16</f>
    </oc>
    <nc r="O17">
      <v>150117615</v>
    </nc>
  </rcc>
  <rcc rId="738" sId="19" numFmtId="34">
    <oc r="P17">
      <f>P15+P16</f>
    </oc>
    <nc r="P17">
      <v>150631218</v>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AC3" start="0" length="0">
    <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dxf>
  </rfmt>
  <rfmt sheetId="20" sqref="AC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AC4" start="0" length="0">
    <dxf>
      <font>
        <sz val="7"/>
        <color auto="1"/>
        <name val="Open Sans"/>
        <scheme val="none"/>
      </font>
      <numFmt numFmtId="3" formatCode="#,##0"/>
      <alignment horizontal="right" vertical="center" wrapText="1" readingOrder="0"/>
    </dxf>
  </rfmt>
  <rfmt sheetId="20" sqref="AC5" start="0" length="0">
    <dxf>
      <font>
        <sz val="7"/>
        <color auto="1"/>
        <name val="Open Sans"/>
        <scheme val="none"/>
      </font>
      <numFmt numFmtId="3" formatCode="#,##0"/>
      <alignment horizontal="right" vertical="center" wrapText="1" readingOrder="0"/>
    </dxf>
  </rfmt>
  <rfmt sheetId="20" sqref="AC6" start="0" length="0">
    <dxf>
      <font>
        <sz val="7"/>
        <color auto="1"/>
        <name val="Open Sans"/>
        <scheme val="none"/>
      </font>
      <numFmt numFmtId="3" formatCode="#,##0"/>
      <alignment horizontal="right" vertical="center" wrapText="1" readingOrder="0"/>
    </dxf>
  </rfmt>
  <rfmt sheetId="20" sqref="AC7" start="0" length="0">
    <dxf>
      <font>
        <sz val="7"/>
        <color auto="1"/>
        <name val="Open Sans"/>
        <scheme val="none"/>
      </font>
      <numFmt numFmtId="3" formatCode="#,##0"/>
      <alignment horizontal="right" vertical="center" wrapText="1" readingOrder="0"/>
      <border outline="0">
        <top style="thin">
          <color rgb="FFC00000"/>
        </top>
      </border>
    </dxf>
  </rfmt>
  <rfmt sheetId="20" sqref="AC8" start="0" length="0">
    <dxf>
      <font>
        <sz val="7"/>
        <color auto="1"/>
        <name val="Open Sans"/>
        <scheme val="none"/>
      </font>
      <numFmt numFmtId="3" formatCode="#,##0"/>
      <alignment horizontal="right" vertical="center" wrapText="1" readingOrder="0"/>
      <border outline="0">
        <bottom style="thin">
          <color rgb="FFC00000"/>
        </bottom>
      </border>
    </dxf>
  </rfmt>
  <rfmt sheetId="20" sqref="AC9" start="0" length="0">
    <dxf>
      <font>
        <sz val="7"/>
        <color auto="1"/>
        <name val="Open Sans"/>
        <scheme val="none"/>
      </font>
      <numFmt numFmtId="3" formatCode="#,##0"/>
      <alignment horizontal="right" vertical="center" wrapText="1" readingOrder="0"/>
    </dxf>
  </rfmt>
  <rfmt sheetId="20" sqref="AC10" start="0" length="0">
    <dxf>
      <font>
        <sz val="7"/>
        <color auto="1"/>
        <name val="Open Sans"/>
        <scheme val="none"/>
      </font>
      <numFmt numFmtId="3" formatCode="#,##0"/>
      <alignment horizontal="right" vertical="center" wrapText="1" readingOrder="0"/>
      <border outline="0">
        <bottom style="thin">
          <color rgb="FFC00000"/>
        </bottom>
      </border>
    </dxf>
  </rfmt>
  <rfmt sheetId="20" sqref="AC11" start="0" length="0">
    <dxf>
      <font>
        <sz val="7"/>
        <color auto="1"/>
        <name val="Open Sans"/>
        <scheme val="none"/>
      </font>
      <numFmt numFmtId="3" formatCode="#,##0"/>
      <alignment horizontal="right" vertical="center" wrapText="1" readingOrder="0"/>
    </dxf>
  </rfmt>
  <rfmt sheetId="20" sqref="AC12" start="0" length="0">
    <dxf>
      <font>
        <sz val="7"/>
        <color auto="1"/>
        <name val="Open Sans"/>
        <scheme val="none"/>
      </font>
      <numFmt numFmtId="3" formatCode="#,##0"/>
      <alignment horizontal="right" vertical="center" wrapText="1" readingOrder="0"/>
    </dxf>
  </rfmt>
  <rfmt sheetId="20" sqref="AC13" start="0" length="0">
    <dxf>
      <font>
        <sz val="7"/>
        <color auto="1"/>
        <name val="Open Sans"/>
        <scheme val="none"/>
      </font>
      <numFmt numFmtId="3" formatCode="#,##0"/>
      <alignment horizontal="right" vertical="center" wrapText="1" readingOrder="0"/>
    </dxf>
  </rfmt>
  <rfmt sheetId="20" sqref="AC14" start="0" length="0">
    <dxf>
      <font>
        <sz val="7"/>
        <color auto="1"/>
        <name val="Open Sans"/>
        <scheme val="none"/>
      </font>
      <numFmt numFmtId="3" formatCode="#,##0"/>
      <alignment horizontal="right" vertical="center" wrapText="1" readingOrder="0"/>
      <border outline="0">
        <bottom style="thin">
          <color rgb="FFC00000"/>
        </bottom>
      </border>
    </dxf>
  </rfmt>
  <rfmt sheetId="20" sqref="AC15" start="0" length="0">
    <dxf>
      <font>
        <sz val="7"/>
        <color auto="1"/>
        <name val="Open Sans"/>
        <scheme val="none"/>
      </font>
      <numFmt numFmtId="3" formatCode="#,##0"/>
      <alignment horizontal="right" vertical="center" wrapText="1" readingOrder="0"/>
      <border outline="0">
        <bottom style="thin">
          <color rgb="FFC00000"/>
        </bottom>
      </border>
    </dxf>
  </rfmt>
  <rfmt sheetId="20" sqref="AC16" start="0" length="0">
    <dxf>
      <font>
        <b/>
        <sz val="7"/>
        <color rgb="FFC00000"/>
        <name val="Open Sans"/>
        <scheme val="none"/>
      </font>
      <numFmt numFmtId="19" formatCode="dd/mm/yyyy"/>
      <alignment horizontal="right" vertical="center" wrapText="1" readingOrder="0"/>
      <border outline="0">
        <bottom style="medium">
          <color rgb="FFCC0000"/>
        </bottom>
      </border>
    </dxf>
  </rfmt>
  <rfmt sheetId="20" sqref="AC17" start="0" length="0">
    <dxf>
      <font>
        <sz val="7"/>
        <color auto="1"/>
        <name val="Open Sans"/>
        <scheme val="none"/>
      </font>
      <numFmt numFmtId="3" formatCode="#,##0"/>
      <alignment horizontal="right" vertical="center" wrapText="1" readingOrder="0"/>
      <border outline="0">
        <bottom style="thin">
          <color rgb="FFCC0000"/>
        </bottom>
      </border>
    </dxf>
  </rfmt>
  <rfmt sheetId="20" sqref="AG1" start="0" length="0">
    <dxf>
      <font>
        <sz val="7"/>
        <name val="Open Sans"/>
        <scheme val="none"/>
      </font>
      <fill>
        <patternFill patternType="solid">
          <bgColor rgb="FFFFFFFF"/>
        </patternFill>
      </fill>
      <alignment horizontal="left" vertical="center" wrapText="1" readingOrder="0"/>
    </dxf>
  </rfmt>
  <rcc rId="739" sId="20" odxf="1" dxf="1">
    <nc r="AG2" t="inlineStr">
      <is>
        <t xml:space="preserve">Podstawowe dane niefinansowe Grupy Santander Bank Polska S.A. </t>
      </is>
    </nc>
    <odxf>
      <font>
        <b val="0"/>
        <name val="Open Sans"/>
        <scheme val="none"/>
      </font>
      <fill>
        <patternFill patternType="none">
          <bgColor indexed="65"/>
        </patternFill>
      </fill>
      <alignment vertical="bottom" wrapText="0" readingOrder="0"/>
      <border outline="0">
        <bottom/>
      </border>
    </odxf>
    <ndxf>
      <font>
        <b/>
        <sz val="10"/>
        <color rgb="FFCC0000"/>
        <name val="Open Sans"/>
        <scheme val="none"/>
      </font>
      <fill>
        <patternFill patternType="solid">
          <bgColor rgb="FFFFFFFF"/>
        </patternFill>
      </fill>
      <alignment vertical="center" wrapText="1" readingOrder="0"/>
      <border outline="0">
        <bottom style="thin">
          <color rgb="FFCC0000"/>
        </bottom>
      </border>
    </ndxf>
  </rcc>
  <rcc rId="740" sId="20" odxf="1" dxf="1">
    <nc r="AG3" t="inlineStr">
      <is>
        <t xml:space="preserve">Wybrane dane niefinansowe </t>
      </is>
    </nc>
    <odxf>
      <font>
        <b val="0"/>
        <name val="Open Sans"/>
        <scheme val="none"/>
      </font>
      <fill>
        <patternFill patternType="none">
          <bgColor indexed="65"/>
        </patternFill>
      </fill>
      <alignment vertical="bottom" wrapText="0" readingOrder="0"/>
      <border outline="0">
        <bottom/>
      </border>
    </odxf>
    <ndxf>
      <font>
        <b/>
        <sz val="7"/>
        <color rgb="FFC00000"/>
        <name val="Open Sans"/>
        <scheme val="none"/>
      </font>
      <fill>
        <patternFill patternType="solid">
          <bgColor rgb="FFFFFFFF"/>
        </patternFill>
      </fill>
      <alignment vertical="center" wrapText="1" readingOrder="0"/>
      <border outline="0">
        <bottom style="medium">
          <color rgb="FFCC0000"/>
        </bottom>
      </border>
    </ndxf>
  </rcc>
  <rcc rId="741" sId="20" odxf="1" dxf="1">
    <nc r="AG4" t="inlineStr">
      <is>
        <r>
          <t xml:space="preserve">Klienci bankowości elektronicznej </t>
        </r>
        <r>
          <rPr>
            <vertAlign val="superscript"/>
            <sz val="7"/>
            <color theme="1"/>
            <rFont val="Open Sans"/>
            <family val="2"/>
            <charset val="238"/>
          </rPr>
          <t>1)</t>
        </r>
      </is>
    </nc>
    <odxf>
      <font>
        <name val="Open Sans"/>
        <scheme val="none"/>
      </font>
      <fill>
        <patternFill patternType="none">
          <bgColor indexed="65"/>
        </patternFill>
      </fill>
      <alignment horizontal="general" vertical="bottom" wrapText="0" readingOrder="0"/>
    </odxf>
    <ndxf>
      <font>
        <sz val="7"/>
        <name val="Open Sans"/>
        <scheme val="none"/>
      </font>
      <fill>
        <patternFill patternType="solid">
          <bgColor rgb="FFFFFFFF"/>
        </patternFill>
      </fill>
      <alignment horizontal="left" vertical="center" wrapText="1" readingOrder="0"/>
    </ndxf>
  </rcc>
  <rcc rId="742" sId="20" odxf="1" dxf="1">
    <nc r="AG5" t="inlineStr">
      <is>
        <r>
          <rPr>
            <sz val="7"/>
            <color theme="1"/>
            <rFont val="Open Sans"/>
            <family val="2"/>
            <charset val="238"/>
          </rPr>
          <t xml:space="preserve">Aktywni klienci cyfrowi </t>
        </r>
        <r>
          <rPr>
            <vertAlign val="superscript"/>
            <sz val="7"/>
            <color theme="1"/>
            <rFont val="Open Sans"/>
            <family val="2"/>
            <charset val="238"/>
          </rPr>
          <t>2)</t>
        </r>
      </is>
    </nc>
    <odxf>
      <font>
        <vertAlign val="baseline"/>
        <name val="Open Sans"/>
        <scheme val="none"/>
      </font>
      <fill>
        <patternFill patternType="none">
          <bgColor indexed="65"/>
        </patternFill>
      </fill>
      <alignment horizontal="general" vertical="bottom" wrapText="0" readingOrder="0"/>
    </odxf>
    <ndxf>
      <font>
        <vertAlign val="superscript"/>
        <sz val="7"/>
        <name val="Open Sans"/>
        <scheme val="none"/>
      </font>
      <fill>
        <patternFill patternType="solid">
          <bgColor rgb="FFFFFFFF"/>
        </patternFill>
      </fill>
      <alignment horizontal="left" vertical="center" wrapText="1" readingOrder="0"/>
    </ndxf>
  </rcc>
  <rcc rId="743" sId="20" odxf="1" dxf="1">
    <nc r="AG6" t="inlineStr">
      <is>
        <t xml:space="preserve">Aktywni klienci bankowości mobilnej </t>
      </is>
    </nc>
    <odxf>
      <font>
        <name val="Open Sans"/>
        <scheme val="none"/>
      </font>
      <fill>
        <patternFill patternType="none">
          <bgColor indexed="65"/>
        </patternFill>
      </fill>
      <alignment horizontal="general" vertical="bottom" wrapText="0" readingOrder="0"/>
    </odxf>
    <ndxf>
      <font>
        <sz val="7"/>
        <name val="Open Sans"/>
        <scheme val="none"/>
      </font>
      <fill>
        <patternFill patternType="solid">
          <bgColor rgb="FFFFFFFF"/>
        </patternFill>
      </fill>
      <alignment horizontal="left" vertical="center" wrapText="1" readingOrder="0"/>
    </ndxf>
  </rcc>
  <rcc rId="744" sId="20" odxf="1" dxf="1">
    <nc r="AG7" t="inlineStr">
      <is>
        <t xml:space="preserve">Karty płatnicze debetowe </t>
      </is>
    </nc>
    <odxf>
      <font>
        <name val="Open Sans"/>
        <scheme val="none"/>
      </font>
      <fill>
        <patternFill patternType="none">
          <bgColor indexed="65"/>
        </patternFill>
      </fill>
      <alignment horizontal="general" vertical="bottom" wrapText="0" readingOrder="0"/>
      <border outline="0">
        <top/>
      </border>
    </odxf>
    <ndxf>
      <font>
        <sz val="7"/>
        <name val="Open Sans"/>
        <scheme val="none"/>
      </font>
      <fill>
        <patternFill patternType="solid">
          <bgColor rgb="FFFFFFFF"/>
        </patternFill>
      </fill>
      <alignment horizontal="left" vertical="center" wrapText="1" readingOrder="0"/>
      <border outline="0">
        <top style="thin">
          <color rgb="FFCC0000"/>
        </top>
      </border>
    </ndxf>
  </rcc>
  <rcc rId="745" sId="20" odxf="1" dxf="1">
    <nc r="AG8" t="inlineStr">
      <is>
        <t xml:space="preserve">Karty płatnicze kredytowe </t>
      </is>
    </nc>
    <odxf>
      <font>
        <name val="Open Sans"/>
        <scheme val="none"/>
      </font>
      <fill>
        <patternFill patternType="none">
          <bgColor indexed="65"/>
        </patternFill>
      </fill>
      <alignment horizontal="general" vertical="bottom" wrapText="0" readingOrder="0"/>
      <border outline="0">
        <bottom/>
      </border>
    </odxf>
    <ndxf>
      <font>
        <sz val="7"/>
        <name val="Open Sans"/>
        <scheme val="none"/>
      </font>
      <fill>
        <patternFill patternType="solid">
          <bgColor rgb="FFFFFFFF"/>
        </patternFill>
      </fill>
      <alignment horizontal="left" vertical="center" wrapText="1" readingOrder="0"/>
      <border outline="0">
        <bottom style="thin">
          <color rgb="FFCC0000"/>
        </bottom>
      </border>
    </ndxf>
  </rcc>
  <rcc rId="746" sId="20" odxf="1" dxf="1">
    <nc r="AG9" t="inlineStr">
      <is>
        <t xml:space="preserve">Baza klientów  </t>
      </is>
    </nc>
    <odxf>
      <font>
        <name val="Open Sans"/>
        <scheme val="none"/>
      </font>
      <fill>
        <patternFill patternType="none">
          <bgColor indexed="65"/>
        </patternFill>
      </fill>
      <alignment horizontal="general" vertical="bottom" wrapText="0" readingOrder="0"/>
    </odxf>
    <ndxf>
      <font>
        <sz val="7"/>
        <name val="Open Sans"/>
        <scheme val="none"/>
      </font>
      <fill>
        <patternFill patternType="solid">
          <bgColor rgb="FFFFFFFF"/>
        </patternFill>
      </fill>
      <alignment horizontal="left" vertical="center" wrapText="1" readingOrder="0"/>
    </ndxf>
  </rcc>
  <rcc rId="747" sId="20" odxf="1" dxf="1">
    <nc r="AG10" t="inlineStr">
      <is>
        <t>Liczba kont osobistych (złotowe i walutowe)</t>
      </is>
    </nc>
    <odxf>
      <font>
        <name val="Open Sans"/>
        <scheme val="none"/>
      </font>
      <fill>
        <patternFill patternType="none">
          <bgColor indexed="65"/>
        </patternFill>
      </fill>
      <alignment horizontal="general" vertical="bottom" wrapText="0" readingOrder="0"/>
      <border outline="0">
        <bottom/>
      </border>
    </odxf>
    <ndxf>
      <font>
        <sz val="7"/>
        <name val="Open Sans"/>
        <scheme val="none"/>
      </font>
      <fill>
        <patternFill patternType="solid">
          <bgColor rgb="FFFFFFFF"/>
        </patternFill>
      </fill>
      <alignment horizontal="left" vertical="center" wrapText="1" readingOrder="0"/>
      <border outline="0">
        <bottom style="thin">
          <color rgb="FFC00000"/>
        </bottom>
      </border>
    </ndxf>
  </rcc>
  <rcc rId="748" sId="20" odxf="1" dxf="1">
    <nc r="AG11" t="inlineStr">
      <is>
        <t xml:space="preserve">Sieć oddziałów  </t>
      </is>
    </nc>
    <odxf>
      <font>
        <name val="Open Sans"/>
        <scheme val="none"/>
      </font>
      <fill>
        <patternFill patternType="none">
          <bgColor indexed="65"/>
        </patternFill>
      </fill>
      <alignment horizontal="general" vertical="bottom" wrapText="0" readingOrder="0"/>
    </odxf>
    <ndxf>
      <font>
        <sz val="7"/>
        <name val="Open Sans"/>
        <scheme val="none"/>
      </font>
      <fill>
        <patternFill patternType="solid">
          <bgColor rgb="FFFFFFFF"/>
        </patternFill>
      </fill>
      <alignment horizontal="left" vertical="center" wrapText="1" readingOrder="0"/>
    </ndxf>
  </rcc>
  <rcc rId="749" sId="20" odxf="1" dxf="1">
    <nc r="AG12" t="inlineStr">
      <is>
        <t xml:space="preserve">Placówki partnerskie </t>
      </is>
    </nc>
    <odxf>
      <font>
        <name val="Open Sans"/>
        <scheme val="none"/>
      </font>
      <fill>
        <patternFill patternType="none">
          <bgColor indexed="65"/>
        </patternFill>
      </fill>
      <alignment horizontal="general" vertical="bottom" wrapText="0" readingOrder="0"/>
    </odxf>
    <ndxf>
      <font>
        <sz val="7"/>
        <name val="Open Sans"/>
        <scheme val="none"/>
      </font>
      <fill>
        <patternFill patternType="solid">
          <bgColor rgb="FFFFFFFF"/>
        </patternFill>
      </fill>
      <alignment horizontal="left" vertical="center" wrapText="1" readingOrder="0"/>
    </ndxf>
  </rcc>
  <rcc rId="750" sId="20" odxf="1" dxf="1">
    <nc r="AG13" t="inlineStr">
      <is>
        <r>
          <t>Stanowiska zewnętrzne i Strefy Santander</t>
        </r>
        <r>
          <rPr>
            <vertAlign val="superscript"/>
            <sz val="7"/>
            <color theme="1"/>
            <rFont val="Open Sans"/>
            <family val="2"/>
            <charset val="238"/>
          </rPr>
          <t xml:space="preserve"> 3)</t>
        </r>
      </is>
    </nc>
    <odxf>
      <font>
        <name val="Open Sans"/>
        <scheme val="none"/>
      </font>
      <fill>
        <patternFill patternType="none">
          <bgColor indexed="65"/>
        </patternFill>
      </fill>
      <alignment horizontal="general" vertical="bottom" wrapText="0" readingOrder="0"/>
    </odxf>
    <ndxf>
      <font>
        <sz val="7"/>
        <name val="Open Sans"/>
        <scheme val="none"/>
      </font>
      <fill>
        <patternFill patternType="solid">
          <bgColor rgb="FFFFFFFF"/>
        </patternFill>
      </fill>
      <alignment horizontal="left" vertical="center" wrapText="1" readingOrder="0"/>
    </ndxf>
  </rcc>
  <rcc rId="751" sId="20" odxf="1" dxf="1">
    <nc r="AG14" t="inlineStr">
      <is>
        <t xml:space="preserve">Bankomaty, wpłatomaty, urządzenia dualne </t>
      </is>
    </nc>
    <odxf>
      <font>
        <name val="Open Sans"/>
        <scheme val="none"/>
      </font>
      <fill>
        <patternFill patternType="none">
          <bgColor indexed="65"/>
        </patternFill>
      </fill>
      <alignment horizontal="general" vertical="bottom" wrapText="0" readingOrder="0"/>
      <border outline="0">
        <bottom/>
      </border>
    </odxf>
    <ndxf>
      <font>
        <sz val="7"/>
        <name val="Open Sans"/>
        <scheme val="none"/>
      </font>
      <fill>
        <patternFill patternType="solid">
          <bgColor rgb="FFFFFFFF"/>
        </patternFill>
      </fill>
      <alignment horizontal="left" vertical="center" wrapText="1" readingOrder="0"/>
      <border outline="0">
        <bottom style="thin">
          <color rgb="FFC00000"/>
        </bottom>
      </border>
    </ndxf>
  </rcc>
  <rcc rId="752" sId="20" odxf="1" dxf="1">
    <nc r="AG15" t="inlineStr">
      <is>
        <t xml:space="preserve">Zatrudnienie </t>
      </is>
    </nc>
    <odxf>
      <font>
        <name val="Open Sans"/>
        <scheme val="none"/>
      </font>
      <fill>
        <patternFill patternType="none">
          <bgColor indexed="65"/>
        </patternFill>
      </fill>
      <alignment horizontal="general" vertical="bottom" wrapText="0" readingOrder="0"/>
      <border outline="0">
        <top/>
        <bottom/>
      </border>
    </odxf>
    <ndxf>
      <font>
        <sz val="7"/>
        <name val="Open Sans"/>
        <scheme val="none"/>
      </font>
      <fill>
        <patternFill patternType="solid">
          <bgColor rgb="FFFFFFFF"/>
        </patternFill>
      </fill>
      <alignment horizontal="left" vertical="center" wrapText="1" readingOrder="0"/>
      <border outline="0">
        <top style="thin">
          <color rgb="FFC00000"/>
        </top>
        <bottom style="thin">
          <color rgb="FFC00000"/>
        </bottom>
      </border>
    </ndxf>
  </rcc>
  <rcc rId="753" sId="20" odxf="1" dxf="1">
    <nc r="AG16" t="inlineStr">
      <is>
        <t xml:space="preserve">Wybrane dane pozabilansowe </t>
      </is>
    </nc>
    <odxf>
      <font>
        <b val="0"/>
        <name val="Open Sans"/>
        <scheme val="none"/>
      </font>
      <fill>
        <patternFill patternType="none">
          <bgColor indexed="65"/>
        </patternFill>
      </fill>
      <alignment vertical="bottom" wrapText="0" readingOrder="0"/>
      <border outline="0">
        <bottom/>
      </border>
    </odxf>
    <ndxf>
      <font>
        <b/>
        <sz val="7"/>
        <color rgb="FFC00000"/>
        <name val="Open Sans"/>
        <scheme val="none"/>
      </font>
      <fill>
        <patternFill patternType="solid">
          <bgColor rgb="FFFFFFFF"/>
        </patternFill>
      </fill>
      <alignment vertical="center" wrapText="1" readingOrder="0"/>
      <border outline="0">
        <bottom style="medium">
          <color rgb="FFCC0000"/>
        </bottom>
      </border>
    </ndxf>
  </rcc>
  <rcc rId="754" sId="20" odxf="1" dxf="1">
    <nc r="AG17" t="inlineStr">
      <is>
        <r>
          <t xml:space="preserve">Aktywa netto funduszy inwestycyjnych </t>
        </r>
        <r>
          <rPr>
            <vertAlign val="superscript"/>
            <sz val="7"/>
            <color theme="1"/>
            <rFont val="Open Sans"/>
            <family val="2"/>
            <charset val="238"/>
          </rPr>
          <t>4)</t>
        </r>
      </is>
    </nc>
    <odxf>
      <font>
        <name val="Open Sans"/>
        <scheme val="none"/>
      </font>
      <fill>
        <patternFill patternType="none">
          <bgColor indexed="65"/>
        </patternFill>
      </fill>
      <alignment horizontal="general" vertical="bottom" wrapText="0" readingOrder="0"/>
      <border outline="0">
        <bottom/>
      </border>
    </odxf>
    <ndxf>
      <font>
        <sz val="7"/>
        <name val="Open Sans"/>
        <scheme val="none"/>
      </font>
      <fill>
        <patternFill patternType="solid">
          <bgColor rgb="FFFFFFFF"/>
        </patternFill>
      </fill>
      <alignment horizontal="left" vertical="top" wrapText="1" readingOrder="0"/>
      <border outline="0">
        <bottom style="thin">
          <color rgb="FFCC0000"/>
        </bottom>
      </border>
    </ndxf>
  </rcc>
  <rfmt sheetId="20" sqref="AG18" start="0" length="0">
    <dxf>
      <font>
        <sz val="7"/>
        <name val="Open Sans"/>
        <scheme val="none"/>
      </font>
      <fill>
        <patternFill patternType="solid">
          <bgColor theme="0"/>
        </patternFill>
      </fill>
      <alignment horizontal="left" vertical="center" wrapText="1" readingOrder="0"/>
    </dxf>
  </rfmt>
  <rcc rId="755" sId="20" odxf="1" s="1" dxf="1">
    <nc r="AG19" t="inlineStr">
      <is>
        <t xml:space="preserve">Zarejestrowani klienci bankowości internetowej i mobilnej Santander Bank Polska S.A. 
Od III kw. 2020 r. prezentowane dane uwzględniają także klientów Santander Consumer Bank S.A., którzy podpisali umowę o dostęp do usług bankowości elektronicznej. </t>
      </is>
    </nc>
    <o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left" vertical="center" wrapText="1" shrinkToFit="1" readingOrder="0"/>
    </ndxf>
  </rcc>
  <rcc rId="756" sId="20" odxf="1" s="1" dxf="1">
    <nc r="AG20" t="inlineStr">
      <is>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is>
    </nc>
    <o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left" vertical="center" wrapText="1" shrinkToFit="1" readingOrder="0"/>
    </ndxf>
  </rcc>
  <rcc rId="757" sId="20" odxf="1" s="1" dxf="1">
    <nc r="AG21" t="inlineStr">
      <is>
        <t xml:space="preserve">Małe akwizycyjne jednostki Santander Bank Polska S.A. są raportowane odrębnie od końca 2019 r. </t>
      </is>
    </nc>
    <o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left" vertical="center" wrapText="1" shrinkToFit="1" readingOrder="0"/>
    </ndxf>
  </rcc>
  <rcc rId="758" sId="20" odxf="1" s="1" dxf="1">
    <nc r="AG22" t="inlineStr">
      <is>
        <t>Aktywa netto funduszy inwestycyjnych zarządzanych przez Santander Towarzystwo Funduszy Inwestycyjnych S.A.</t>
      </is>
    </nc>
    <o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left" vertical="center" wrapText="1" shrinkToFit="1" readingOrder="0"/>
    </ndxf>
  </rcc>
  <rfmt sheetId="20" sqref="AG23" start="0" length="0">
    <dxf>
      <font>
        <sz val="7"/>
        <name val="Open Sans"/>
        <scheme val="none"/>
      </font>
      <fill>
        <patternFill patternType="solid">
          <bgColor rgb="FFFFFFFF"/>
        </patternFill>
      </fill>
      <alignment horizontal="left" vertical="center" wrapText="1" readingOrder="0"/>
    </dxf>
  </rfmt>
  <rm rId="759" sheetId="20" source="AG2:AG22" destination="AG1:AG21" sourceSheetId="20">
    <undo index="0" exp="area" v="1" dr="AG1:AG21" r="AC4" sId="20"/>
    <rfmt sheetId="20" s="1" sqref="AG1" start="0" length="0">
      <dxf>
        <font>
          <sz val="7"/>
          <color theme="1"/>
          <name val="Open Sans"/>
          <scheme val="none"/>
        </font>
        <fill>
          <patternFill patternType="solid">
            <bgColor rgb="FFFFFFFF"/>
          </patternFill>
        </fill>
        <alignment horizontal="left" vertical="center" wrapText="1" readingOrder="0"/>
      </dxf>
    </rfmt>
  </rm>
  <rcc rId="760" sId="20">
    <nc r="AC4">
      <f>'P:\DSP\DSG\Q3 2022\[Raport Q3 2022.xlsx]Kanały dystryb. 2021 4Q'!$B$11+'P:\DSP\DSG\Q3 2022\[Raport Q3 2022.xlsx]Kanały dystryb. 2021 4Q'!$B$24</f>
    </nc>
  </rcc>
  <rcc rId="761" sId="20">
    <nc r="AC5">
      <f>'P:\DSP\DSG\Q3 2022\[Raport Q3 2022.xlsx]Kanały dystryb. 2021 4Q'!$B$12+'P:\DSP\DSG\Q3 2022\[Raport Q3 2022.xlsx]Kanały dystryb. 2021 4Q'!$B$25</f>
    </nc>
  </rcc>
  <rcc rId="762" sId="20">
    <nc r="AC6">
      <f>'P:\DSP\DSG\Q3 2022\[Raport Q3 2022.xlsx]Kanały dystryb. 2021 4Q'!$B$13+'P:\DSP\DSG\Q3 2022\[Raport Q3 2022.xlsx]Kanały dystryb. 2021 4Q'!$B$26</f>
    </nc>
  </rcc>
  <rcc rId="763" sId="20">
    <nc r="AC9">
      <f>'P:\DSP\DSG\Q3 2022\[Raport Q3 2022.xlsx]Klienci '!$D$12/1000</f>
    </nc>
  </rcc>
  <rm rId="764" sheetId="20" source="AG1:AG21" destination="AG2:AG22" sourceSheetId="20">
    <rfmt sheetId="20" s="1" sqref="AG22" start="0" length="0">
      <dxf>
        <font>
          <sz val="11"/>
          <color theme="1"/>
          <name val="Open Sans"/>
          <scheme val="none"/>
        </font>
      </dxf>
    </rfmt>
  </rm>
  <rcc rId="765" sId="20">
    <nc r="AC11">
      <f>'P:\DSP\DSG\Q3 2022\[Raport Q3 2022.xlsx]Kanały dystryb. 2021 4Q'!$B$3+'P:\DSP\DSG\Q3 2022\[Raport Q3 2022.xlsx]Kanały dystryb. 2021 4Q'!$B$20</f>
    </nc>
  </rcc>
  <rcc rId="766" sId="20">
    <nc r="AC12">
      <f>'P:\DSP\DSG\Q3 2022\[Raport Q3 2022.xlsx]Kanały dystryb. 2021 4Q'!$B$6+'P:\DSP\DSG\Q3 2022\[Raport Q3 2022.xlsx]Kanały dystryb. 2021 4Q'!$B$21</f>
    </nc>
  </rcc>
  <rcc rId="767" sId="20">
    <nc r="AC13">
      <f>'P:\DSP\DSG\Q3 2022\[Raport Q3 2022.xlsx]Kanały dystryb. 2021 4Q'!$B$4+'P:\DSP\DSG\Q3 2022\[Raport Q3 2022.xlsx]Kanały dystryb. 2021 4Q'!$B$5</f>
    </nc>
  </rcc>
  <rcc rId="768" sId="20">
    <nc r="AC7">
      <f>'P:\DSP\DSG\Q3 2022\[Robocze 3Q 2022.xlsx]karty+ATM'!$AF$4/1000</f>
    </nc>
  </rcc>
  <rcc rId="769" sId="20">
    <nc r="AC8">
      <f>'P:\DSP\DSG\Q3 2022\[Robocze 3Q 2022.xlsx]karty+ATM'!$AF$31/1000</f>
    </nc>
  </rcc>
  <rcc rId="770" sId="20">
    <nc r="AC10">
      <f>'P:\DSP\DSG\Q3 2022\[Robocze 3Q 2022.xlsx]karty+ATM'!$AF$26/1000</f>
    </nc>
  </rcc>
  <rcc rId="771" sId="20">
    <nc r="AC14">
      <f>'P:\DSP\DSG\Q3 2022\[Robocze 3Q 2022.xlsx]karty+ATM'!$AF$16</f>
    </nc>
  </rcc>
  <rcc rId="772" sId="20">
    <nc r="AC15">
      <f>'P:\DSP\DSG\Q3 2022\[Robocze 3Q 2022.xlsx]TFI '!$D$45/1000</f>
    </nc>
  </rcc>
  <rcc rId="773" sId="20">
    <nc r="AC17">
      <f>'P:\DSP\DSG\Q3 2022\[Raport Q3 2022.xlsx]Zatrudnienie 2021'!$Q$47</f>
    </nc>
  </rcc>
  <rcc rId="774" sId="20" numFmtId="19">
    <oc r="AB16">
      <v>44651</v>
    </oc>
    <nc r="AB16">
      <f>AB3</f>
    </nc>
  </rcc>
  <rcc rId="775" sId="20">
    <nc r="AC16">
      <f>AC3</f>
    </nc>
  </rcc>
  <rfmt sheetId="20" sqref="AC7:AC8">
    <dxf>
      <fill>
        <patternFill patternType="solid">
          <bgColor rgb="FFFFFF00"/>
        </patternFill>
      </fill>
    </dxf>
  </rfmt>
  <rfmt sheetId="20" sqref="AC10">
    <dxf>
      <fill>
        <patternFill patternType="solid">
          <bgColor rgb="FFFFFF00"/>
        </patternFill>
      </fill>
    </dxf>
  </rfmt>
  <rfmt sheetId="20" sqref="AC15">
    <dxf>
      <fill>
        <patternFill patternType="solid">
          <bgColor rgb="FFFFFF00"/>
        </patternFill>
      </fill>
    </dxf>
  </rfmt>
  <rfmt sheetId="20" sqref="AC17">
    <dxf>
      <fill>
        <patternFill patternType="solid">
          <bgColor rgb="FFFFFF00"/>
        </patternFill>
      </fill>
    </dxf>
  </rfmt>
  <rfmt sheetId="20" sqref="AC11">
    <dxf>
      <fill>
        <patternFill patternType="solid">
          <bgColor rgb="FFFFFF00"/>
        </patternFill>
      </fill>
    </dxf>
  </rfmt>
  <rfmt sheetId="20" sqref="AC12:AC13">
    <dxf>
      <fill>
        <patternFill patternType="solid">
          <bgColor rgb="FFFFFF00"/>
        </patternFill>
      </fill>
    </dxf>
  </rfmt>
  <rfmt sheetId="20" sqref="AC14">
    <dxf>
      <fill>
        <patternFill patternType="solid">
          <bgColor rgb="FFFFFF00"/>
        </patternFill>
      </fill>
    </dxf>
  </rfmt>
  <rfmt sheetId="20" sqref="AC9">
    <dxf>
      <fill>
        <patternFill patternType="solid">
          <bgColor rgb="FFFFFF00"/>
        </patternFill>
      </fill>
    </dxf>
  </rfmt>
  <rcc rId="776" sId="20" numFmtId="19">
    <nc r="AC3">
      <v>44834</v>
    </nc>
  </rcc>
  <rcc rId="777" sId="20" numFmtId="4">
    <oc r="AC4">
      <f>'P:\DSP\DSG\Q3 2022\[Raport Q3 2022.xlsx]Kanały dystryb. 2021 4Q'!$B$11+'P:\DSP\DSG\Q3 2022\[Raport Q3 2022.xlsx]Kanały dystryb. 2021 4Q'!$B$24</f>
    </oc>
    <nc r="AC4">
      <v>6149</v>
    </nc>
  </rcc>
  <rcc rId="778" sId="20" numFmtId="4">
    <oc r="AC5">
      <f>'P:\DSP\DSG\Q3 2022\[Raport Q3 2022.xlsx]Kanały dystryb. 2021 4Q'!$B$12+'P:\DSP\DSG\Q3 2022\[Raport Q3 2022.xlsx]Kanały dystryb. 2021 4Q'!$B$25</f>
    </oc>
    <nc r="AC5">
      <v>3548</v>
    </nc>
  </rcc>
  <rcc rId="779" sId="20" numFmtId="4">
    <oc r="AC6">
      <f>'P:\DSP\DSG\Q3 2022\[Raport Q3 2022.xlsx]Kanały dystryb. 2021 4Q'!$B$13+'P:\DSP\DSG\Q3 2022\[Raport Q3 2022.xlsx]Kanały dystryb. 2021 4Q'!$B$26</f>
    </oc>
    <nc r="AC6">
      <v>2614</v>
    </nc>
  </rcc>
  <rcc rId="780" sId="20" numFmtId="4">
    <oc r="AC7">
      <f>'P:\DSP\DSG\Q3 2022\[Robocze 3Q 2022.xlsx]karty+ATM'!$AF$4/1000</f>
    </oc>
    <nc r="AC7">
      <v>4607</v>
    </nc>
  </rcc>
  <rcc rId="781" sId="20" numFmtId="4">
    <oc r="AC8">
      <f>'P:\DSP\DSG\Q3 2022\[Robocze 3Q 2022.xlsx]karty+ATM'!$AF$31/1000</f>
    </oc>
    <nc r="AC8">
      <v>956</v>
    </nc>
  </rcc>
  <rcc rId="782" sId="20" numFmtId="4">
    <oc r="AC9">
      <f>'P:\DSP\DSG\Q3 2022\[Raport Q3 2022.xlsx]Klienci '!$D$12/1000</f>
    </oc>
    <nc r="AC9">
      <v>7309</v>
    </nc>
  </rcc>
  <rcc rId="783" sId="20" numFmtId="4">
    <oc r="AC10">
      <f>'P:\DSP\DSG\Q3 2022\[Robocze 3Q 2022.xlsx]karty+ATM'!$AF$26/1000</f>
    </oc>
    <nc r="AC10">
      <v>5493</v>
    </nc>
  </rcc>
  <rcc rId="784" sId="20" numFmtId="4">
    <oc r="AC11">
      <f>'P:\DSP\DSG\Q3 2022\[Raport Q3 2022.xlsx]Kanały dystryb. 2021 4Q'!$B$3+'P:\DSP\DSG\Q3 2022\[Raport Q3 2022.xlsx]Kanały dystryb. 2021 4Q'!$B$20</f>
    </oc>
    <nc r="AC11">
      <v>397</v>
    </nc>
  </rcc>
  <rcc rId="785" sId="20" numFmtId="4">
    <oc r="AC12">
      <f>'P:\DSP\DSG\Q3 2022\[Raport Q3 2022.xlsx]Kanały dystryb. 2021 4Q'!$B$6+'P:\DSP\DSG\Q3 2022\[Raport Q3 2022.xlsx]Kanały dystryb. 2021 4Q'!$B$21</f>
    </oc>
    <nc r="AC12">
      <v>428</v>
    </nc>
  </rcc>
  <rcc rId="786" sId="20" numFmtId="4">
    <oc r="AC13">
      <f>'P:\DSP\DSG\Q3 2022\[Raport Q3 2022.xlsx]Kanały dystryb. 2021 4Q'!$B$4+'P:\DSP\DSG\Q3 2022\[Raport Q3 2022.xlsx]Kanały dystryb. 2021 4Q'!$B$5</f>
    </oc>
    <nc r="AC13">
      <v>16</v>
    </nc>
  </rcc>
  <rcc rId="787" sId="20" numFmtId="4">
    <oc r="AC14">
      <f>'P:\DSP\DSG\Q3 2022\[Robocze 3Q 2022.xlsx]karty+ATM'!$AF$16</f>
    </oc>
    <nc r="AC14">
      <v>1452</v>
    </nc>
  </rcc>
  <rcc rId="788" sId="20" numFmtId="19">
    <oc r="AC16">
      <f>AC3</f>
    </oc>
    <nc r="AC16">
      <v>44834</v>
    </nc>
  </rcc>
  <rcc rId="789" sId="20" numFmtId="4">
    <oc r="AC17">
      <f>'P:\DSP\DSG\Q3 2022\[Raport Q3 2022.xlsx]Zatrudnienie 2021'!$Q$47</f>
    </oc>
    <nc r="AC17">
      <v>11325</v>
    </nc>
  </rcc>
  <rfmt sheetId="20" sqref="AC1:AC1048576">
    <dxf>
      <fill>
        <patternFill>
          <bgColor theme="0"/>
        </patternFill>
      </fill>
    </dxf>
  </rfmt>
  <rrc rId="790" sId="20" ref="AG1:AG1048576" action="deleteCol">
    <rfmt sheetId="20" xfDxf="1" s="1" sqref="AG1:AG1048576" start="0" length="0">
      <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0" dxf="1">
      <nc r="AG2" t="inlineStr">
        <is>
          <t xml:space="preserve">Podstawowe dane niefinansowe Grupy Santander Bank Polska S.A. </t>
        </is>
      </nc>
      <ndxf>
        <font>
          <b/>
          <sz val="10"/>
          <color rgb="FFCC0000"/>
          <name val="Open Sans"/>
          <scheme val="none"/>
        </font>
        <fill>
          <patternFill patternType="solid">
            <bgColor rgb="FFFFFFFF"/>
          </patternFill>
        </fill>
        <alignment vertical="center" wrapText="1" readingOrder="0"/>
        <border outline="0">
          <bottom style="thin">
            <color rgb="FFCC0000"/>
          </bottom>
        </border>
      </ndxf>
    </rcc>
    <rcc rId="0" sId="20" dxf="1">
      <nc r="AG3" t="inlineStr">
        <is>
          <t xml:space="preserve">Wybrane dane niefinansowe </t>
        </is>
      </nc>
      <ndxf>
        <font>
          <b/>
          <sz val="7"/>
          <color rgb="FFC00000"/>
          <name val="Open Sans"/>
          <scheme val="none"/>
        </font>
        <fill>
          <patternFill patternType="solid">
            <bgColor rgb="FFFFFFFF"/>
          </patternFill>
        </fill>
        <alignment vertical="center" wrapText="1" readingOrder="0"/>
        <border outline="0">
          <bottom style="medium">
            <color rgb="FFCC0000"/>
          </bottom>
        </border>
      </ndxf>
    </rcc>
    <rcc rId="0" sId="20" dxf="1">
      <nc r="AG4" t="inlineStr">
        <is>
          <r>
            <t xml:space="preserve">Klienci bankowości elektronicznej </t>
          </r>
          <r>
            <rPr>
              <vertAlign val="superscript"/>
              <sz val="7"/>
              <color theme="1"/>
              <rFont val="Open Sans"/>
              <family val="2"/>
              <charset val="238"/>
            </rPr>
            <t>1)</t>
          </r>
        </is>
      </nc>
      <ndxf>
        <font>
          <sz val="7"/>
          <name val="Open Sans"/>
          <scheme val="none"/>
        </font>
        <fill>
          <patternFill patternType="solid">
            <bgColor rgb="FFFFFFFF"/>
          </patternFill>
        </fill>
        <alignment horizontal="left" vertical="center" wrapText="1" readingOrder="0"/>
      </ndxf>
    </rcc>
    <rcc rId="0" sId="20" dxf="1">
      <nc r="AG5" t="inlineStr">
        <is>
          <r>
            <rPr>
              <sz val="7"/>
              <color theme="1"/>
              <rFont val="Open Sans"/>
              <family val="2"/>
              <charset val="238"/>
            </rPr>
            <t xml:space="preserve">Aktywni klienci cyfrowi </t>
          </r>
          <r>
            <rPr>
              <vertAlign val="superscript"/>
              <sz val="7"/>
              <color theme="1"/>
              <rFont val="Open Sans"/>
              <family val="2"/>
              <charset val="238"/>
            </rPr>
            <t>2)</t>
          </r>
        </is>
      </nc>
      <ndxf>
        <font>
          <vertAlign val="superscript"/>
          <sz val="7"/>
          <name val="Open Sans"/>
          <scheme val="none"/>
        </font>
        <fill>
          <patternFill patternType="solid">
            <bgColor rgb="FFFFFFFF"/>
          </patternFill>
        </fill>
        <alignment horizontal="left" vertical="center" wrapText="1" readingOrder="0"/>
      </ndxf>
    </rcc>
    <rcc rId="0" sId="20" dxf="1">
      <nc r="AG6" t="inlineStr">
        <is>
          <t xml:space="preserve">Aktywni klienci bankowości mobilnej </t>
        </is>
      </nc>
      <ndxf>
        <font>
          <sz val="7"/>
          <name val="Open Sans"/>
          <scheme val="none"/>
        </font>
        <fill>
          <patternFill patternType="solid">
            <bgColor rgb="FFFFFFFF"/>
          </patternFill>
        </fill>
        <alignment horizontal="left" vertical="center" wrapText="1" readingOrder="0"/>
      </ndxf>
    </rcc>
    <rcc rId="0" sId="20" dxf="1">
      <nc r="AG7" t="inlineStr">
        <is>
          <t xml:space="preserve">Karty płatnicze debetowe </t>
        </is>
      </nc>
      <ndxf>
        <font>
          <sz val="7"/>
          <name val="Open Sans"/>
          <scheme val="none"/>
        </font>
        <fill>
          <patternFill patternType="solid">
            <bgColor rgb="FFFFFFFF"/>
          </patternFill>
        </fill>
        <alignment horizontal="left" vertical="center" wrapText="1" readingOrder="0"/>
        <border outline="0">
          <top style="thin">
            <color rgb="FFCC0000"/>
          </top>
        </border>
      </ndxf>
    </rcc>
    <rcc rId="0" sId="20" dxf="1">
      <nc r="AG8" t="inlineStr">
        <is>
          <t xml:space="preserve">Karty płatnicze kredytowe </t>
        </is>
      </nc>
      <ndxf>
        <font>
          <sz val="7"/>
          <name val="Open Sans"/>
          <scheme val="none"/>
        </font>
        <fill>
          <patternFill patternType="solid">
            <bgColor rgb="FFFFFFFF"/>
          </patternFill>
        </fill>
        <alignment horizontal="left" vertical="center" wrapText="1" readingOrder="0"/>
        <border outline="0">
          <bottom style="thin">
            <color rgb="FFCC0000"/>
          </bottom>
        </border>
      </ndxf>
    </rcc>
    <rcc rId="0" sId="20" dxf="1">
      <nc r="AG9" t="inlineStr">
        <is>
          <t xml:space="preserve">Baza klientów  </t>
        </is>
      </nc>
      <ndxf>
        <font>
          <sz val="7"/>
          <name val="Open Sans"/>
          <scheme val="none"/>
        </font>
        <fill>
          <patternFill patternType="solid">
            <bgColor rgb="FFFFFFFF"/>
          </patternFill>
        </fill>
        <alignment horizontal="left" vertical="center" wrapText="1" readingOrder="0"/>
      </ndxf>
    </rcc>
    <rcc rId="0" sId="20" dxf="1">
      <nc r="AG10" t="inlineStr">
        <is>
          <t>Liczba kont osobistych (złotowe i walutowe)</t>
        </is>
      </nc>
      <ndxf>
        <font>
          <sz val="7"/>
          <name val="Open Sans"/>
          <scheme val="none"/>
        </font>
        <fill>
          <patternFill patternType="solid">
            <bgColor rgb="FFFFFFFF"/>
          </patternFill>
        </fill>
        <alignment horizontal="left" vertical="center" wrapText="1" readingOrder="0"/>
        <border outline="0">
          <bottom style="thin">
            <color rgb="FFC00000"/>
          </bottom>
        </border>
      </ndxf>
    </rcc>
    <rcc rId="0" sId="20" dxf="1">
      <nc r="AG11" t="inlineStr">
        <is>
          <t xml:space="preserve">Sieć oddziałów  </t>
        </is>
      </nc>
      <ndxf>
        <font>
          <sz val="7"/>
          <name val="Open Sans"/>
          <scheme val="none"/>
        </font>
        <fill>
          <patternFill patternType="solid">
            <bgColor rgb="FFFFFFFF"/>
          </patternFill>
        </fill>
        <alignment horizontal="left" vertical="center" wrapText="1" readingOrder="0"/>
      </ndxf>
    </rcc>
    <rcc rId="0" sId="20" dxf="1">
      <nc r="AG12" t="inlineStr">
        <is>
          <t xml:space="preserve">Placówki partnerskie </t>
        </is>
      </nc>
      <ndxf>
        <font>
          <sz val="7"/>
          <name val="Open Sans"/>
          <scheme val="none"/>
        </font>
        <fill>
          <patternFill patternType="solid">
            <bgColor rgb="FFFFFFFF"/>
          </patternFill>
        </fill>
        <alignment horizontal="left" vertical="center" wrapText="1" readingOrder="0"/>
      </ndxf>
    </rcc>
    <rcc rId="0" sId="20" dxf="1">
      <nc r="AG13" t="inlineStr">
        <is>
          <r>
            <t>Stanowiska zewnętrzne i Strefy Santander</t>
          </r>
          <r>
            <rPr>
              <vertAlign val="superscript"/>
              <sz val="7"/>
              <color theme="1"/>
              <rFont val="Open Sans"/>
              <family val="2"/>
              <charset val="238"/>
            </rPr>
            <t xml:space="preserve"> 3)</t>
          </r>
        </is>
      </nc>
      <ndxf>
        <font>
          <sz val="7"/>
          <name val="Open Sans"/>
          <scheme val="none"/>
        </font>
        <fill>
          <patternFill patternType="solid">
            <bgColor rgb="FFFFFFFF"/>
          </patternFill>
        </fill>
        <alignment horizontal="left" vertical="center" wrapText="1" readingOrder="0"/>
      </ndxf>
    </rcc>
    <rcc rId="0" sId="20" dxf="1">
      <nc r="AG14" t="inlineStr">
        <is>
          <t xml:space="preserve">Bankomaty, wpłatomaty, urządzenia dualne </t>
        </is>
      </nc>
      <ndxf>
        <font>
          <sz val="7"/>
          <name val="Open Sans"/>
          <scheme val="none"/>
        </font>
        <fill>
          <patternFill patternType="solid">
            <bgColor rgb="FFFFFFFF"/>
          </patternFill>
        </fill>
        <alignment horizontal="left" vertical="center" wrapText="1" readingOrder="0"/>
        <border outline="0">
          <bottom style="thin">
            <color rgb="FFC00000"/>
          </bottom>
        </border>
      </ndxf>
    </rcc>
    <rcc rId="0" sId="20" dxf="1">
      <nc r="AG15" t="inlineStr">
        <is>
          <t xml:space="preserve">Zatrudnienie </t>
        </is>
      </nc>
      <ndxf>
        <font>
          <sz val="7"/>
          <name val="Open Sans"/>
          <scheme val="none"/>
        </font>
        <fill>
          <patternFill patternType="solid">
            <bgColor rgb="FFFFFFFF"/>
          </patternFill>
        </fill>
        <alignment horizontal="left" vertical="center" wrapText="1" readingOrder="0"/>
        <border outline="0">
          <top style="thin">
            <color rgb="FFC00000"/>
          </top>
          <bottom style="thin">
            <color rgb="FFC00000"/>
          </bottom>
        </border>
      </ndxf>
    </rcc>
    <rcc rId="0" sId="20" dxf="1">
      <nc r="AG16" t="inlineStr">
        <is>
          <t xml:space="preserve">Wybrane dane pozabilansowe </t>
        </is>
      </nc>
      <ndxf>
        <font>
          <b/>
          <sz val="7"/>
          <color rgb="FFC00000"/>
          <name val="Open Sans"/>
          <scheme val="none"/>
        </font>
        <fill>
          <patternFill patternType="solid">
            <bgColor rgb="FFFFFFFF"/>
          </patternFill>
        </fill>
        <alignment vertical="center" wrapText="1" readingOrder="0"/>
        <border outline="0">
          <bottom style="medium">
            <color rgb="FFCC0000"/>
          </bottom>
        </border>
      </ndxf>
    </rcc>
    <rcc rId="0" sId="20" dxf="1">
      <nc r="AG17" t="inlineStr">
        <is>
          <r>
            <t xml:space="preserve">Aktywa netto funduszy inwestycyjnych </t>
          </r>
          <r>
            <rPr>
              <vertAlign val="superscript"/>
              <sz val="7"/>
              <color theme="1"/>
              <rFont val="Open Sans"/>
              <family val="2"/>
              <charset val="238"/>
            </rPr>
            <t>4)</t>
          </r>
        </is>
      </nc>
      <ndxf>
        <font>
          <sz val="7"/>
          <name val="Open Sans"/>
          <scheme val="none"/>
        </font>
        <fill>
          <patternFill patternType="solid">
            <bgColor rgb="FFFFFFFF"/>
          </patternFill>
        </fill>
        <alignment horizontal="left" vertical="top" wrapText="1" readingOrder="0"/>
        <border outline="0">
          <bottom style="thin">
            <color rgb="FFCC0000"/>
          </bottom>
        </border>
      </ndxf>
    </rcc>
    <rfmt sheetId="20" sqref="AG18" start="0" length="0">
      <dxf>
        <font>
          <sz val="7"/>
          <name val="Open Sans"/>
          <scheme val="none"/>
        </font>
        <fill>
          <patternFill patternType="solid">
            <bgColor theme="0"/>
          </patternFill>
        </fill>
        <alignment horizontal="left" vertical="center" wrapText="1" readingOrder="0"/>
      </dxf>
    </rfmt>
    <rcc rId="0" sId="20" s="1" dxf="1">
      <nc r="AG19" t="inlineStr">
        <is>
          <t xml:space="preserve">Zarejestrowani klienci bankowości internetowej i mobilnej Santander Bank Polska S.A. 
Od III kw. 2020 r. prezentowane dane uwzględniają także klientów Santander Consumer Bank S.A., którzy podpisali umowę o dostęp do usług bankowości elektronicznej. </t>
        </is>
      </nc>
      <ndxf>
        <font>
          <i/>
          <sz val="6"/>
          <color theme="1"/>
          <name val="Open Sans"/>
          <scheme val="none"/>
        </font>
        <alignment horizontal="left" vertical="center" wrapText="1" shrinkToFit="1" readingOrder="0"/>
      </ndxf>
    </rcc>
    <rcc rId="0" sId="20" s="1" dxf="1">
      <nc r="AG20" t="inlineStr">
        <is>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is>
      </nc>
      <ndxf>
        <font>
          <i/>
          <sz val="6"/>
          <color theme="1"/>
          <name val="Open Sans"/>
          <scheme val="none"/>
        </font>
        <alignment horizontal="left" vertical="center" wrapText="1" shrinkToFit="1" readingOrder="0"/>
      </ndxf>
    </rcc>
    <rcc rId="0" sId="20" s="1" dxf="1">
      <nc r="AG21" t="inlineStr">
        <is>
          <t xml:space="preserve">Małe akwizycyjne jednostki Santander Bank Polska S.A. są raportowane odrębnie od końca 2019 r. </t>
        </is>
      </nc>
      <ndxf>
        <font>
          <i/>
          <sz val="6"/>
          <color theme="1"/>
          <name val="Open Sans"/>
          <scheme val="none"/>
        </font>
        <alignment horizontal="left" vertical="center" wrapText="1" shrinkToFit="1" readingOrder="0"/>
      </ndxf>
    </rcc>
    <rcc rId="0" sId="20" s="1" dxf="1">
      <nc r="AG22" t="inlineStr">
        <is>
          <t>Aktywa netto funduszy inwestycyjnych zarządzanych przez Santander Towarzystwo Funduszy Inwestycyjnych S.A.</t>
        </is>
      </nc>
      <ndxf>
        <font>
          <i/>
          <sz val="6"/>
          <color theme="1"/>
          <name val="Open Sans"/>
          <scheme val="none"/>
        </font>
        <alignment horizontal="left" vertical="center" wrapText="1" shrinkToFit="1" readingOrder="0"/>
      </ndxf>
    </rcc>
    <rfmt sheetId="20" sqref="AG23" start="0" length="0">
      <dxf>
        <font>
          <sz val="7"/>
          <name val="Open Sans"/>
          <scheme val="none"/>
        </font>
        <fill>
          <patternFill patternType="solid">
            <bgColor rgb="FFFFFFFF"/>
          </patternFill>
        </fill>
        <alignment horizontal="left" vertical="center" wrapText="1" readingOrder="0"/>
      </dxf>
    </rfmt>
  </rrc>
  <rcc rId="791" sId="20" numFmtId="19">
    <oc r="W3">
      <v>44286</v>
    </oc>
    <nc r="W3" t="inlineStr">
      <is>
        <t>31.03.2021*</t>
      </is>
    </nc>
  </rcc>
  <rcc rId="792" sId="20" numFmtId="19">
    <oc r="X3">
      <v>44377</v>
    </oc>
    <nc r="X3" t="inlineStr">
      <is>
        <t>30.06.2021*</t>
      </is>
    </nc>
  </rcc>
  <rcc rId="793" sId="20" numFmtId="19">
    <oc r="Y3">
      <v>44469</v>
    </oc>
    <nc r="Y3" t="inlineStr">
      <is>
        <t>30.09.2021*</t>
      </is>
    </nc>
  </rcc>
  <rcc rId="794" sId="20" numFmtId="19">
    <oc r="Z3">
      <v>44561</v>
    </oc>
    <nc r="Z3" t="inlineStr">
      <is>
        <t>31.12.2021*</t>
      </is>
    </nc>
  </rcc>
  <rcc rId="795" sId="20" numFmtId="19">
    <oc r="Y16">
      <f>Y3</f>
    </oc>
    <nc r="Y16">
      <v>44469</v>
    </nc>
  </rcc>
  <rcc rId="796" sId="20" numFmtId="19">
    <oc r="Z16">
      <f>Z3</f>
    </oc>
    <nc r="Z16">
      <v>44561</v>
    </nc>
  </rcc>
  <rm rId="797" sheetId="20" source="AC15" destination="AD19" sourceSheetId="20">
    <rfmt sheetId="20" s="1" sqref="AD19" start="0" length="0">
      <dxf>
        <font>
          <sz val="11"/>
          <color theme="1"/>
          <name val="Open Sans"/>
          <scheme val="none"/>
        </font>
      </dxf>
    </rfmt>
  </rm>
  <rm rId="798" sheetId="20" source="AC17" destination="AC15" sourceSheetId="20">
    <rfmt sheetId="20" s="1" sqref="AC15" start="0" length="0">
      <dxf>
        <font>
          <sz val="11"/>
          <color theme="1"/>
          <name val="Open Sans"/>
          <scheme val="none"/>
        </font>
        <fill>
          <patternFill patternType="solid">
            <bgColor theme="0"/>
          </patternFill>
        </fill>
      </dxf>
    </rfmt>
  </rm>
  <rfmt sheetId="20" sqref="AC17" start="0" length="0">
    <dxf>
      <numFmt numFmtId="3" formatCode="#,##0"/>
    </dxf>
  </rfmt>
  <rcc rId="799" sId="20" odxf="1" dxf="1">
    <nc r="AC17">
      <f>'P:\DSP\DSG\Q3 2022\[Robocze 3Q 2022.xlsx]TFI '!$D$45</f>
    </nc>
    <ndxf>
      <font>
        <sz val="7"/>
        <color auto="1"/>
        <name val="Open Sans"/>
        <scheme val="none"/>
      </font>
      <fill>
        <patternFill patternType="none">
          <bgColor indexed="65"/>
        </patternFill>
      </fill>
      <alignment horizontal="right" vertical="center" wrapText="1" readingOrder="0"/>
      <border outline="0">
        <bottom style="thin">
          <color rgb="FFCC0000"/>
        </bottom>
      </border>
    </ndxf>
  </rcc>
  <rcc rId="800" sId="20" numFmtId="4">
    <oc r="AB17">
      <v>12655</v>
    </oc>
    <nc r="AB17">
      <f>'C:\Users\100300\AppData\Local\Microsoft\Windows\INetCache\Content.Outlook\173LGOGR\[AUM_2Q2022.xlsx]Arkusz1'!$D$45</f>
    </nc>
  </rcc>
  <rcc rId="801" sId="20" numFmtId="4">
    <oc r="AB17">
      <f>'C:\Users\100300\AppData\Local\Microsoft\Windows\INetCache\Content.Outlook\173LGOGR\[AUM_2Q2022.xlsx]Arkusz1'!$D$45</f>
    </oc>
    <nc r="AB17">
      <v>12654768</v>
    </nc>
  </rcc>
  <rcc rId="802" sId="20" numFmtId="4">
    <oc r="AC17">
      <f>'P:\DSP\DSG\Q3 2022\[Robocze 3Q 2022.xlsx]TFI '!$D$45</f>
    </oc>
    <nc r="AC17">
      <v>12384914</v>
    </nc>
  </rcc>
  <rcc rId="803" sId="20" numFmtId="4">
    <oc r="AD19">
      <f>'P:\DSP\DSG\Q3 2022\[Robocze 3Q 2022.xlsx]TFI '!$D$45/1000</f>
    </oc>
    <nc r="AD19"/>
  </rcc>
  <rfmt sheetId="20" sqref="AD19" start="0" length="0">
    <dxf>
      <border>
        <left/>
        <right/>
        <top/>
        <bottom/>
      </border>
    </dxf>
  </rfmt>
  <rcv guid="{12F8D032-8143-430B-8DFF-852E8796C402}" action="delete"/>
  <rdn rId="0" localSheetId="3" customView="1" name="Z_12F8D032_8143_430B_8DFF_852E8796C402_.wvu.PrintArea" hidden="1" oldHidden="1">
    <formula>BS!$A$1:$P$53</formula>
    <oldFormula>BS!$A$1:$P$53</oldFormula>
  </rdn>
  <rdn rId="0" localSheetId="16" customView="1" name="Z_12F8D032_8143_430B_8DFF_852E8796C402_.wvu.Cols" hidden="1" oldHidden="1">
    <formula>'Aktywa i zobow. fin. do obrotu'!$M:$P</formula>
    <oldFormula>'Aktywa i zobow. fin. do obrotu'!$M:$P</oldFormula>
  </rdn>
  <rcv guid="{12F8D032-8143-430B-8DFF-852E8796C402}"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6" sId="20" numFmtId="19">
    <oc r="Z3" t="inlineStr">
      <is>
        <t>31.12.2021*</t>
      </is>
    </oc>
    <nc r="Z3">
      <v>44561</v>
    </nc>
  </rcc>
  <rcc rId="807" sId="20" numFmtId="19">
    <oc r="W3" t="inlineStr">
      <is>
        <t>31.03.2021*</t>
      </is>
    </oc>
    <nc r="W3">
      <v>44286</v>
    </nc>
  </rcc>
  <rcc rId="808" sId="20" numFmtId="19">
    <oc r="X3" t="inlineStr">
      <is>
        <t>30.06.2021*</t>
      </is>
    </oc>
    <nc r="X3">
      <v>44377</v>
    </nc>
  </rcc>
  <rcc rId="809" sId="20" numFmtId="19">
    <oc r="Y3" t="inlineStr">
      <is>
        <t>30.09.2021*</t>
      </is>
    </oc>
    <nc r="Y3">
      <v>44469</v>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0" sId="20" numFmtId="4">
    <oc r="Z15">
      <v>11714</v>
    </oc>
    <nc r="Z15">
      <v>11323</v>
    </nc>
  </rcc>
  <rcc rId="811" sId="18" numFmtId="14">
    <oc r="U9">
      <v>0.01</v>
    </oc>
    <nc r="U9">
      <v>9.9000000000000008E-3</v>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2" sId="18">
    <oc r="B18" t="inlineStr">
      <is>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oc>
    <nc r="B18" t="inlineStr">
      <is>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nc>
  </rcc>
  <rcc rId="813" sId="18" odxf="1" dxf="1">
    <oc r="C18" t="inlineStr">
      <is>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is>
    </oc>
    <nc r="C18" t="inlineStr">
      <is>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is>
    </nc>
    <odxf>
      <alignment horizontal="left" indent="1" readingOrder="0"/>
    </odxf>
    <ndxf>
      <alignment horizontal="justify" indent="0" readingOrder="0"/>
    </ndxf>
  </rcc>
  <rcc rId="814" sId="18" odxf="1" dxf="1">
    <oc r="B19" t="inlineStr">
      <is>
        <t xml:space="preserve">Należności brutto od klientów zakwalifikowane do koszyka 3 i ekspozycji POCI przez wyceniany w zamortyzowanym koszcie portfel należności brutto od klientów na koniec okresu sprawozdawczego (kalkulacja obowiązująca   od I kw. 2018 r.). </t>
      </is>
    </oc>
    <nc r="B19" t="inlineStr">
      <is>
        <t>Kwalifikujące się do fazy 3 i ekspozycji POCI należności brutto od klientów wyceniane w zamortyzowanym koszcie i należności leasingowe przez całkowity portfel brutto należności obu kategorii na koniec okresu sprawozdawczego</t>
      </is>
    </nc>
    <odxf>
      <alignment vertical="center" wrapText="0" readingOrder="0"/>
    </odxf>
    <ndxf>
      <alignment vertical="top" wrapText="1" readingOrder="0"/>
    </ndxf>
  </rcc>
  <rcc rId="815" sId="18" odxf="1" dxf="1">
    <oc r="C19" t="inlineStr">
      <is>
        <t xml:space="preserve">Gross loans and advances to customers classified to stage 3 and POCI exposures to the portfolio of gross loans and advances to customers measured at amortised cost at the end of the reporting period (calculation in use from Q1 2018). </t>
      </is>
    </oc>
    <nc r="C19" t="inlineStr">
      <is>
        <t>Gross loans and advances to customers measured at amortised cost and finance leases that are classified to stage 3 or POCI exposures to the total gross value of these receivables at the end of the reporting period.</t>
      </is>
    </nc>
    <odxf>
      <alignment vertical="center" wrapText="0" readingOrder="0"/>
    </odxf>
    <ndxf>
      <alignment vertical="top" wrapText="1" readingOrder="0"/>
    </ndxf>
  </rcc>
  <rcc rId="816" sId="18">
    <oc r="B20" t="inlineStr">
      <is>
        <t xml:space="preserve">Odpisy aktualizacyjne na wyceniane w zamortyzowanym koszcie należności od klientów zakwalifikowane do koszyka 3 oraz na ekspozycje z koszyka POCI przez wartość brutto tych należności na koniec okresu sprawozdawczego. </t>
      </is>
    </oc>
    <nc r="B20" t="inlineStr">
      <is>
        <t xml:space="preserve">Odpisy aktualizacyjne na wyceniane w zamortyzowanym koszcie należności od klientów i należności leasingowe, które zakwalifikowano do fazy 3 i ekspozycji POCI, przez wartość brutto takich należności na koniec okresu sprawozdawczego.  </t>
      </is>
    </nc>
  </rcc>
  <rcc rId="817" sId="18" odxf="1" dxf="1">
    <oc r="C20" t="inlineStr">
      <is>
        <t>Impairment allowances for loans and advances to customers measured at amortised cost which are classified to stage 3 and POCI exposures to gross value of such loans and advances at the end of the reporting period.</t>
      </is>
    </oc>
    <nc r="C20" t="inlineStr">
      <is>
        <t>Expected credit loss allowances for loans and advances to customers measured at amortised cost and finance leases that are classified to stage 3 or POCI exposures to the gross value of the respective receivables at the end of the reporting period.</t>
      </is>
    </nc>
    <odxf>
      <font>
        <sz val="6"/>
        <name val="Open Sans"/>
        <scheme val="none"/>
      </font>
      <alignment wrapText="0" readingOrder="0"/>
    </odxf>
    <ndxf>
      <font>
        <sz val="6"/>
        <name val="Santander Text"/>
        <scheme val="none"/>
      </font>
      <alignment wrapText="1" readingOrder="0"/>
    </ndxf>
  </rcc>
  <rcc rId="818" sId="18">
    <oc r="B21" t="inlineStr">
      <is>
        <t>Odpis aktualizacyjny z tytułu oczekiwanych strat kredytowych za cztery kolejne kwartały do średniego stanu wycenianych w zamortyzowanym koszcie należności kredytowych brutto od klientów (z końca poprzedniego roku i końca bieżącego okresu sprawozdawczego).</t>
      </is>
    </oc>
    <nc r="B21" t="inlineStr">
      <is>
        <t xml:space="preserve">Odpis netto na oczekiwane straty kredytowe za cztery kolejne kwartały do średniego stanu należności kredytowych brutto od klientów wycenianych w zamortyzowanym koszcie i należności leasingowych (z końca bieżącego okresu sprawozdawczego i końca poprzedniego roku). </t>
      </is>
    </nc>
  </rcc>
  <rcc rId="819" sId="18" odxf="1" dxf="1">
    <oc r="C21" t="inlineStr">
      <is>
        <t>Impairment allowances (for four consecutive quarters) to average gross loans and advances to customers (as at the end of the preceding year and the end of the current reporting period).</t>
      </is>
    </oc>
    <nc r="C21" t="inlineStr">
      <is>
        <t xml:space="preserve">Net expected credit loss allowances (for four consecutive quarters) to average gross loans and advances to customers measured at amortised cost and finance leases (as at the end of the current reporting period and the end of the previous year). </t>
      </is>
    </nc>
    <odxf>
      <font>
        <sz val="6"/>
        <name val="Open Sans"/>
        <scheme val="none"/>
      </font>
      <alignment horizontal="left" vertical="top" indent="1" readingOrder="0"/>
    </odxf>
    <ndxf>
      <font>
        <sz val="6"/>
        <name val="Santander Text"/>
        <scheme val="none"/>
      </font>
      <alignment horizontal="justify" vertical="center" indent="0" readingOrder="0"/>
    </ndxf>
  </rcc>
  <rfmt sheetId="18" sqref="C22" start="0" length="0">
    <dxf>
      <alignment horizontal="justify" indent="0" readingOrder="0"/>
    </dxf>
  </rfmt>
  <rcc rId="820" sId="18" odxf="1" dxf="1">
    <oc r="C23" t="inlineStr">
      <is>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is>
    </oc>
    <nc r="C23" t="inlineStr">
      <is>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is>
    </nc>
    <odxf>
      <alignment horizontal="left" indent="1" readingOrder="0"/>
    </odxf>
    <ndxf>
      <alignment horizontal="justify" indent="0" readingOrder="0"/>
    </ndxf>
  </rcc>
  <rfmt sheetId="18" sqref="C24" start="0" length="0">
    <dxf>
      <alignment horizontal="justify" indent="0" readingOrder="0"/>
    </dxf>
  </rfmt>
  <rcc rId="821" sId="18">
    <oc r="B25" t="inlineStr">
      <is>
        <t>Kalkulacja współczynnika kapitałowego uwzględnia fundusze własne oraz całkowity wymóg kapitałowy wyznaczony przy zastosowaniu metody standardowej dla poszczególnych rodzajów ryzyka zgodnie z przepisami tzw. pakietu CRD IV/CRR.</t>
      </is>
    </oc>
    <nc r="B25" t="inlineStr">
      <is>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is>
    </nc>
  </rcc>
  <rcc rId="822" sId="18" odxf="1" dxf="1">
    <oc r="C25" t="inlineStr">
      <is>
        <t>The capital adequacy ratio was calculated on the basis of own funds and the total capital requirements established for the individual risk types by means of the standardised approach, in line with the CRD IV/CRR package.</t>
      </is>
    </oc>
    <nc r="C25" t="inlineStr">
      <is>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is>
    </nc>
    <odxf>
      <alignment horizontal="left" indent="1" readingOrder="0"/>
    </odxf>
    <ndxf>
      <alignment horizontal="justify" indent="0" readingOrder="0"/>
    </ndxf>
  </rcc>
  <rcc rId="823" sId="18">
    <oc r="B26" t="inlineStr">
      <is>
        <t>Współczynnik kapitału Tier I liczony jako iloraz kapitału Tier I i aktywów ważonych ryzykiem dla ryzyka kredytowego, rynkowego i operacyjnego.</t>
      </is>
    </oc>
    <nc r="B26" t="inlineStr">
      <is>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is>
    </nc>
  </rcc>
  <rcc rId="824" sId="18" odxf="1" dxf="1">
    <oc r="C26" t="inlineStr">
      <is>
        <t>Tier 1 ratio is Tier 1 capital expressed as a percentage of risk weighted assets for credit, market and operational risk.</t>
      </is>
    </oc>
    <nc r="C26" t="inlineStr">
      <is>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is>
    </nc>
    <odxf>
      <alignment horizontal="left" indent="1" readingOrder="0"/>
    </odxf>
    <ndxf>
      <alignment horizontal="justify" indent="0" readingOrder="0"/>
    </ndxf>
  </rcc>
  <rcc rId="825" sId="18">
    <oc r="B27" t="inlineStr">
      <is>
        <t>Zysk za okres należny udziałowcom jednostki dominującej za dany okres przez średnią ważoną liczbę akcji zwykłych.</t>
      </is>
    </oc>
    <nc r="B27" t="inlineStr">
      <is>
        <t>Zysk należny udziałowcom jednostki dominującej za dany okres przez średnią ważoną liczbę akcji zwykłych.</t>
      </is>
    </nc>
  </rcc>
  <rfmt sheetId="18" sqref="C27" start="0" length="0">
    <dxf>
      <alignment horizontal="justify" indent="0" readingOrder="0"/>
    </dxf>
  </rfmt>
  <rfmt sheetId="18" s="1" sqref="A28" start="0" length="0">
    <dxf>
      <font>
        <i/>
        <sz val="6"/>
        <color theme="1"/>
        <name val="Open Sans"/>
        <scheme val="none"/>
      </font>
      <alignment horizontal="right" vertical="top" wrapText="1" indent="1" readingOrder="0"/>
    </dxf>
  </rfmt>
  <rcc rId="826" sId="18" odxf="1" s="1" dxf="1">
    <nc r="B28" t="inlineStr">
      <is>
        <t xml:space="preserve">Wskażniki kapitałowe w okresach oznaczonych gwiazdką obejmują zyski zaliczone do funduszy własnych na podstawie decyzji NBP. </t>
      </is>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justify" vertical="top" wrapText="1" readingOrder="0"/>
    </ndxf>
  </rcc>
  <rcc rId="827" sId="18" odxf="1" s="1" dxf="1">
    <nc r="C28" t="inlineStr">
      <is>
        <t xml:space="preserve">Capital ratios for periods indicated with an asterisk take account of profits allocated to own funds based on the NBP decision.  </t>
      </is>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justify" vertical="top" wrapText="1" readingOrder="0"/>
    </ndxf>
  </rcc>
  <rcc rId="828" sId="18">
    <oc r="T1" t="inlineStr">
      <is>
        <t xml:space="preserve">Q1 2021 </t>
      </is>
    </oc>
    <nc r="T1" t="inlineStr">
      <is>
        <t>Q1 2021 **</t>
      </is>
    </nc>
  </rcc>
  <rcc rId="829" sId="18">
    <oc r="U1" t="inlineStr">
      <is>
        <t>Q1-2 2021</t>
      </is>
    </oc>
    <nc r="U1" t="inlineStr">
      <is>
        <t>Q1-2 2021**</t>
      </is>
    </nc>
  </rcc>
  <rcc rId="830" sId="18">
    <oc r="V1" t="inlineStr">
      <is>
        <t>Q1-3 2021</t>
      </is>
    </oc>
    <nc r="V1" t="inlineStr">
      <is>
        <t>Q1-3 2021**</t>
      </is>
    </nc>
  </rcc>
  <rfmt sheetId="18" s="1" sqref="B29" start="0" length="0">
    <dxf>
      <font>
        <sz val="11"/>
        <color theme="1"/>
        <name val="Calibri"/>
        <scheme val="minor"/>
      </font>
    </dxf>
  </rfmt>
  <rfmt sheetId="18" xfDxf="1" sqref="B29" start="0" length="0">
    <dxf>
      <font>
        <i/>
        <sz val="7"/>
        <name val="Santander Text"/>
        <scheme val="none"/>
      </font>
      <alignment horizontal="justify" vertical="center" wrapText="1" readingOrder="0"/>
    </dxf>
  </rfmt>
  <rfmt sheetId="18" sqref="A29">
    <dxf>
      <alignment vertical="top" readingOrder="0"/>
    </dxf>
  </rfmt>
  <rfmt sheetId="18" sqref="B29" start="0" length="0">
    <dxf>
      <font>
        <sz val="6"/>
        <name val="Open Sans"/>
        <scheme val="none"/>
      </font>
      <alignment vertical="top" readingOrder="0"/>
    </dxf>
  </rfmt>
  <rfmt sheetId="18" s="1" sqref="A29" start="0" length="0">
    <dxf>
      <font>
        <i/>
        <sz val="6"/>
        <color theme="1"/>
        <name val="Open Sans"/>
        <scheme val="none"/>
      </font>
      <alignment horizontal="justify" wrapText="1" readingOrder="0"/>
    </dxf>
  </rfmt>
  <rcc rId="831" sId="18">
    <oc r="W1" t="inlineStr">
      <is>
        <t>Q1-4 2021</t>
      </is>
    </oc>
    <nc r="W1" t="inlineStr">
      <is>
        <t>Q1-4 2021*/**</t>
      </is>
    </nc>
  </rcc>
  <rfmt sheetId="18" sqref="A29" start="0" length="0">
    <dxf>
      <alignment horizontal="right" indent="1" readingOrder="0"/>
    </dxf>
  </rfmt>
  <rcc rId="832" sId="18">
    <nc r="A28" t="inlineStr">
      <is>
        <t>*</t>
      </is>
    </nc>
  </rcc>
  <rcc rId="833" sId="18">
    <nc r="A29" t="inlineStr">
      <is>
        <t>**</t>
      </is>
    </nc>
  </rcc>
  <rfmt sheetId="18" s="1" sqref="C29" start="0" length="0">
    <dxf>
      <font>
        <sz val="11"/>
        <color theme="1"/>
        <name val="Calibri"/>
        <scheme val="minor"/>
      </font>
    </dxf>
  </rfmt>
  <rfmt sheetId="18" s="1" sqref="C30" start="0" length="0">
    <dxf>
      <font>
        <sz val="11"/>
        <color theme="1"/>
        <name val="Calibri"/>
        <scheme val="minor"/>
      </font>
    </dxf>
  </rfmt>
  <rfmt sheetId="18" sqref="C30" start="0" length="0">
    <dxf>
      <font>
        <i val="0"/>
        <sz val="11"/>
        <color theme="1"/>
        <name val="Calibri"/>
        <scheme val="minor"/>
      </font>
      <alignment horizontal="general" vertical="bottom" wrapText="0" readingOrder="0"/>
    </dxf>
  </rfmt>
  <rfmt sheetId="18" xfDxf="1" sqref="C29" start="0" length="0">
    <dxf>
      <font>
        <i/>
        <sz val="7"/>
        <name val="Santander Text"/>
        <scheme val="none"/>
      </font>
      <alignment horizontal="justify" vertical="center" wrapText="1" readingOrder="0"/>
    </dxf>
  </rfmt>
  <rfmt sheetId="18" xfDxf="1" sqref="C30" start="0" length="0">
    <dxf>
      <font>
        <i/>
        <sz val="7"/>
        <name val="Santander Text"/>
        <scheme val="none"/>
      </font>
      <alignment horizontal="justify" vertical="center" wrapText="1" readingOrder="0"/>
    </dxf>
  </rfmt>
  <rfmt sheetId="18" sqref="C29" start="0" length="0">
    <dxf>
      <font>
        <sz val="6"/>
        <name val="Open Sans"/>
        <scheme val="none"/>
      </font>
      <alignment vertical="top" readingOrder="0"/>
    </dxf>
  </rfmt>
  <rfmt sheetId="18" sqref="C30" start="0" length="0">
    <dxf>
      <font>
        <sz val="6"/>
        <name val="Open Sans"/>
        <scheme val="none"/>
      </font>
      <alignment vertical="top" readingOrder="0"/>
    </dxf>
  </rfmt>
  <rcc rId="834" sId="18">
    <nc r="B29" t="inlineStr">
      <is>
        <t>Wszystkie wskaźniki za 2021 r., oprócz wskaźnika kredytów niepracujących i wskaźnika pokrycia rezerwą kredytów niepracujących, zostały obliczone na podstawie danych przekształconych po zmianie od 1 stycznia 2022 r. zasad polityki rachunkowości w zakresie ujęcia ryzyka prawnego portfela kredytów hipotecznych w walutach obcych.</t>
      </is>
    </nc>
  </rcc>
  <rcc rId="835" sId="18">
    <nc r="C29" t="inlineStr">
      <is>
        <t>Except for the NPL ratio and the NPL coverage ratio, all ratios for 2021 were calculated on the basis of data restated as a result of change of the accounting policy regarding recognition of legal risk of the foreign currency mortgage loan portfolio, effective as of 1 January 2022.</t>
      </is>
    </nc>
  </rcc>
  <rcv guid="{12F8D032-8143-430B-8DFF-852E8796C402}" action="delete"/>
  <rdn rId="0" localSheetId="3" customView="1" name="Z_12F8D032_8143_430B_8DFF_852E8796C402_.wvu.PrintArea" hidden="1" oldHidden="1">
    <formula>BS!$A$1:$P$53</formula>
    <oldFormula>BS!$A$1:$P$53</oldFormula>
  </rdn>
  <rdn rId="0" localSheetId="16" customView="1" name="Z_12F8D032_8143_430B_8DFF_852E8796C402_.wvu.Cols" hidden="1" oldHidden="1">
    <formula>'Aktywa i zobow. fin. do obrotu'!$M:$P</formula>
    <oldFormula>'Aktywa i zobow. fin. do obrotu'!$M:$P</oldFormula>
  </rdn>
  <rcv guid="{12F8D032-8143-430B-8DFF-852E8796C402}"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8" sId="18">
    <oc r="T1" t="inlineStr">
      <is>
        <t>Q1 2021 **</t>
      </is>
    </oc>
    <nc r="T1" t="inlineStr">
      <is>
        <t>Q1 2021**</t>
      </is>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W57" start="0" length="2147483647">
    <dxf>
      <font>
        <color auto="1"/>
      </font>
    </dxf>
  </rfmt>
  <rfmt sheetId="3" sqref="W57">
    <dxf>
      <numFmt numFmtId="13" formatCode="0%"/>
    </dxf>
  </rfmt>
  <rfmt sheetId="3" sqref="W57">
    <dxf>
      <numFmt numFmtId="169" formatCode="0.0%"/>
    </dxf>
  </rfmt>
  <rcc rId="839" sId="3">
    <oc r="W57">
      <v>10466456</v>
    </oc>
    <nc r="W57"/>
  </rcc>
  <rfmt sheetId="3" sqref="X57" start="0" length="0">
    <dxf>
      <font>
        <sz val="8"/>
        <color auto="1"/>
        <name val="Open Sans"/>
        <scheme val="none"/>
      </font>
      <numFmt numFmtId="169" formatCode="0.0%"/>
    </dxf>
  </rfmt>
  <rfmt sheetId="3" sqref="X57" start="0" length="2147483647">
    <dxf>
      <font/>
    </dxf>
  </rfmt>
  <rcc rId="840" sId="18" numFmtId="14">
    <oc r="W6">
      <v>0.79</v>
    </oc>
    <nc r="W6">
      <v>0.79900000000000004</v>
    </nc>
  </rcc>
  <rrc rId="841" sId="18" ref="W1:W1048576" action="deleteCol">
    <rfmt sheetId="18" xfDxf="1" s="1" sqref="W1:W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8" s="1" dxf="1">
      <nc r="W1" t="inlineStr">
        <is>
          <t>Q1-4 2021*/**</t>
        </is>
      </nc>
      <ndxf>
        <font>
          <b/>
          <sz val="8"/>
          <color rgb="FFCC0000"/>
          <name val="Open Sans"/>
          <scheme val="none"/>
        </font>
        <alignment horizontal="right" vertical="center" wrapText="1" readingOrder="0"/>
        <border outline="0">
          <bottom style="medium">
            <color rgb="FFCC0000"/>
          </bottom>
        </border>
      </ndxf>
    </rcc>
    <rcc rId="0" sId="18" s="1" dxf="1" numFmtId="14">
      <nc r="W2">
        <v>0.436</v>
      </nc>
      <ndxf>
        <font>
          <sz val="8"/>
          <color auto="1"/>
          <name val="Open Sans"/>
          <scheme val="none"/>
        </font>
        <numFmt numFmtId="169" formatCode="0.0%"/>
        <alignment vertical="center" readingOrder="0"/>
        <border outline="0">
          <top style="dotted">
            <color rgb="FF6F7779"/>
          </top>
        </border>
      </ndxf>
    </rcc>
    <rcc rId="0" sId="18" s="1" dxf="1" numFmtId="14">
      <nc r="W3">
        <v>0.65200000000000002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W4">
        <v>2.7199999999999998E-2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14">
      <nc r="W5">
        <v>0.27200000000000002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W6">
        <v>0.79900000000000004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W7">
        <v>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W8">
        <v>0.60399999999999998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W9">
        <v>7.6E-3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14">
      <nc r="W10">
        <v>4.7E-2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W11">
        <v>5.2999999999999999E-2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W12">
        <v>5.0000000000000001E-3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W13">
        <v>0.1905</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14">
      <nc r="W14">
        <v>0.17100000000000001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4">
      <nc r="W15">
        <v>266.31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8" s="1" dxf="1" numFmtId="4">
      <nc r="W16">
        <v>10.88</v>
      </nc>
      <ndxf>
        <font>
          <sz val="8"/>
          <color auto="1"/>
          <name val="Open Sans"/>
          <scheme val="none"/>
        </font>
        <numFmt numFmtId="4" formatCode="#,##0.00"/>
        <alignment vertical="center" wrapText="1" readingOrder="0"/>
        <border outline="0">
          <bottom style="medium">
            <color rgb="FFCC0000"/>
          </bottom>
        </border>
      </ndxf>
    </rcc>
  </rr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2F8D032-8143-430B-8DFF-852E8796C402}" action="delete"/>
  <rdn rId="0" localSheetId="3" customView="1" name="Z_12F8D032_8143_430B_8DFF_852E8796C402_.wvu.PrintArea" hidden="1" oldHidden="1">
    <formula>BS!$A$1:$P$53</formula>
    <oldFormula>BS!$A$1:$P$53</oldFormula>
  </rdn>
  <rdn rId="0" localSheetId="16" customView="1" name="Z_12F8D032_8143_430B_8DFF_852E8796C402_.wvu.Cols" hidden="1" oldHidden="1">
    <formula>'Aktywa i zobow. fin. do obrotu'!$M:$P</formula>
    <oldFormula>'Aktywa i zobow. fin. do obrotu'!$M:$P</oldFormula>
  </rdn>
  <rcv guid="{12F8D032-8143-430B-8DFF-852E8796C402}"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E6EAF56-D69B-4B4F-988F-2F68F5374219}" action="delete"/>
  <rdn rId="0" localSheetId="3" customView="1" name="Z_7E6EAF56_D69B_4B4F_988F_2F68F5374219_.wvu.PrintArea" hidden="1" oldHidden="1">
    <formula>BS!$A$1:$P$53</formula>
    <oldFormula>BS!$A$1:$P$53</oldFormula>
  </rdn>
  <rdn rId="0" localSheetId="9" customView="1" name="Z_7E6EAF56_D69B_4B4F_988F_2F68F5374219_.wvu.Rows" hidden="1" oldHidden="1">
    <formula>'Należności od klientów'!$8:$8</formula>
    <oldFormula>'Należności od klientów'!$8:$8</oldFormula>
  </rdn>
  <rcv guid="{7E6EAF56-D69B-4B4F-988F-2F68F5374219}"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99D69CD-4B7E-42BC-9944-5BD922EB798C}" action="delete"/>
  <rdn rId="0" localSheetId="3" customView="1" name="Z_899D69CD_4B7E_42BC_9944_5BD922EB798C_.wvu.PrintArea" hidden="1" oldHidden="1">
    <formula>BS!$A$1:$P$53</formula>
    <oldFormula>BS!$A$1:$P$53</oldFormula>
  </rdn>
  <rdn rId="0" localSheetId="9" customView="1" name="Z_899D69CD_4B7E_42BC_9944_5BD922EB798C_.wvu.Rows" hidden="1" oldHidden="1">
    <formula>'Należności od klientów'!$8:$8</formula>
    <oldFormula>'Należności od klientów'!$8:$8</oldFormula>
  </rdn>
  <rcv guid="{899D69CD-4B7E-42BC-9944-5BD922EB798C}"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2" numFmtId="34">
    <oc r="Y3">
      <f>'P:\GIELDA\2022\III KWARTAŁ 2022\[IAS III 2022.xlsx]PL skon'!$C3</f>
    </oc>
    <nc r="Y3">
      <v>1853098</v>
    </nc>
  </rcc>
  <rcc rId="4" sId="2" numFmtId="34">
    <oc r="Y4">
      <f>'P:\GIELDA\2022\III KWARTAŁ 2022\[IAS III 2022.xlsx]PL skon'!$C4</f>
    </oc>
    <nc r="Y4">
      <v>515658</v>
    </nc>
  </rcc>
  <rcc rId="5" sId="2" numFmtId="34">
    <oc r="Y5">
      <f>'P:\GIELDA\2022\III KWARTAŁ 2022\[IAS III 2022.xlsx]PL skon'!$C5</f>
    </oc>
    <nc r="Y5">
      <v>26710</v>
    </nc>
  </rcc>
  <rcc rId="6" sId="2" numFmtId="34">
    <oc r="Y6">
      <f>'P:\GIELDA\2022\III KWARTAŁ 2022\[IAS III 2022.xlsx]PL skon'!$C6</f>
    </oc>
    <nc r="Y6">
      <v>194028</v>
    </nc>
  </rcc>
  <rcc rId="7" sId="2" numFmtId="34">
    <oc r="Y7">
      <f>'P:\GIELDA\2022\III KWARTAŁ 2022\[IAS III 2022.xlsx]PL skon'!$C7</f>
    </oc>
    <nc r="Y7">
      <v>-948791</v>
    </nc>
  </rcc>
  <rcc rId="8" sId="2" numFmtId="34">
    <oc r="Y9">
      <f>'P:\GIELDA\2022\III KWARTAŁ 2022\[IAS III 2022.xlsx]PL skon'!$C9</f>
    </oc>
    <nc r="Y9">
      <v>805788</v>
    </nc>
  </rcc>
  <rcc rId="9" sId="2" numFmtId="34">
    <oc r="Y10">
      <f>'P:\GIELDA\2022\III KWARTAŁ 2022\[IAS III 2022.xlsx]PL skon'!$C10</f>
    </oc>
    <nc r="Y10">
      <v>-139986</v>
    </nc>
  </rcc>
  <rcc rId="10" sId="2" numFmtId="34">
    <oc r="Y12">
      <f>'P:\GIELDA\2022\III KWARTAŁ 2022\[IAS III 2022.xlsx]PL skon'!$C12</f>
    </oc>
    <nc r="Y12">
      <v>1343</v>
    </nc>
  </rcc>
  <rcc rId="11" sId="2" numFmtId="34">
    <oc r="Y13">
      <f>'P:\GIELDA\2022\III KWARTAŁ 2022\[IAS III 2022.xlsx]PL skon'!$C13</f>
    </oc>
    <nc r="Y13">
      <v>35423</v>
    </nc>
  </rcc>
  <rcc rId="12" sId="2" numFmtId="34">
    <oc r="Y14">
      <f>'P:\GIELDA\2022\III KWARTAŁ 2022\[IAS III 2022.xlsx]PL skon'!$C14</f>
    </oc>
    <nc r="Y14">
      <v>-8284</v>
    </nc>
  </rcc>
  <rcc rId="13" sId="2" numFmtId="34">
    <oc r="Y15">
      <f>'P:\GIELDA\2022\III KWARTAŁ 2022\[IAS III 2022.xlsx]PL skon'!$C15</f>
    </oc>
    <nc r="Y15">
      <v>-43768</v>
    </nc>
  </rcc>
  <rcc rId="14" sId="2" numFmtId="34">
    <oc r="Y17">
      <f>'P:\GIELDA\2022\III KWARTAŁ 2022\[IAS III 2022.xlsx]PL skon'!$C$16</f>
    </oc>
    <nc r="Y17">
      <v>62342</v>
    </nc>
  </rcc>
  <rcc rId="15" sId="2" numFmtId="34">
    <oc r="Y19">
      <f>'P:\GIELDA\2022\III KWARTAŁ 2022\[IAS III 2022.xlsx]PL skon'!$C17</f>
    </oc>
    <nc r="Y19">
      <v>-341288</v>
    </nc>
  </rcc>
  <rcc rId="16" sId="2" numFmtId="34">
    <oc r="Y20">
      <f>'P:\GIELDA\2022\III KWARTAŁ 2022\[IAS III 2022.xlsx]PL skon'!$C18</f>
    </oc>
    <nc r="Y20">
      <v>-122903</v>
    </nc>
  </rcc>
  <rcc rId="17" sId="2" numFmtId="34">
    <oc r="Y22">
      <f>'P:\GIELDA\2022\III KWARTAŁ 2022\[IAS III 2022.xlsx]PL skon'!$C20</f>
    </oc>
    <nc r="Y22">
      <v>-989148</v>
    </nc>
  </rcc>
  <rcc rId="18" sId="2" numFmtId="34">
    <oc r="Y23">
      <f>'P:\GIELDA\2022\III KWARTAŁ 2022\[IAS III 2022.xlsx]PL skon'!$C21</f>
    </oc>
    <nc r="Y23">
      <v>-92219</v>
    </nc>
  </rcc>
  <rcc rId="19" sId="2" numFmtId="34">
    <oc r="Y24">
      <f>'P:\GIELDA\2022\III KWARTAŁ 2022\[IAS III 2022.xlsx]PL skon'!$C22</f>
    </oc>
    <nc r="Y24">
      <v>-37632</v>
    </nc>
  </rcc>
  <rcc rId="20" sId="2" numFmtId="34">
    <oc r="Y25">
      <f>'P:\GIELDA\2022\III KWARTAŁ 2022\[IAS III 2022.xlsx]PL skon'!$C23</f>
    </oc>
    <nc r="Y25">
      <v>-60318</v>
    </nc>
  </rcc>
  <rcc rId="21" sId="2" numFmtId="34">
    <oc r="Y26">
      <f>'P:\GIELDA\2022\III KWARTAŁ 2022\[IAS III 2022.xlsx]PL skon'!$C24</f>
    </oc>
    <nc r="Y26">
      <v>23959</v>
    </nc>
  </rcc>
  <rcc rId="22" sId="2" numFmtId="34">
    <oc r="Y27">
      <f>'P:\GIELDA\2022\III KWARTAŁ 2022\[IAS III 2022.xlsx]PL skon'!$C25</f>
    </oc>
    <nc r="Y27">
      <v>-202781</v>
    </nc>
  </rcc>
  <rcc rId="23" sId="2" numFmtId="34">
    <oc r="Y29">
      <f>'P:\GIELDA\2022\III KWARTAŁ 2022\[IAS III 2022.xlsx]PL skon'!$C$27</f>
    </oc>
    <nc r="Y29">
      <v>-209505</v>
    </nc>
  </rcc>
  <rcc rId="24" sId="2" numFmtId="34">
    <oc r="Y33">
      <f>'P:\GIELDA\2022\III KWARTAŁ 2022\[IAS III 2022.xlsx]PL skon'!$C$31</f>
    </oc>
    <nc r="Y33">
      <v>42343</v>
    </nc>
  </rcc>
  <rcc rId="25" sId="3" numFmtId="34">
    <oc r="AA3">
      <f>'P:\GIELDA\2022\III KWARTAŁ 2022\[IAS III 2022.xlsx]BS skon'!$D5</f>
    </oc>
    <nc r="AA3">
      <v>11514275</v>
    </nc>
  </rcc>
  <rcc rId="26" sId="3" numFmtId="34">
    <oc r="AA4">
      <f>'P:\GIELDA\2022\III KWARTAŁ 2022\[IAS III 2022.xlsx]BS skon'!$D6</f>
    </oc>
    <nc r="AA4">
      <v>8005479</v>
    </nc>
  </rcc>
  <rcc rId="27" sId="3" numFmtId="34">
    <oc r="AA5">
      <f>SUM('P:\GIELDA\2022\III KWARTAŁ 2022\[IAS III 2022.xlsx]BS skon'!$D$7:$D$8)</f>
    </oc>
    <nc r="AA5">
      <v>10750649</v>
    </nc>
  </rcc>
  <rcc rId="28" sId="3" numFmtId="34">
    <oc r="AA11">
      <f>'P:\GIELDA\2022\III KWARTAŁ 2022\[IAS III 2022.xlsx]BS skon'!$D$14</f>
    </oc>
    <nc r="AA11">
      <v>14282007</v>
    </nc>
  </rcc>
  <rcc rId="29" sId="3" numFmtId="34">
    <oc r="AA14">
      <f>'P:\GIELDA\2022\III KWARTAŁ 2022\[IAS III 2022.xlsx]BS skon'!$D16</f>
    </oc>
    <nc r="AA14">
      <v>34072379</v>
    </nc>
  </rcc>
  <rcc rId="30" sId="3" numFmtId="34">
    <oc r="AA15">
      <f>'P:\GIELDA\2022\III KWARTAŁ 2022\[IAS III 2022.xlsx]BS skon'!$D17</f>
    </oc>
    <nc r="AA15">
      <v>62445</v>
    </nc>
  </rcc>
  <rcc rId="31" sId="3" numFmtId="34">
    <oc r="AA16">
      <f>'P:\GIELDA\2022\III KWARTAŁ 2022\[IAS III 2022.xlsx]BS skon'!$D18</f>
    </oc>
    <nc r="AA16">
      <v>14785144</v>
    </nc>
  </rcc>
  <rcc rId="32" sId="3" numFmtId="34">
    <oc r="AA17">
      <f>'P:\GIELDA\2022\III KWARTAŁ 2022\[IAS III 2022.xlsx]BS skon'!$D19</f>
    </oc>
    <nc r="AA17">
      <v>177460</v>
    </nc>
  </rcc>
  <rcc rId="33" sId="3" numFmtId="34">
    <oc r="AA18">
      <f>'P:\GIELDA\2022\III KWARTAŁ 2022\[IAS III 2022.xlsx]BS skon'!$D20</f>
    </oc>
    <nc r="AA18">
      <v>60858</v>
    </nc>
  </rcc>
  <rcc rId="34" sId="3" numFmtId="34">
    <oc r="AA19">
      <f>'P:\GIELDA\2022\III KWARTAŁ 2022\[IAS III 2022.xlsx]BS skon'!$D21</f>
    </oc>
    <nc r="AA19">
      <v>8043599</v>
    </nc>
  </rcc>
  <rcc rId="35" sId="3" numFmtId="34">
    <oc r="AA20">
      <f>'P:\GIELDA\2022\III KWARTAŁ 2022\[IAS III 2022.xlsx]BS skon'!$D22</f>
    </oc>
    <nc r="AA20">
      <v>897323</v>
    </nc>
  </rcc>
  <rcc rId="36" sId="3" numFmtId="34">
    <oc r="AA21">
      <f>'P:\GIELDA\2022\III KWARTAŁ 2022\[IAS III 2022.xlsx]BS skon'!$D23</f>
    </oc>
    <nc r="AA21">
      <v>655551</v>
    </nc>
  </rcc>
  <rcc rId="37" sId="3" numFmtId="34">
    <oc r="AA22">
      <f>'P:\GIELDA\2022\III KWARTAŁ 2022\[IAS III 2022.xlsx]BS skon'!$D24</f>
    </oc>
    <nc r="AA22">
      <v>1712056</v>
    </nc>
  </rcc>
  <rcc rId="38" sId="3" numFmtId="34">
    <oc r="AA23">
      <f>'P:\GIELDA\2022\III KWARTAŁ 2022\[IAS III 2022.xlsx]BS skon'!$D25</f>
    </oc>
    <nc r="AA23">
      <v>639154</v>
    </nc>
  </rcc>
  <rcc rId="39" sId="3" numFmtId="34">
    <oc r="AA24">
      <f>'P:\GIELDA\2022\III KWARTAŁ 2022\[IAS III 2022.xlsx]BS skon'!$D26</f>
    </oc>
    <nc r="AA24">
      <v>519746</v>
    </nc>
  </rcc>
  <rcc rId="40" sId="3" numFmtId="34">
    <oc r="AA25">
      <f>'P:\GIELDA\2022\III KWARTAŁ 2022\[IAS III 2022.xlsx]BS skon'!$D27</f>
    </oc>
    <nc r="AA25">
      <v>17404</v>
    </nc>
  </rcc>
  <rcc rId="41" sId="3" numFmtId="34">
    <oc r="AA26">
      <f>'P:\GIELDA\2022\III KWARTAŁ 2022\[IAS III 2022.xlsx]BS skon'!$D28</f>
    </oc>
    <nc r="AA26">
      <v>2275640</v>
    </nc>
  </rcc>
  <rcc rId="42" sId="3" numFmtId="34">
    <oc r="AA27">
      <f>'P:\GIELDA\2022\III KWARTAŁ 2022\[IAS III 2022.xlsx]BS skon'!$D29</f>
    </oc>
    <nc r="AA27">
      <v>4875</v>
    </nc>
  </rcc>
  <rcc rId="43" sId="3" numFmtId="34">
    <oc r="AA28">
      <f>'P:\GIELDA\2022\III KWARTAŁ 2022\[IAS III 2022.xlsx]BS skon'!$D30</f>
    </oc>
    <nc r="AA28">
      <v>1380455</v>
    </nc>
  </rcc>
  <rcc rId="44" sId="3" numFmtId="34">
    <oc r="AA31">
      <f>'P:\GIELDA\2022\III KWARTAŁ 2022\[IAS III 2022.xlsx]BS skon'!$D$33</f>
    </oc>
    <nc r="AA31">
      <v>6391477</v>
    </nc>
  </rcc>
  <rcc rId="45" sId="3" numFmtId="34">
    <oc r="AA32">
      <f>SUM('P:\GIELDA\2022\III KWARTAŁ 2022\[IAS III 2022.xlsx]BS skon'!$D$34:$D$35)</f>
    </oc>
    <nc r="AA32">
      <v>11790119</v>
    </nc>
  </rcc>
  <rcc rId="46" sId="3" numFmtId="34">
    <oc r="AA33">
      <f>'P:\GIELDA\2022\III KWARTAŁ 2022\[IAS III 2022.xlsx]BS skon'!$D$36</f>
    </oc>
    <nc r="AA33">
      <v>189500975</v>
    </nc>
  </rcc>
  <rcc rId="47" sId="3" numFmtId="34">
    <oc r="AA34">
      <f>'P:\GIELDA\2022\III KWARTAŁ 2022\[IAS III 2022.xlsx]BS skon'!$D$37</f>
    </oc>
    <nc r="AA34">
      <v>8097478</v>
    </nc>
  </rcc>
  <rcc rId="48" sId="3" numFmtId="34">
    <oc r="AA35">
      <f>'P:\GIELDA\2022\III KWARTAŁ 2022\[IAS III 2022.xlsx]BS skon'!$D$39</f>
    </oc>
    <nc r="AA35">
      <v>11474406</v>
    </nc>
  </rcc>
  <rcc rId="49" sId="3" numFmtId="34">
    <oc r="AA36">
      <f>'P:\GIELDA\2022\III KWARTAŁ 2022\[IAS III 2022.xlsx]BS skon'!$D$40</f>
    </oc>
    <nc r="AA36">
      <v>463800</v>
    </nc>
  </rcc>
  <rcc rId="50" sId="3" numFmtId="34">
    <oc r="AA37">
      <f>'P:\GIELDA\2022\III KWARTAŁ 2022\[IAS III 2022.xlsx]BS skon'!$D$38</f>
    </oc>
    <nc r="AA37">
      <v>2878394</v>
    </nc>
  </rcc>
  <rcc rId="51" sId="3" numFmtId="34">
    <oc r="AA39">
      <f>'P:\GIELDA\2022\III KWARTAŁ 2022\[IAS III 2022.xlsx]BS skon'!$D42</f>
    </oc>
    <nc r="AA39">
      <v>174</v>
    </nc>
  </rcc>
  <rcc rId="52" sId="3" numFmtId="34">
    <oc r="AA40">
      <f>'P:\GIELDA\2022\III KWARTAŁ 2022\[IAS III 2022.xlsx]BS skon'!$D43</f>
    </oc>
    <nc r="AA40">
      <v>62316</v>
    </nc>
  </rcc>
  <rcc rId="53" sId="3" numFmtId="34">
    <oc r="AA42">
      <f>'P:\GIELDA\2022\III KWARTAŁ 2022\[IAS III 2022.xlsx]BS skon'!$D45</f>
    </oc>
    <nc r="AA42">
      <v>3267759</v>
    </nc>
  </rcc>
  <rcc rId="54" sId="3" numFmtId="34">
    <oc r="AA46">
      <f>'P:\GIELDA\2022\III KWARTAŁ 2022\[IAS III 2022.xlsx]BS skon'!$D$49</f>
    </oc>
    <nc r="AA46">
      <v>1021893</v>
    </nc>
  </rcc>
  <rcc rId="55" sId="3" numFmtId="34">
    <oc r="AA47">
      <f>'P:\GIELDA\2022\III KWARTAŁ 2022\[IAS III 2022.xlsx]BS skon'!$D50</f>
    </oc>
    <nc r="AA47">
      <v>23858400</v>
    </nc>
  </rcc>
  <rcc rId="56" sId="3" numFmtId="34">
    <oc r="AA48">
      <f>'P:\GIELDA\2022\III KWARTAŁ 2022\[IAS III 2022.xlsx]BS skon'!$D51</f>
    </oc>
    <nc r="AA48">
      <v>-1439590</v>
    </nc>
  </rcc>
  <rcc rId="57" sId="3" numFmtId="34">
    <oc r="AA49">
      <f>'P:\GIELDA\2022\III KWARTAŁ 2022\[IAS III 2022.xlsx]BS skon'!$D52</f>
    </oc>
    <nc r="AA49">
      <v>1770027</v>
    </nc>
  </rcc>
  <rcc rId="58" sId="3" numFmtId="34">
    <oc r="AA50">
      <f>'P:\GIELDA\2022\III KWARTAŁ 2022\[IAS III 2022.xlsx]BS skon'!$D53</f>
    </oc>
    <nc r="AA50">
      <v>1895773</v>
    </nc>
  </rcc>
  <rcc rId="59" sId="3" numFmtId="4">
    <oc r="AA51">
      <f>'P:\GIELDA\2022\III KWARTAŁ 2022\[IAS III 2022.xlsx]BS skon'!$D54</f>
    </oc>
    <nc r="AA51">
      <v>1740039</v>
    </nc>
  </rcc>
  <rcc rId="60" sId="4" numFmtId="34">
    <oc r="Y14">
      <f>'P:\GIELDA\2022\III KWARTAŁ 2022\[IAS III 2022.xlsx]odsetki'!$B11</f>
    </oc>
    <nc r="Y14">
      <v>1038089</v>
    </nc>
  </rcc>
  <rcc rId="61" sId="4" numFmtId="34">
    <oc r="Y15">
      <f>'P:\GIELDA\2022\III KWARTAŁ 2022\[IAS III 2022.xlsx]odsetki'!$B12</f>
    </oc>
    <nc r="Y15">
      <v>522878</v>
    </nc>
  </rcc>
  <rcc rId="62" sId="4" numFmtId="34">
    <oc r="Y16">
      <f>'P:\GIELDA\2022\III KWARTAŁ 2022\[IAS III 2022.xlsx]odsetki'!$B13</f>
    </oc>
    <nc r="Y16">
      <v>-420150</v>
    </nc>
  </rcc>
  <rcc rId="63" sId="4" numFmtId="34">
    <oc r="Y17">
      <f>'P:\GIELDA\2022\III KWARTAŁ 2022\[IAS III 2022.xlsx]odsetki'!$B16</f>
    </oc>
    <nc r="Y17">
      <v>52489</v>
    </nc>
  </rcc>
  <rcc rId="64" sId="4" numFmtId="34">
    <oc r="Y18">
      <f>'P:\GIELDA\2022\III KWARTAŁ 2022\[IAS III 2022.xlsx]odsetki'!$B14</f>
    </oc>
    <nc r="Y18">
      <v>132934</v>
    </nc>
  </rcc>
  <rcc rId="65" sId="4" numFmtId="34">
    <oc r="Y19">
      <f>'P:\GIELDA\2022\III KWARTAŁ 2022\[IAS III 2022.xlsx]odsetki'!$B15</f>
    </oc>
    <nc r="Y19">
      <v>23073</v>
    </nc>
  </rcc>
  <rcc rId="66" sId="4" numFmtId="34">
    <oc r="Y20">
      <f>'P:\GIELDA\2022\III KWARTAŁ 2022\[IAS III 2022.xlsx]odsetki'!$B18</f>
    </oc>
    <nc r="Y20">
      <v>12278</v>
    </nc>
  </rcc>
  <rcc rId="67" sId="4" numFmtId="34">
    <oc r="Y21">
      <f>'P:\GIELDA\2022\III KWARTAŁ 2022\[IAS III 2022.xlsx]odsetki'!$B17</f>
    </oc>
    <nc r="Y21">
      <v>71357</v>
    </nc>
  </rcc>
  <rcc rId="68" sId="4" numFmtId="34">
    <oc r="Y23">
      <f>'P:\GIELDA\2022\III KWARTAŁ 2022\[IAS III 2022.xlsx]odsetki'!$B20</f>
    </oc>
    <nc r="Y23">
      <v>44906</v>
    </nc>
  </rcc>
  <rcc rId="69" sId="4" numFmtId="34">
    <oc r="Y24">
      <f>'P:\GIELDA\2022\III KWARTAŁ 2022\[IAS III 2022.xlsx]odsetki'!$B21</f>
    </oc>
    <nc r="Y24">
      <v>470752</v>
    </nc>
  </rcc>
  <rcc rId="70" sId="4" numFmtId="34">
    <oc r="Y26">
      <f>'P:\GIELDA\2022\III KWARTAŁ 2022\[IAS III 2022.xlsx]odsetki'!$B23</f>
    </oc>
    <nc r="Y26">
      <v>1175</v>
    </nc>
  </rcc>
  <rcc rId="71" sId="4" numFmtId="34">
    <oc r="Y27">
      <f>'P:\GIELDA\2022\III KWARTAŁ 2022\[IAS III 2022.xlsx]odsetki'!$B24</f>
    </oc>
    <nc r="Y27">
      <v>13749</v>
    </nc>
  </rcc>
  <rcc rId="72" sId="4" numFmtId="34">
    <oc r="Y29">
      <f>'P:\GIELDA\2022\III KWARTAŁ 2022\[IAS III 2022.xlsx]odsetki'!$B$25</f>
    </oc>
    <nc r="Y29">
      <v>11786</v>
    </nc>
  </rcc>
  <rcc rId="73" sId="4" numFmtId="34">
    <oc r="Y30">
      <f>'P:\GIELDA\2022\III KWARTAŁ 2022\[IAS III 2022.xlsx]odsetki'!$B$26</f>
    </oc>
    <nc r="Y30">
      <v>194028</v>
    </nc>
  </rcc>
  <rcc rId="74" sId="4" numFmtId="34">
    <oc r="Y32">
      <f>'P:\GIELDA\2022\III KWARTAŁ 2022\[IAS III 2022.xlsx]odsetki'!$B31</f>
    </oc>
    <nc r="Y32">
      <v>-225208</v>
    </nc>
  </rcc>
  <rcc rId="75" sId="4" numFmtId="34">
    <oc r="Y33">
      <f>'P:\GIELDA\2022\III KWARTAŁ 2022\[IAS III 2022.xlsx]odsetki'!$B32</f>
    </oc>
    <nc r="Y33">
      <v>-291450</v>
    </nc>
  </rcc>
  <rcc rId="76" sId="4" numFmtId="34">
    <oc r="Y34">
      <f>'P:\GIELDA\2022\III KWARTAŁ 2022\[IAS III 2022.xlsx]odsetki'!$B33</f>
    </oc>
    <nc r="Y34">
      <v>-157010</v>
    </nc>
  </rcc>
  <rcc rId="77" sId="4" numFmtId="34">
    <oc r="Y35">
      <f>'P:\GIELDA\2022\III KWARTAŁ 2022\[IAS III 2022.xlsx]odsetki'!$B34</f>
    </oc>
    <nc r="Y35">
      <v>-76281</v>
    </nc>
  </rcc>
  <rcc rId="78" sId="4" numFmtId="34">
    <oc r="Y36">
      <f>'P:\GIELDA\2022\III KWARTAŁ 2022\[IAS III 2022.xlsx]odsetki'!$B35</f>
    </oc>
    <nc r="Y36">
      <v>-66137</v>
    </nc>
  </rcc>
  <rcc rId="79" sId="4" numFmtId="34">
    <oc r="Y37">
      <f>'P:\GIELDA\2022\III KWARTAŁ 2022\[IAS III 2022.xlsx]odsetki'!$B36</f>
    </oc>
    <nc r="Y37">
      <v>-3534</v>
    </nc>
  </rcc>
  <rcc rId="80" sId="4" numFmtId="34">
    <oc r="Y38">
      <f>'P:\GIELDA\2022\III KWARTAŁ 2022\[IAS III 2022.xlsx]odsetki'!$B37</f>
    </oc>
    <nc r="Y38">
      <v>-129171</v>
    </nc>
  </rcc>
  <rcc rId="81" sId="5" numFmtId="34">
    <oc r="Y3">
      <f>'P:\GIELDA\2022\III KWARTAŁ 2022\[IAS III 2022.xlsx]noty rachunkowe'!$B$3</f>
    </oc>
    <nc r="Y3">
      <v>99822</v>
    </nc>
  </rcc>
  <rcc rId="82" sId="5" numFmtId="34">
    <oc r="Y4">
      <f>'P:\GIELDA\2022\III KWARTAŁ 2022\[IAS III 2022.xlsx]noty rachunkowe'!$B$6</f>
    </oc>
    <nc r="Y4">
      <v>123324</v>
    </nc>
  </rcc>
  <rcc rId="83" sId="5" numFmtId="34">
    <oc r="Y5">
      <f>'P:\GIELDA\2022\III KWARTAŁ 2022\[IAS III 2022.xlsx]noty rachunkowe'!$B$11</f>
    </oc>
    <nc r="Y5">
      <v>30827</v>
    </nc>
  </rcc>
  <rcc rId="84" sId="5" numFmtId="34">
    <oc r="Y6">
      <f>'P:\GIELDA\2022\III KWARTAŁ 2022\[IAS III 2022.xlsx]noty rachunkowe'!$B$5</f>
    </oc>
    <nc r="Y6">
      <v>180839</v>
    </nc>
  </rcc>
  <rcc rId="85" sId="5" numFmtId="34">
    <oc r="Y7">
      <f>'P:\GIELDA\2022\III KWARTAŁ 2022\[IAS III 2022.xlsx]noty rachunkowe'!$B$2</f>
    </oc>
    <nc r="Y7">
      <v>66047</v>
    </nc>
  </rcc>
  <rcc rId="86" sId="5" numFmtId="34">
    <oc r="Y8">
      <f>'P:\GIELDA\2022\III KWARTAŁ 2022\[IAS III 2022.xlsx]noty rachunkowe'!$B$10</f>
    </oc>
    <nc r="Y8">
      <v>114044</v>
    </nc>
  </rcc>
  <rcc rId="87" sId="5" numFmtId="34">
    <oc r="Y9">
      <f>'P:\GIELDA\2022\III KWARTAŁ 2022\[IAS III 2022.xlsx]noty rachunkowe'!$B$9</f>
    </oc>
    <nc r="Y9">
      <v>38387</v>
    </nc>
  </rcc>
  <rcc rId="88" sId="5" numFmtId="34">
    <oc r="Y10">
      <f>'P:\GIELDA\2022\III KWARTAŁ 2022\[IAS III 2022.xlsx]noty rachunkowe'!$B$14</f>
    </oc>
    <nc r="Y10">
      <v>2488</v>
    </nc>
  </rcc>
  <rcc rId="89" sId="5" numFmtId="34">
    <oc r="Y11">
      <f>'P:\GIELDA\2022\III KWARTAŁ 2022\[IAS III 2022.xlsx]noty rachunkowe'!$B$4</f>
    </oc>
    <nc r="Y11">
      <v>46348</v>
    </nc>
  </rcc>
  <rcc rId="90" sId="5" numFmtId="34">
    <oc r="Y12">
      <f>'P:\GIELDA\2022\III KWARTAŁ 2022\[IAS III 2022.xlsx]noty rachunkowe'!$B$7</f>
    </oc>
    <nc r="Y12">
      <v>64228</v>
    </nc>
  </rcc>
  <rcc rId="91" sId="5" numFmtId="34">
    <oc r="Y13">
      <f>'P:\GIELDA\2022\III KWARTAŁ 2022\[IAS III 2022.xlsx]noty rachunkowe'!$B$8</f>
    </oc>
    <nc r="Y13">
      <v>27873</v>
    </nc>
  </rcc>
  <rcc rId="92" sId="5" numFmtId="34">
    <oc r="Y14">
      <f>'P:\GIELDA\2022\III KWARTAŁ 2022\[IAS III 2022.xlsx]noty rachunkowe'!$B$12</f>
    </oc>
    <nc r="Y14">
      <v>7379</v>
    </nc>
  </rcc>
  <rcc rId="93" sId="5" numFmtId="34">
    <oc r="Y15">
      <f>'P:\GIELDA\2022\III KWARTAŁ 2022\[IAS III 2022.xlsx]noty rachunkowe'!$B$13</f>
    </oc>
    <nc r="Y15">
      <v>4182</v>
    </nc>
  </rcc>
  <rcc rId="94" sId="5" numFmtId="34">
    <oc r="Y19">
      <f>'P:\GIELDA\2022\III KWARTAŁ 2022\[IAS III 2022.xlsx]noty rachunkowe'!$B$22</f>
    </oc>
    <nc r="Y19">
      <v>-17926</v>
    </nc>
  </rcc>
  <rcc rId="95" sId="5" numFmtId="34">
    <oc r="Y21">
      <f>'P:\GIELDA\2022\III KWARTAŁ 2022\[IAS III 2022.xlsx]noty rachunkowe'!$B$17</f>
    </oc>
    <nc r="Y21">
      <v>-18861</v>
    </nc>
  </rcc>
  <rcc rId="96" sId="5" numFmtId="34">
    <oc r="Y22">
      <f>'P:\GIELDA\2022\III KWARTAŁ 2022\[IAS III 2022.xlsx]noty rachunkowe'!$B$21</f>
    </oc>
    <nc r="Y22">
      <v>-24588</v>
    </nc>
  </rcc>
  <rcc rId="97" sId="5" numFmtId="34">
    <oc r="Y23">
      <f>'P:\GIELDA\2022\III KWARTAŁ 2022\[IAS III 2022.xlsx]noty rachunkowe'!$B$20</f>
    </oc>
    <nc r="Y23">
      <v>-6033</v>
    </nc>
  </rcc>
  <rcc rId="98" sId="5" numFmtId="34">
    <oc r="Y24">
      <f>'P:\GIELDA\2022\III KWARTAŁ 2022\[IAS III 2022.xlsx]noty rachunkowe'!$B$19</f>
    </oc>
    <nc r="Y24">
      <v>-3453</v>
    </nc>
  </rcc>
  <rcc rId="99" sId="5" numFmtId="34">
    <oc r="Y25">
      <f>'P:\GIELDA\2022\III KWARTAŁ 2022\[IAS III 2022.xlsx]noty rachunkowe'!$B$25</f>
    </oc>
    <nc r="Y25">
      <v>-691</v>
    </nc>
  </rcc>
  <rcc rId="100" sId="5" numFmtId="34">
    <oc r="Y26">
      <f>'P:\GIELDA\2022\III KWARTAŁ 2022\[IAS III 2022.xlsx]noty rachunkowe'!$B$23</f>
    </oc>
    <nc r="Y26">
      <v>-4171</v>
    </nc>
  </rcc>
  <rcc rId="101" sId="5" numFmtId="34">
    <oc r="Y27">
      <f>'P:\GIELDA\2022\III KWARTAŁ 2022\[IAS III 2022.xlsx]noty rachunkowe'!$B$18</f>
    </oc>
    <nc r="Y27">
      <v>-1951</v>
    </nc>
  </rcc>
  <rcc rId="102" sId="5" numFmtId="34">
    <oc r="Y28">
      <f>'P:\GIELDA\2022\III KWARTAŁ 2022\[IAS III 2022.xlsx]noty rachunkowe'!$B$24</f>
    </oc>
    <nc r="Y28">
      <v>-11185</v>
    </nc>
  </rcc>
  <rcc rId="103" sId="5" numFmtId="34">
    <oc r="Y30">
      <f>'P:\GIELDA\2022\III KWARTAŁ 2022\[IAS III 2022.xlsx]noty rachunkowe'!$B$26-Y18-Y20-Y29</f>
    </oc>
    <nc r="Y30">
      <v>-22842</v>
    </nc>
  </rcc>
  <rcc rId="104" sId="6" numFmtId="34">
    <oc r="Y2">
      <f>'P:\GIELDA\2022\III KWARTAŁ 2022\[IAS III 2022.xlsx]noty rachunkowe'!$B$80</f>
    </oc>
    <nc r="Y2">
      <v>-379771</v>
    </nc>
  </rcc>
  <rcc rId="105" sId="6" numFmtId="34">
    <oc r="Y3">
      <f>'P:\GIELDA\2022\III KWARTAŁ 2022\[IAS III 2022.xlsx]noty rachunkowe'!$B$81</f>
    </oc>
    <nc r="Y3">
      <v>-65693</v>
    </nc>
  </rcc>
  <rcc rId="106" sId="6" numFmtId="34">
    <oc r="Y4">
      <f>'P:\GIELDA\2022\III KWARTAŁ 2022\[IAS III 2022.xlsx]noty rachunkowe'!$B$82</f>
    </oc>
    <nc r="Y4">
      <v>-2500</v>
    </nc>
  </rcc>
  <rcc rId="107" sId="6" numFmtId="34">
    <oc r="Y5">
      <f>'P:\GIELDA\2022\III KWARTAŁ 2022\[IAS III 2022.xlsx]noty rachunkowe'!$B$83</f>
    </oc>
    <nc r="Y5">
      <v>-9650</v>
    </nc>
  </rcc>
  <rcc rId="108" sId="6" numFmtId="34">
    <oc r="Y6">
      <f>'P:\GIELDA\2022\III KWARTAŁ 2022\[IAS III 2022.xlsx]noty rachunkowe'!$B$84</f>
    </oc>
    <nc r="Y6">
      <v>-2640</v>
    </nc>
  </rcc>
  <rcc rId="109" sId="6" numFmtId="34">
    <oc r="Y7">
      <f>'P:\GIELDA\2022\III KWARTAŁ 2022\[IAS III 2022.xlsx]noty rachunkowe'!$B$85</f>
    </oc>
    <nc r="Y7">
      <v>-264</v>
    </nc>
  </rcc>
  <rcc rId="110" sId="6" numFmtId="34">
    <oc r="Y8">
      <f>'P:\GIELDA\2022\III KWARTAŁ 2022\[IAS III 2022.xlsx]noty rachunkowe'!$B$86</f>
    </oc>
    <nc r="Y8">
      <v>0</v>
    </nc>
  </rcc>
  <rcc rId="111" sId="6" numFmtId="34">
    <oc r="Y13">
      <f>'P:\GIELDA\2022\III KWARTAŁ 2022\[IAS III 2022.xlsx]noty rachunkowe'!$B$102</f>
    </oc>
    <nc r="Y13">
      <v>-12900</v>
    </nc>
  </rcc>
  <rcc rId="112" sId="6" numFmtId="34">
    <oc r="Y14">
      <f>'P:\GIELDA\2022\III KWARTAŁ 2022\[IAS III 2022.xlsx]noty rachunkowe'!$B$99</f>
    </oc>
    <nc r="Y14">
      <v>-104605</v>
    </nc>
  </rcc>
  <rcc rId="113" sId="6" numFmtId="34">
    <oc r="Y15">
      <f>'P:\GIELDA\2022\III KWARTAŁ 2022\[IAS III 2022.xlsx]noty rachunkowe'!$B$103</f>
    </oc>
    <nc r="Y15">
      <v>-24698</v>
    </nc>
  </rcc>
  <rcc rId="114" sId="6" numFmtId="34">
    <oc r="Y16">
      <f>'P:\GIELDA\2022\III KWARTAŁ 2022\[IAS III 2022.xlsx]noty rachunkowe'!$B$107</f>
    </oc>
    <nc r="Y16">
      <v>-12207</v>
    </nc>
  </rcc>
  <rcc rId="115" sId="6" numFmtId="34">
    <oc r="Y17">
      <f>'P:\GIELDA\2022\III KWARTAŁ 2022\[IAS III 2022.xlsx]noty rachunkowe'!$B$111</f>
    </oc>
    <nc r="Y17">
      <v>-3179</v>
    </nc>
  </rcc>
  <rcc rId="116" sId="6" numFmtId="34">
    <oc r="Y18">
      <f>'P:\GIELDA\2022\III KWARTAŁ 2022\[IAS III 2022.xlsx]noty rachunkowe'!$B$105</f>
    </oc>
    <nc r="Y18">
      <v>-33498</v>
    </nc>
  </rcc>
  <rcc rId="117" sId="6" numFmtId="34">
    <oc r="Y19">
      <f>'P:\GIELDA\2022\III KWARTAŁ 2022\[IAS III 2022.xlsx]noty rachunkowe'!$B$110</f>
    </oc>
    <nc r="Y19">
      <v>-4901</v>
    </nc>
  </rcc>
  <rcc rId="118" sId="6" numFmtId="34">
    <oc r="Y20">
      <f>'P:\GIELDA\2022\III KWARTAŁ 2022\[IAS III 2022.xlsx]noty rachunkowe'!$B$93</f>
    </oc>
    <nc r="Y20">
      <v>-26106</v>
    </nc>
  </rcc>
  <rcc rId="119" sId="6" numFmtId="34">
    <oc r="Y21">
      <f>'P:\GIELDA\2022\III KWARTAŁ 2022\[IAS III 2022.xlsx]noty rachunkowe'!$B$100</f>
    </oc>
    <nc r="Y21">
      <v>-10702</v>
    </nc>
  </rcc>
  <rcc rId="120" sId="6" numFmtId="34">
    <oc r="Y22">
      <f>'P:\GIELDA\2022\III KWARTAŁ 2022\[IAS III 2022.xlsx]noty rachunkowe'!$B$98</f>
    </oc>
    <nc r="Y22">
      <v>-43095</v>
    </nc>
  </rcc>
  <rcc rId="121" sId="6" numFmtId="34">
    <oc r="Y23">
      <f>'P:\GIELDA\2022\III KWARTAŁ 2022\[IAS III 2022.xlsx]noty rachunkowe'!$B$104</f>
    </oc>
    <nc r="Y23">
      <v>-14979</v>
    </nc>
  </rcc>
  <rcc rId="122" sId="6" numFmtId="34">
    <oc r="Y24">
      <f>'P:\GIELDA\2022\III KWARTAŁ 2022\[IAS III 2022.xlsx]noty rachunkowe'!$B$108</f>
    </oc>
    <nc r="Y24">
      <v>-5027</v>
    </nc>
  </rcc>
  <rcc rId="123" sId="6" numFmtId="34">
    <oc r="Y25">
      <f>'P:\GIELDA\2022\III KWARTAŁ 2022\[IAS III 2022.xlsx]noty rachunkowe'!$B$109</f>
    </oc>
    <nc r="Y25">
      <v>-7933</v>
    </nc>
  </rcc>
  <rcc rId="124" sId="6" numFmtId="34">
    <oc r="Y26">
      <f>'P:\GIELDA\2022\III KWARTAŁ 2022\[IAS III 2022.xlsx]noty rachunkowe'!$B$106</f>
    </oc>
    <nc r="Y26">
      <v>-4650</v>
    </nc>
  </rcc>
  <rcc rId="125" sId="6" numFmtId="34">
    <oc r="Y27">
      <f>'P:\GIELDA\2022\III KWARTAŁ 2022\[IAS III 2022.xlsx]noty rachunkowe'!$B$113</f>
    </oc>
    <nc r="Y27">
      <v>-4800</v>
    </nc>
  </rcc>
  <rcc rId="126" sId="6" numFmtId="34">
    <oc r="Y28">
      <f>'P:\GIELDA\2022\III KWARTAŁ 2022\[IAS III 2022.xlsx]noty rachunkowe'!$B$94+'P:\GIELDA\2022\III KWARTAŁ 2022\[IAS III 2022.xlsx]noty rachunkowe'!$B$95+'P:\GIELDA\2022\III KWARTAŁ 2022\[IAS III 2022.xlsx]noty rachunkowe'!$B$96</f>
    </oc>
    <nc r="Y28">
      <v>-2389</v>
    </nc>
  </rcc>
  <rcc rId="127" sId="6" numFmtId="34">
    <oc r="Y29">
      <f>'P:\GIELDA\2022\III KWARTAŁ 2022\[IAS III 2022.xlsx]noty rachunkowe'!$B$97</f>
    </oc>
    <nc r="Y29">
      <v>-9519</v>
    </nc>
  </rcc>
  <rcc rId="128" sId="6" numFmtId="34">
    <oc r="Y30">
      <f>'P:\GIELDA\2022\III KWARTAŁ 2022\[IAS III 2022.xlsx]noty rachunkowe'!$B$101</f>
    </oc>
    <nc r="Y30">
      <v>-38442</v>
    </nc>
  </rcc>
  <rcc rId="129" sId="6" numFmtId="34">
    <oc r="Y31">
      <f>'P:\GIELDA\2022\III KWARTAŁ 2022\[IAS III 2022.xlsx]noty rachunkowe'!$B$112</f>
    </oc>
    <nc r="Y31">
      <v>-165000</v>
    </nc>
  </rcc>
  <rcc rId="130" sId="6">
    <oc r="A31">
      <f>'P:\GIELDA\2022\III KWARTAŁ 2022\[IAS III 2022.xlsx]noty rachunkowe'!$A$112</f>
    </oc>
    <nc r="A31" t="inlineStr">
      <is>
        <t>Koszty ponoszone na rzecz Funduszu Wsparcia Kredytobiorców</t>
      </is>
    </nc>
  </rcc>
  <rcc rId="131" sId="7" numFmtId="34">
    <oc r="Y3">
      <f>'P:\GIELDA\2022\III KWARTAŁ 2022\[IAS III 2022.xlsx]noty rachunkowe'!$B$36</f>
    </oc>
    <nc r="Y3">
      <v>-273241</v>
    </nc>
  </rcc>
  <rcc rId="132" sId="7" numFmtId="34">
    <oc r="Y4">
      <f>'P:\GIELDA\2022\III KWARTAŁ 2022\[IAS III 2022.xlsx]noty rachunkowe'!$B$37</f>
    </oc>
    <nc r="Y4">
      <v>309287</v>
    </nc>
  </rcc>
  <rcc rId="133" sId="7" numFmtId="34">
    <oc r="Y7">
      <f>'P:\GIELDA\2022\III KWARTAŁ 2022\[IAS III 2022.xlsx]noty rachunkowe'!$B$38</f>
    </oc>
    <nc r="Y7">
      <v>-1555</v>
    </nc>
  </rcc>
  <rcc rId="134" sId="7" numFmtId="34">
    <oc r="Y8">
      <f>'P:\GIELDA\2022\III KWARTAŁ 2022\[IAS III 2022.xlsx]noty rachunkowe'!$B$39</f>
    </oc>
    <nc r="Y8">
      <v>-1816</v>
    </nc>
  </rcc>
  <rcc rId="135" sId="7" numFmtId="34">
    <oc r="Y9">
      <f>'P:\GIELDA\2022\III KWARTAŁ 2022\[IAS III 2022.xlsx]noty rachunkowe'!$B$40</f>
    </oc>
    <nc r="Y9">
      <v>2748</v>
    </nc>
  </rcc>
  <rcc rId="136" sId="12" numFmtId="34">
    <oc r="Y3">
      <f>'P:\GIELDA\2022\III KWARTAŁ 2022\[IAS III 2022.xlsx]noty rachunkowe'!$B$119</f>
    </oc>
    <nc r="Y3">
      <v>-21033</v>
    </nc>
  </rcc>
  <rcc rId="137" sId="12" numFmtId="34">
    <oc r="Y5">
      <f>'P:\GIELDA\2022\III KWARTAŁ 2022\[IAS III 2022.xlsx]noty rachunkowe'!$B$120</f>
    </oc>
    <nc r="Y5">
      <v>-453</v>
    </nc>
  </rcc>
  <rcc rId="138" sId="12" numFmtId="34">
    <oc r="Y6">
      <f>'P:\GIELDA\2022\III KWARTAŁ 2022\[IAS III 2022.xlsx]noty rachunkowe'!$B$121</f>
    </oc>
    <nc r="Y6">
      <v>-9448</v>
    </nc>
  </rcc>
  <rcc rId="139" sId="12" numFmtId="34">
    <oc r="Y7">
      <f>'P:\GIELDA\2022\III KWARTAŁ 2022\[IAS III 2022.xlsx]noty rachunkowe'!$B$122</f>
    </oc>
    <nc r="Y7">
      <v>-8644</v>
    </nc>
  </rcc>
  <rcc rId="140" sId="12" numFmtId="34">
    <oc r="Y8">
      <f>'P:\GIELDA\2022\III KWARTAŁ 2022\[IAS III 2022.xlsx]noty rachunkowe'!$B$123</f>
    </oc>
    <nc r="Y8">
      <v>-311</v>
    </nc>
  </rcc>
  <rcc rId="141" sId="12" numFmtId="34">
    <oc r="Y9">
      <f>'P:\GIELDA\2022\III KWARTAŁ 2022\[IAS III 2022.xlsx]noty rachunkowe'!$B$124</f>
    </oc>
    <nc r="Y9">
      <v>-85</v>
    </nc>
  </rcc>
  <rcc rId="142" sId="12" numFmtId="34">
    <oc r="Y10">
      <f>'P:\GIELDA\2022\III KWARTAŁ 2022\[IAS III 2022.xlsx]noty rachunkowe'!$B$125</f>
    </oc>
    <nc r="Y10">
      <v>-1584</v>
    </nc>
  </rcc>
  <rcc rId="143" sId="12" numFmtId="34">
    <oc r="Y11">
      <f>'P:\GIELDA\2022\III KWARTAŁ 2022\[IAS III 2022.xlsx]noty rachunkowe'!$B$126</f>
    </oc>
    <nc r="Y11">
      <v>-18760</v>
    </nc>
  </rcc>
  <rcc rId="144" sId="13" numFmtId="34">
    <oc r="Y3">
      <f>'P:\GIELDA\2022\III KWARTAŁ 2022\[IAS III 2022.xlsx]noty rachunkowe'!$B$63</f>
    </oc>
    <nc r="Y3">
      <v>11883</v>
    </nc>
  </rcc>
  <rcc rId="145" sId="13" numFmtId="34">
    <oc r="Y5">
      <f>'P:\GIELDA\2022\III KWARTAŁ 2022\[IAS III 2022.xlsx]noty rachunkowe'!$B$64</f>
    </oc>
    <nc r="Y5">
      <v>23585</v>
    </nc>
  </rcc>
  <rcc rId="146" sId="13" numFmtId="34">
    <oc r="Y8">
      <f>'P:\GIELDA\2022\III KWARTAŁ 2022\[IAS III 2022.xlsx]noty rachunkowe'!$B$67</f>
    </oc>
    <nc r="Y8">
      <v>0</v>
    </nc>
  </rcc>
  <rcc rId="147" sId="13" numFmtId="34">
    <oc r="Y9">
      <f>'P:\GIELDA\2022\III KWARTAŁ 2022\[IAS III 2022.xlsx]noty rachunkowe'!$B$66</f>
    </oc>
    <nc r="Y9">
      <v>16</v>
    </nc>
  </rcc>
  <rcc rId="148" sId="13" numFmtId="34">
    <oc r="Y11">
      <f>'P:\GIELDA\2022\III KWARTAŁ 2022\[IAS III 2022.xlsx]noty rachunkowe'!$B$68</f>
    </oc>
    <nc r="Y11">
      <v>683</v>
    </nc>
  </rcc>
  <rcc rId="149" sId="13" numFmtId="34">
    <oc r="Y12">
      <f>'P:\GIELDA\2022\III KWARTAŁ 2022\[IAS III 2022.xlsx]noty rachunkowe'!$B$69</f>
    </oc>
    <nc r="Y12">
      <v>0</v>
    </nc>
  </rcc>
  <rcc rId="150" sId="13" numFmtId="34">
    <oc r="Y13">
      <f>'P:\GIELDA\2022\III KWARTAŁ 2022\[IAS III 2022.xlsx]noty rachunkowe'!$B$70</f>
    </oc>
    <nc r="Y13">
      <v>11232</v>
    </nc>
  </rcc>
  <rcc rId="151" sId="13" numFmtId="34">
    <oc r="Y14">
      <f>'P:\GIELDA\2022\III KWARTAŁ 2022\[IAS III 2022.xlsx]noty rachunkowe'!$B$71</f>
    </oc>
    <nc r="Y14">
      <v>14943</v>
    </nc>
  </rcc>
  <rcc rId="152" sId="9" numFmtId="34">
    <oc r="Y3">
      <f>'P:\GIELDA\2022\III KWARTAŁ 2022\[IAS III 2022.xlsx]nal od klientow'!$H$3</f>
    </oc>
    <nc r="Y3">
      <v>63697073</v>
    </nc>
  </rcc>
  <rcc rId="153" sId="9" numFmtId="34">
    <oc r="Y4">
      <f>'P:\GIELDA\2022\III KWARTAŁ 2022\[IAS III 2022.xlsx]nal od klientow'!$H$4</f>
    </oc>
    <nc r="Y4">
      <v>82781166</v>
    </nc>
  </rcc>
  <rcc rId="154" sId="9" numFmtId="34">
    <oc r="Y5">
      <f>'P:\GIELDA\2022\III KWARTAŁ 2022\[IAS III 2022.xlsx]nal od klientow'!$H$5</f>
    </oc>
    <nc r="Y5">
      <v>54682076</v>
    </nc>
  </rcc>
  <rcc rId="155" sId="9" numFmtId="34">
    <oc r="Y6">
      <f>'P:\GIELDA\2022\III KWARTAŁ 2022\[IAS III 2022.xlsx]nal od klientow'!$H$6</f>
    </oc>
    <nc r="Y6">
      <v>11693070</v>
    </nc>
  </rcc>
  <rcc rId="156" sId="9" numFmtId="34">
    <oc r="Y7">
      <f>'P:\GIELDA\2022\III KWARTAŁ 2022\[IAS III 2022.xlsx]nal od klientow'!$H$7</f>
    </oc>
    <nc r="Y7">
      <v>1252404</v>
    </nc>
  </rcc>
  <rcc rId="157" sId="9" numFmtId="34">
    <oc r="Y9">
      <f>'P:\GIELDA\2022\III KWARTAŁ 2022\[IAS III 2022.xlsx]nal od klientow'!$H$8</f>
    </oc>
    <nc r="Y9">
      <v>87145</v>
    </nc>
  </rcc>
  <rcc rId="158" sId="9" numFmtId="34">
    <oc r="Y11">
      <f>'P:\GIELDA\2022\III KWARTAŁ 2022\[IAS III 2022.xlsx]nal od klientow'!$H$10</f>
    </oc>
    <nc r="Y11">
      <v>-5972215</v>
    </nc>
  </rcc>
  <rcc rId="159" sId="11" numFmtId="34">
    <oc r="U4">
      <f>'P:\GIELDA\2022\III KWARTAŁ 2022\[IAS III 2022.xlsx]rezerwy na należności'!$B4</f>
    </oc>
    <nc r="U4">
      <v>41</v>
    </nc>
  </rcc>
  <rcc rId="160" sId="11" numFmtId="34">
    <oc r="U5">
      <f>'P:\GIELDA\2022\III KWARTAŁ 2022\[IAS III 2022.xlsx]rezerwy na należności'!$B5</f>
    </oc>
    <nc r="U5">
      <v>0</v>
    </nc>
  </rcc>
  <rcc rId="161" sId="11" numFmtId="34">
    <oc r="U6">
      <f>'P:\GIELDA\2022\III KWARTAŁ 2022\[IAS III 2022.xlsx]rezerwy na należności'!$B6</f>
    </oc>
    <nc r="U6">
      <v>0</v>
    </nc>
  </rcc>
  <rcc rId="162" sId="11" numFmtId="34">
    <oc r="U7">
      <f>'P:\GIELDA\2022\III KWARTAŁ 2022\[IAS III 2022.xlsx]rezerwy na należności'!$B7</f>
    </oc>
    <nc r="U7">
      <v>0</v>
    </nc>
  </rcc>
  <rcc rId="163" sId="11" numFmtId="34">
    <oc r="U9">
      <f>'P:\GIELDA\2022\III KWARTAŁ 2022\[IAS III 2022.xlsx]rezerwy na należności'!$B9</f>
    </oc>
    <nc r="U9">
      <v>-56624</v>
    </nc>
  </rcc>
  <rcc rId="164" sId="11" numFmtId="34">
    <oc r="U10">
      <f>'P:\GIELDA\2022\III KWARTAŁ 2022\[IAS III 2022.xlsx]rezerwy na należności'!$B10</f>
    </oc>
    <nc r="U10">
      <v>-151097</v>
    </nc>
  </rcc>
  <rcc rId="165" sId="11" numFmtId="34">
    <oc r="U11">
      <f>'P:\GIELDA\2022\III KWARTAŁ 2022\[IAS III 2022.xlsx]rezerwy na należności'!$B11</f>
    </oc>
    <nc r="U11">
      <v>-130133</v>
    </nc>
  </rcc>
  <rcc rId="166" sId="11" numFmtId="34">
    <oc r="U12">
      <f>'P:\GIELDA\2022\III KWARTAŁ 2022\[IAS III 2022.xlsx]rezerwy na należności'!$B12</f>
    </oc>
    <nc r="U12">
      <v>7935</v>
    </nc>
  </rcc>
  <rcc rId="167" sId="11" numFmtId="34">
    <oc r="U14">
      <f>'P:\GIELDA\2022\III KWARTAŁ 2022\[IAS III 2022.xlsx]rezerwy na należności'!$B14</f>
    </oc>
    <nc r="U14">
      <v>0</v>
    </nc>
  </rcc>
  <rcc rId="168" sId="11" numFmtId="34">
    <oc r="U15">
      <f>'P:\GIELDA\2022\III KWARTAŁ 2022\[IAS III 2022.xlsx]rezerwy na należności'!$B15</f>
    </oc>
    <nc r="U15">
      <v>0</v>
    </nc>
  </rcc>
  <rcc rId="169" sId="11" numFmtId="34">
    <oc r="U16">
      <f>'P:\GIELDA\2022\III KWARTAŁ 2022\[IAS III 2022.xlsx]rezerwy na należności'!$B16</f>
    </oc>
    <nc r="U16">
      <v>-6794</v>
    </nc>
  </rcc>
  <rcc rId="170" sId="11" numFmtId="34">
    <oc r="U17">
      <f>'P:\GIELDA\2022\III KWARTAŁ 2022\[IAS III 2022.xlsx]rezerwy na należności'!$B17</f>
    </oc>
    <nc r="U17">
      <v>0</v>
    </nc>
  </rcc>
  <rcc rId="171" sId="11" numFmtId="34">
    <oc r="U19">
      <f>'P:\GIELDA\2022\III KWARTAŁ 2022\[IAS III 2022.xlsx]rezerwy na należności'!$B19</f>
    </oc>
    <nc r="U19">
      <v>-1362</v>
    </nc>
  </rcc>
  <rcc rId="172" sId="11" numFmtId="34">
    <oc r="U20">
      <f>'P:\GIELDA\2022\III KWARTAŁ 2022\[IAS III 2022.xlsx]rezerwy na należności'!$B20</f>
    </oc>
    <nc r="U20">
      <v>-2756</v>
    </nc>
  </rcc>
  <rcc rId="173" sId="11" numFmtId="34">
    <oc r="U21">
      <f>'P:\GIELDA\2022\III KWARTAŁ 2022\[IAS III 2022.xlsx]rezerwy na należności'!$B21</f>
    </oc>
    <nc r="U21">
      <v>-498</v>
    </nc>
  </rcc>
  <rcc rId="174" sId="11" numFmtId="34">
    <oc r="U22">
      <f>'P:\GIELDA\2022\III KWARTAŁ 2022\[IAS III 2022.xlsx]rezerwy na należności'!$B22</f>
    </oc>
    <nc r="U22">
      <v>0</v>
    </nc>
  </rcc>
  <rcc rId="175" sId="14" numFmtId="34">
    <oc r="Y4">
      <f>'P:\GIELDA\2022\III KWARTAŁ 2022\[IAS III 2022.xlsx]noty bilansowe'!$B$79</f>
    </oc>
    <nc r="Y4">
      <v>25232138</v>
    </nc>
  </rcc>
  <rcc rId="176" sId="14" numFmtId="34">
    <oc r="Y5">
      <f>'P:\GIELDA\2022\III KWARTAŁ 2022\[IAS III 2022.xlsx]noty bilansowe'!$B$80</f>
    </oc>
    <nc r="Y5">
      <v>79089520</v>
    </nc>
  </rcc>
  <rcc rId="177" sId="14" numFmtId="34">
    <oc r="Y6">
      <f>'P:\GIELDA\2022\III KWARTAŁ 2022\[IAS III 2022.xlsx]noty bilansowe'!$B$81</f>
    </oc>
    <nc r="Y6">
      <v>279937</v>
    </nc>
  </rcc>
  <rcc rId="178" sId="14" numFmtId="34">
    <oc r="Y8">
      <f>'P:\GIELDA\2022\III KWARTAŁ 2022\[IAS III 2022.xlsx]noty bilansowe'!$B$83</f>
    </oc>
    <nc r="Y8">
      <v>17609098</v>
    </nc>
  </rcc>
  <rcc rId="179" sId="14" numFmtId="34">
    <oc r="Y9">
      <f>'P:\GIELDA\2022\III KWARTAŁ 2022\[IAS III 2022.xlsx]noty bilansowe'!$B$84</f>
    </oc>
    <nc r="Y9">
      <v>55116962</v>
    </nc>
  </rcc>
  <rcc rId="180" sId="14" numFmtId="34">
    <oc r="Y10">
      <f>'P:\GIELDA\2022\III KWARTAŁ 2022\[IAS III 2022.xlsx]noty bilansowe'!$B$85</f>
    </oc>
    <nc r="Y10">
      <v>1412540</v>
    </nc>
  </rcc>
  <rcc rId="181" sId="14" numFmtId="34">
    <oc r="Y12">
      <f>'P:\GIELDA\2022\III KWARTAŁ 2022\[IAS III 2022.xlsx]noty bilansowe'!$B$86</f>
    </oc>
    <nc r="Y12">
      <v>3362315</v>
    </nc>
  </rcc>
  <rcc rId="182" sId="14" numFmtId="34">
    <oc r="Y14">
      <f>'P:\GIELDA\2022\III KWARTAŁ 2022\[IAS III 2022.xlsx]noty bilansowe'!$B$88</f>
    </oc>
    <nc r="Y14">
      <v>1654630</v>
    </nc>
  </rcc>
  <rcc rId="183" sId="14" numFmtId="34">
    <oc r="Y15">
      <f>'P:\GIELDA\2022\III KWARTAŁ 2022\[IAS III 2022.xlsx]noty bilansowe'!$B$89</f>
    </oc>
    <nc r="Y15">
      <v>5736932</v>
    </nc>
  </rcc>
  <rcc rId="184" sId="14" numFmtId="34">
    <oc r="Y16">
      <f>'P:\GIELDA\2022\III KWARTAŁ 2022\[IAS III 2022.xlsx]noty bilansowe'!$B$90</f>
    </oc>
    <nc r="Y16">
      <v>6903</v>
    </nc>
  </rcc>
  <rcc rId="185" sId="15" numFmtId="34">
    <oc r="Y2">
      <f>'P:\GIELDA\2022\III KWARTAŁ 2022\[IAS III 2022.xlsx]noty bilansowe'!$B$11</f>
    </oc>
    <nc r="Y2">
      <v>3654661</v>
    </nc>
  </rcc>
  <rcc rId="186" sId="15" numFmtId="34">
    <oc r="Y3">
      <f>'P:\GIELDA\2022\III KWARTAŁ 2022\[IAS III 2022.xlsx]noty bilansowe'!$B$12</f>
    </oc>
    <nc r="Y3">
      <v>4350948</v>
    </nc>
  </rcc>
  <rcc rId="187" sId="15" numFmtId="34">
    <oc r="Y5">
      <f>'P:\GIELDA\2022\III KWARTAŁ 2022\[IAS III 2022.xlsx]noty bilansowe'!$B$14</f>
    </oc>
    <nc r="Y5">
      <v>-130</v>
    </nc>
  </rcc>
  <rcc rId="188" sId="15" numFmtId="34">
    <oc r="Y9">
      <f>'P:\GIELDA\2022\III KWARTAŁ 2022\[IAS III 2022.xlsx]noty bilansowe'!$B$69</f>
    </oc>
    <nc r="Y9">
      <v>1693313</v>
    </nc>
  </rcc>
  <rcc rId="189" sId="15" numFmtId="34">
    <oc r="Y10">
      <f>'P:\GIELDA\2022\III KWARTAŁ 2022\[IAS III 2022.xlsx]noty bilansowe'!$B70</f>
    </oc>
    <nc r="Y10">
      <v>2970564</v>
    </nc>
  </rcc>
  <rcc rId="190" sId="15" numFmtId="34">
    <oc r="Y11">
      <f>'P:\GIELDA\2022\III KWARTAŁ 2022\[IAS III 2022.xlsx]noty bilansowe'!$B71</f>
    </oc>
    <nc r="Y11">
      <v>1727600</v>
    </nc>
  </rcc>
  <rcc rId="191" sId="3" numFmtId="34">
    <oc r="T7">
      <f>139549728-T56-T57</f>
    </oc>
    <nc r="T7">
      <v>129357246</v>
    </nc>
  </rcc>
  <rcc rId="192" sId="3" numFmtId="34">
    <oc r="U7">
      <f>139451632-U56-U57</f>
    </oc>
    <nc r="U7">
      <v>128907765</v>
    </nc>
  </rcc>
  <rcc rId="193" sId="3" numFmtId="34">
    <oc r="V7">
      <f>139230260-V56-V57</f>
    </oc>
    <nc r="V7">
      <v>127978833</v>
    </nc>
  </rcc>
  <rcc rId="194" sId="3" numFmtId="34">
    <oc r="W7">
      <f>142894043-W56-W57</f>
    </oc>
    <nc r="W7">
      <v>131167579</v>
    </nc>
  </rcc>
  <rcc rId="195" sId="3" numFmtId="34">
    <oc r="X7">
      <f>145966743-X56-X57</f>
    </oc>
    <nc r="X7">
      <v>133378724</v>
    </nc>
  </rcc>
  <rcc rId="196" sId="3" numFmtId="34">
    <oc r="AA7">
      <f>'P:\GIELDA\2022\III KWARTAŁ 2022\[IAS III 2022.xlsx]BS skon'!$D10</f>
    </oc>
    <nc r="AA7">
      <v>139204303</v>
    </nc>
  </rcc>
  <rcc rId="197" sId="3" numFmtId="34">
    <oc r="AA8">
      <f>'P:\GIELDA\2022\III KWARTAŁ 2022\[IAS III 2022.xlsx]BS skon'!$D11</f>
    </oc>
    <nc r="AA8">
      <v>2594431</v>
    </nc>
  </rcc>
  <rcc rId="198" sId="3" numFmtId="34">
    <oc r="AA9">
      <f>'P:\GIELDA\2022\III KWARTAŁ 2022\[IAS III 2022.xlsx]BS skon'!$D12</f>
    </oc>
    <nc r="AA9">
      <v>312994</v>
    </nc>
  </rcc>
  <rcc rId="199" sId="3" numFmtId="34">
    <oc r="T10">
      <f>T57</f>
    </oc>
    <nc r="T10">
      <v>9630028</v>
    </nc>
  </rcc>
  <rcc rId="200" sId="3" numFmtId="34">
    <oc r="U10">
      <f>U57</f>
    </oc>
    <nc r="U10">
      <v>9810746</v>
    </nc>
  </rcc>
  <rcc rId="201" sId="3" numFmtId="34">
    <oc r="V10">
      <f>V57</f>
    </oc>
    <nc r="V10">
      <v>10083485</v>
    </nc>
  </rcc>
  <rcc rId="202" sId="3" numFmtId="34">
    <oc r="W10">
      <f>W57</f>
    </oc>
    <nc r="W10">
      <v>10466456</v>
    </nc>
  </rcc>
  <rcc rId="203" sId="3" numFmtId="34">
    <oc r="X10">
      <f>X57</f>
    </oc>
    <nc r="X10">
      <v>10728943</v>
    </nc>
  </rcc>
  <rcc rId="204" sId="3" numFmtId="34">
    <oc r="AA10">
      <f>'P:\GIELDA\2022\III KWARTAŁ 2022\[IAS III 2022.xlsx]BS skon'!$D13</f>
    </oc>
    <nc r="AA10">
      <v>11426915</v>
    </nc>
  </rcc>
  <rcc rId="205" sId="3" numFmtId="34">
    <oc r="T41">
      <f>952115-T56</f>
    </oc>
    <nc r="T41">
      <v>389661</v>
    </nc>
  </rcc>
  <rcc rId="206" sId="3" numFmtId="34">
    <oc r="U41">
      <f>1123240-U56</f>
    </oc>
    <nc r="U41">
      <v>390119</v>
    </nc>
  </rcc>
  <rcc rId="207" sId="3" numFmtId="34">
    <oc r="V41">
      <f>1590706-V56</f>
    </oc>
    <nc r="V41">
      <v>422764</v>
    </nc>
  </rcc>
  <rcc rId="208" sId="3" numFmtId="34">
    <oc r="W41">
      <f>1711765-W56</f>
    </oc>
    <nc r="W41">
      <v>451757</v>
    </nc>
  </rcc>
  <rcc rId="209" sId="3" numFmtId="34">
    <oc r="X41">
      <f>2358989-X56</f>
    </oc>
    <nc r="X41">
      <v>499913</v>
    </nc>
  </rcc>
  <rcc rId="210" sId="3" numFmtId="34">
    <oc r="AA41">
      <f>'P:\GIELDA\2022\III KWARTAŁ 2022\[IAS III 2022.xlsx]BS skon'!$D44</f>
    </oc>
    <nc r="AA41">
      <v>621702</v>
    </nc>
  </rcc>
  <rfmt sheetId="3" sqref="A54:XFD67" start="0" length="2147483647">
    <dxf>
      <font>
        <color theme="0"/>
      </font>
    </dxf>
  </rfmt>
  <rfmt sheetId="2" sqref="A35:XFD35" start="0" length="2147483647">
    <dxf>
      <font>
        <color theme="0"/>
      </font>
    </dxf>
  </rfmt>
  <rfmt sheetId="4" sqref="A42:XFD54" start="0" length="2147483647">
    <dxf>
      <font>
        <color theme="0"/>
      </font>
    </dxf>
  </rfmt>
  <rcc rId="211" sId="5">
    <oc r="Y2" t="inlineStr">
      <is>
        <t>III Q 2023</t>
      </is>
    </oc>
    <nc r="Y2" t="inlineStr">
      <is>
        <t>III Q 2022</t>
      </is>
    </nc>
  </rcc>
  <rfmt sheetId="6" sqref="A35:XFD36" start="0" length="2147483647">
    <dxf>
      <font>
        <color theme="0"/>
      </font>
    </dxf>
  </rfmt>
  <rcc rId="212" sId="7">
    <oc r="Y2" t="inlineStr">
      <is>
        <t>III Q 2023</t>
      </is>
    </oc>
    <nc r="Y2" t="inlineStr">
      <is>
        <t>III Q 2022</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13" sId="2" ref="V1:V1048576" action="deleteCol">
    <undo index="1" exp="ref" ref3D="1" v="1" dr="V17" r="V16" sId="13"/>
    <undo index="1" exp="ref" ref3D="1" v="1" dr="V25" r="V13" sId="12"/>
    <undo index="0" exp="ref" ref3D="1" v="1" dr="V14" r="V13" sId="8"/>
    <undo index="0" exp="ref" ref3D="1" v="1" dr="V42" r="V42" sId="4"/>
    <rfmt sheetId="2" xfDxf="1" sqref="V1:V1048576" start="0" length="0">
      <dxf>
        <font>
          <sz val="9"/>
          <color theme="0"/>
          <name val="Open Sans"/>
          <scheme val="none"/>
        </font>
      </dxf>
    </rfmt>
    <rcc rId="0" sId="2" s="1" dxf="1">
      <nc r="V1" t="inlineStr">
        <is>
          <t>4Q 2021</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c r="V2">
        <f>V3+V4+V5+V6</f>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V3">
        <v>1422814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4">
        <v>323901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5">
        <v>6725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6">
        <v>90369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7">
        <v>-111611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V8">
        <f>V2+V7</f>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9">
        <v>776357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10">
        <v>-135479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V11">
        <f>V9+V10</f>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12">
        <v>8632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13">
        <v>94138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14">
        <v>-24688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15">
        <v>-1656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17">
        <v>106700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19">
        <v>-273701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20">
        <v>-586306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V21">
        <f>V22+V23+V24+V25</f>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22">
        <v>-833701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23">
        <v>-112406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24">
        <v>-30624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25">
        <v>-123886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26">
        <v>16696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27">
        <v>-164344</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c r="V28">
        <f>V8+V11+V12+V13+V14+V17+V19+V21+V26+V27+V15+V20</f>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29">
        <v>-238735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c r="V30">
        <f>V28+V29</f>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V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c r="V32">
        <f>V30-V33</f>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33">
        <v>15637</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cc rId="0" sId="2">
      <nc r="V34">
        <v>15637</v>
      </nc>
    </rcc>
    <rfmt sheetId="2" sqref="V35" start="0" length="0">
      <dxf>
        <numFmt numFmtId="35" formatCode="_-* #,##0.00_-;\-* #,##0.00_-;_-* &quot;-&quot;??_-;_-@_-"/>
        <fill>
          <patternFill patternType="solid">
            <bgColor theme="0"/>
          </patternFill>
        </fill>
      </dxf>
    </rfmt>
    <rfmt sheetId="2" sqref="V36" start="0" length="0">
      <dxf>
        <font>
          <sz val="9"/>
          <color rgb="FFFF0000"/>
          <name val="Open Sans"/>
          <scheme val="none"/>
        </font>
        <numFmt numFmtId="35" formatCode="_-* #,##0.00_-;\-* #,##0.00_-;_-* &quot;-&quot;??_-;_-@_-"/>
        <fill>
          <patternFill patternType="solid">
            <bgColor theme="0"/>
          </patternFill>
        </fill>
      </dxf>
    </rfmt>
    <rfmt sheetId="2" sqref="V37" start="0" length="0">
      <dxf>
        <numFmt numFmtId="35" formatCode="_-* #,##0.00_-;\-* #,##0.00_-;_-* &quot;-&quot;??_-;_-@_-"/>
        <fill>
          <patternFill patternType="solid">
            <bgColor theme="0"/>
          </patternFill>
        </fill>
      </dxf>
    </rfmt>
    <rcc rId="0" sId="2" dxf="1">
      <nc r="V38">
        <f>SUM(V11:V18)+V8</f>
      </nc>
      <ndxf>
        <font>
          <sz val="9"/>
          <color auto="1"/>
          <name val="Open Sans"/>
          <scheme val="none"/>
        </font>
        <numFmt numFmtId="166" formatCode="_(* #\ ###\ ##0_);_(* \(#\ ###\ ##0\);_(* &quot;-&quot;_);_(@_)"/>
        <fill>
          <patternFill patternType="solid">
            <bgColor theme="0"/>
          </patternFill>
        </fill>
      </ndxf>
    </rcc>
    <rcc rId="0" sId="2" dxf="1">
      <nc r="V39">
        <f>V28</f>
      </nc>
      <ndxf>
        <font>
          <sz val="9"/>
          <color auto="1"/>
          <name val="Open Sans"/>
          <scheme val="none"/>
        </font>
        <numFmt numFmtId="166" formatCode="_(* #\ ###\ ##0_);_(* \(#\ ###\ ##0\);_(* &quot;-&quot;_);_(@_)"/>
        <fill>
          <patternFill patternType="solid">
            <bgColor theme="0"/>
          </patternFill>
        </fill>
      </ndxf>
    </rcc>
    <rfmt sheetId="2" sqref="V40" start="0" length="0">
      <dxf>
        <numFmt numFmtId="35" formatCode="_-* #,##0.00_-;\-* #,##0.00_-;_-* &quot;-&quot;??_-;_-@_-"/>
        <fill>
          <patternFill patternType="solid">
            <bgColor theme="0"/>
          </patternFill>
        </fill>
      </dxf>
    </rfmt>
    <rfmt sheetId="2" sqref="V41" start="0" length="0">
      <dxf>
        <numFmt numFmtId="35" formatCode="_-* #,##0.00_-;\-* #,##0.00_-;_-* &quot;-&quot;??_-;_-@_-"/>
        <fill>
          <patternFill patternType="solid">
            <bgColor theme="0"/>
          </patternFill>
        </fill>
      </dxf>
    </rfmt>
    <rcc rId="0" sId="2" s="1" dxf="1">
      <nc r="V42">
        <f>V8</f>
      </nc>
      <ndxf>
        <font>
          <b/>
          <sz val="9"/>
          <color theme="0"/>
          <name val="Open Sans"/>
          <scheme val="none"/>
        </font>
        <numFmt numFmtId="3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fmt sheetId="2" sqref="V43" start="0" length="0">
      <dxf>
        <numFmt numFmtId="35" formatCode="_-* #,##0.00_-;\-* #,##0.00_-;_-* &quot;-&quot;??_-;_-@_-"/>
        <fill>
          <patternFill patternType="solid">
            <bgColor theme="0"/>
          </patternFill>
        </fill>
      </dxf>
    </rfmt>
    <rfmt sheetId="2" sqref="V44" start="0" length="0">
      <dxf>
        <numFmt numFmtId="35" formatCode="_-* #,##0.00_-;\-* #,##0.00_-;_-* &quot;-&quot;??_-;_-@_-"/>
        <fill>
          <patternFill patternType="solid">
            <bgColor theme="0"/>
          </patternFill>
        </fill>
      </dxf>
    </rfmt>
    <rfmt sheetId="2" sqref="V45" start="0" length="0">
      <dxf>
        <numFmt numFmtId="35" formatCode="_-* #,##0.00_-;\-* #,##0.00_-;_-* &quot;-&quot;??_-;_-@_-"/>
        <fill>
          <patternFill patternType="solid">
            <bgColor theme="0"/>
          </patternFill>
        </fill>
      </dxf>
    </rfmt>
    <rfmt sheetId="2" sqref="V46" start="0" length="0">
      <dxf>
        <numFmt numFmtId="35" formatCode="_-* #,##0.00_-;\-* #,##0.00_-;_-* &quot;-&quot;??_-;_-@_-"/>
        <fill>
          <patternFill patternType="solid">
            <bgColor theme="0"/>
          </patternFill>
        </fill>
      </dxf>
    </rfmt>
    <rfmt sheetId="2" sqref="V47" start="0" length="0">
      <dxf>
        <numFmt numFmtId="35" formatCode="_-* #,##0.00_-;\-* #,##0.00_-;_-* &quot;-&quot;??_-;_-@_-"/>
      </dxf>
    </rfmt>
    <rfmt sheetId="2" sqref="V48" start="0" length="0">
      <dxf>
        <font>
          <sz val="9"/>
          <color rgb="FFFF0000"/>
          <name val="Open Sans"/>
          <scheme val="none"/>
        </font>
        <numFmt numFmtId="35" formatCode="_-* #,##0.00_-;\-* #,##0.00_-;_-* &quot;-&quot;??_-;_-@_-"/>
      </dxf>
    </rfmt>
    <rfmt sheetId="2" sqref="V49" start="0" length="0">
      <dxf>
        <font>
          <sz val="9"/>
          <color rgb="FFFF0000"/>
          <name val="Open Sans"/>
          <scheme val="none"/>
        </font>
        <numFmt numFmtId="35" formatCode="_-* #,##0.00_-;\-* #,##0.00_-;_-* &quot;-&quot;??_-;_-@_-"/>
      </dxf>
    </rfmt>
    <rfmt sheetId="2" sqref="V50" start="0" length="0">
      <dxf>
        <font>
          <sz val="9"/>
          <color rgb="FFFF0000"/>
          <name val="Open Sans"/>
          <scheme val="none"/>
        </font>
        <numFmt numFmtId="35" formatCode="_-* #,##0.00_-;\-* #,##0.00_-;_-* &quot;-&quot;??_-;_-@_-"/>
      </dxf>
    </rfmt>
  </rrc>
  <rrc rId="214" sId="3" ref="X1:X1048576" action="deleteCol">
    <undo index="3" exp="ref" ref3D="1" v="1" dr="X32" r="W39" sId="16"/>
    <undo index="3" exp="ref" ref3D="1" v="1" dr="X5" r="W22" sId="16"/>
    <undo index="0" exp="ref" ref3D="1" v="1" dr="X13" r="W21" sId="10"/>
    <undo index="1" exp="area" ref3D="1" dr="$A$25:$XFD$25" dn="Z_EB23FC34_EB9F_4A12_8CA9_C3B8F6F151C1_.wvu.Rows" sId="3"/>
    <rfmt sheetId="3" xfDxf="1" sqref="X1:X1048576" start="0" length="0">
      <dxf>
        <font>
          <sz val="9"/>
          <name val="Open Sans"/>
          <scheme val="none"/>
        </font>
      </dxf>
    </rfmt>
    <rcc rId="0" sId="3" dxf="1" numFmtId="19">
      <nc r="X1">
        <v>44561</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X3">
        <v>8438275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4">
        <v>2690252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5">
        <v>4183294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c r="X6">
        <f>X7+X8+X9+X10</f>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7">
        <v>133378724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8">
        <v>1729848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9">
        <v>553830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10">
        <v>10728943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11">
        <v>453372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c r="X13">
        <f>SUM(X14:X18)</f>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14">
        <v>70064796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15">
        <v>116977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16">
        <v>1421272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17">
        <v>259788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18">
        <v>3427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19">
        <v>534437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20">
        <v>932740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21">
        <v>692802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23">
        <v>732909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24">
        <v>517102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25">
        <v>216884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26">
        <v>2383710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27">
        <v>4817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28">
        <v>1267009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c r="X29">
        <f>X3+X4+X5+X6+X11+X13+X20+X21+X22+X23+X24+X25+X26+X27+X28+X19</f>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X31">
        <v>4400138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32">
        <v>5640415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33">
        <v>185373443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34">
        <v>510277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35">
        <v>12805462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36">
        <v>452499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37">
        <v>2750440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3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40">
        <v>60811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41">
        <v>499913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42">
        <v>3310290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c r="X43">
        <f>SUM(X31:X42)</f>
      </nc>
      <ndxf>
        <font>
          <sz val="9"/>
          <color rgb="FFEC0000"/>
          <name val="Open Sans"/>
          <scheme val="none"/>
        </font>
        <numFmt numFmtId="3" formatCode="#,##0"/>
        <alignment horizontal="right" readingOrder="0"/>
        <border outline="0">
          <left style="thin">
            <color indexed="9"/>
          </left>
          <bottom style="thin">
            <color rgb="FFEC0000"/>
          </bottom>
        </border>
      </ndxf>
    </rcc>
    <rfmt sheetId="3" s="1" sqref="X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c r="X45">
        <f>SUM(X46:X50)</f>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X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47">
        <v>22178344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48">
        <v>-1354715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49">
        <v>2574474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X50">
        <v>1111684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X51">
        <v>1681896</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c r="X52">
        <f>X45+X51</f>
      </nc>
      <ndxf>
        <font>
          <sz val="9"/>
          <color rgb="FFEC0000"/>
          <name val="Open Sans"/>
          <scheme val="none"/>
        </font>
        <numFmt numFmtId="3" formatCode="#,##0"/>
        <alignment horizontal="right" readingOrder="0"/>
        <border outline="0">
          <left style="thin">
            <color indexed="9"/>
          </left>
          <bottom style="thin">
            <color rgb="FFEC0000"/>
          </bottom>
        </border>
      </ndxf>
    </rcc>
    <rcc rId="0" sId="3" s="1" dxf="1">
      <nc r="X53">
        <f>X43+X52</f>
      </nc>
      <ndxf>
        <font>
          <b/>
          <sz val="9"/>
          <color auto="1"/>
          <name val="Open Sans"/>
          <scheme val="none"/>
        </font>
        <numFmt numFmtId="3" formatCode="#,##0"/>
        <alignment horizontal="right" readingOrder="0"/>
        <border outline="0">
          <left style="thin">
            <color indexed="9"/>
          </left>
          <bottom style="thin">
            <color rgb="FFEC0000"/>
          </bottom>
        </border>
      </ndxf>
    </rcc>
    <rcc rId="0" sId="3" dxf="1">
      <nc r="X54">
        <f>X29-X53</f>
      </nc>
      <ndxf>
        <font>
          <sz val="9"/>
          <color theme="0"/>
          <name val="Open Sans"/>
          <scheme val="none"/>
        </font>
        <numFmt numFmtId="3" formatCode="#,##0"/>
      </ndxf>
    </rcc>
    <rfmt sheetId="3" sqref="X55" start="0" length="0">
      <dxf>
        <font>
          <sz val="8"/>
          <color theme="0"/>
          <name val="Open Sans"/>
          <scheme val="none"/>
        </font>
        <numFmt numFmtId="3" formatCode="#,##0"/>
      </dxf>
    </rfmt>
    <rcc rId="0" sId="3" dxf="1" numFmtId="4">
      <nc r="X56">
        <v>1859076</v>
      </nc>
      <ndxf>
        <font>
          <sz val="8"/>
          <color theme="0"/>
          <name val="Open Sans"/>
          <scheme val="none"/>
        </font>
        <numFmt numFmtId="3" formatCode="#,##0"/>
      </ndxf>
    </rcc>
    <rcc rId="0" sId="3" dxf="1" numFmtId="4">
      <nc r="X57">
        <v>10728943</v>
      </nc>
      <ndxf>
        <font>
          <sz val="8"/>
          <color theme="0"/>
          <name val="Open Sans"/>
          <scheme val="none"/>
        </font>
        <numFmt numFmtId="3" formatCode="#,##0"/>
      </ndxf>
    </rcc>
    <rfmt sheetId="3" sqref="X58" start="0" length="0">
      <dxf>
        <font>
          <sz val="8"/>
          <color theme="0"/>
          <name val="Open Sans"/>
          <scheme val="none"/>
        </font>
        <numFmt numFmtId="3" formatCode="#,##0"/>
      </dxf>
    </rfmt>
    <rfmt sheetId="3" sqref="X59" start="0" length="0">
      <dxf>
        <font>
          <sz val="9"/>
          <color theme="0"/>
          <name val="Open Sans"/>
          <scheme val="none"/>
        </font>
      </dxf>
    </rfmt>
    <rcc rId="0" sId="3" dxf="1" numFmtId="4">
      <nc r="X60">
        <v>148250421</v>
      </nc>
      <ndxf>
        <font>
          <sz val="8"/>
          <color theme="0"/>
          <name val="Open Sans"/>
          <scheme val="none"/>
        </font>
        <numFmt numFmtId="3" formatCode="#,##0"/>
      </ndxf>
    </rcc>
    <rcc rId="0" sId="3" dxf="1">
      <nc r="X61">
        <f>X6</f>
      </nc>
      <ndxf>
        <font>
          <sz val="8"/>
          <color theme="0"/>
          <name val="Open Sans"/>
          <scheme val="none"/>
        </font>
        <numFmt numFmtId="3" formatCode="#,##0"/>
      </ndxf>
    </rcc>
    <rcc rId="0" sId="3" dxf="1">
      <nc r="X62">
        <f>X60-X61</f>
      </nc>
      <ndxf>
        <font>
          <sz val="8"/>
          <color theme="0"/>
          <name val="Open Sans"/>
          <scheme val="none"/>
        </font>
        <numFmt numFmtId="3" formatCode="#,##0"/>
      </ndxf>
    </rcc>
    <rfmt sheetId="3" sqref="X63" start="0" length="0">
      <dxf>
        <font>
          <sz val="9"/>
          <color theme="0"/>
          <name val="Open Sans"/>
          <scheme val="none"/>
        </font>
      </dxf>
    </rfmt>
    <rfmt sheetId="3" sqref="X64" start="0" length="0">
      <dxf>
        <font>
          <sz val="9"/>
          <color theme="0"/>
          <name val="Open Sans"/>
          <scheme val="none"/>
        </font>
      </dxf>
    </rfmt>
    <rcc rId="0" sId="3" dxf="1" numFmtId="4">
      <nc r="X65">
        <v>2358989</v>
      </nc>
      <ndxf>
        <font>
          <sz val="8"/>
          <color theme="0"/>
          <name val="Open Sans"/>
          <scheme val="none"/>
        </font>
        <numFmt numFmtId="3" formatCode="#,##0"/>
      </ndxf>
    </rcc>
    <rcc rId="0" sId="3" dxf="1">
      <nc r="X66">
        <f>X41</f>
      </nc>
      <ndxf>
        <font>
          <sz val="8"/>
          <color theme="0"/>
          <name val="Open Sans"/>
          <scheme val="none"/>
        </font>
        <numFmt numFmtId="3" formatCode="#,##0"/>
      </ndxf>
    </rcc>
    <rcc rId="0" sId="3" dxf="1">
      <nc r="X67">
        <f>X65-X66</f>
      </nc>
      <ndxf>
        <font>
          <sz val="8"/>
          <color theme="0"/>
          <name val="Open Sans"/>
          <scheme val="none"/>
        </font>
        <numFmt numFmtId="3" formatCode="#,##0"/>
      </ndxf>
    </rcc>
    <rfmt sheetId="3" sqref="X68" start="0" length="0">
      <dxf>
        <font>
          <sz val="9"/>
          <name val="Open Sans"/>
          <scheme val="none"/>
        </font>
      </dxf>
    </rfmt>
    <rfmt sheetId="3" sqref="X69" start="0" length="0">
      <dxf>
        <font>
          <sz val="9"/>
          <name val="Open Sans"/>
          <scheme val="none"/>
        </font>
      </dxf>
    </rfmt>
    <rfmt sheetId="3" sqref="X70" start="0" length="0">
      <dxf>
        <font>
          <sz val="9"/>
          <name val="Open Sans"/>
          <scheme val="none"/>
        </font>
      </dxf>
    </rfmt>
    <rfmt sheetId="3" sqref="X71" start="0" length="0">
      <dxf>
        <font>
          <sz val="9"/>
          <color auto="1"/>
          <name val="Open Sans"/>
          <scheme val="none"/>
        </font>
      </dxf>
    </rfmt>
    <rfmt sheetId="3" sqref="X72" start="0" length="0">
      <dxf>
        <font>
          <sz val="9"/>
          <name val="Open Sans"/>
          <scheme val="none"/>
        </font>
      </dxf>
    </rfmt>
    <rfmt sheetId="3" sqref="X73" start="0" length="0">
      <dxf>
        <font>
          <sz val="9"/>
          <name val="Open Sans"/>
          <scheme val="none"/>
        </font>
      </dxf>
    </rfmt>
    <rfmt sheetId="3" sqref="X74" start="0" length="0">
      <dxf>
        <font>
          <sz val="9"/>
          <name val="Open Sans"/>
          <scheme val="none"/>
        </font>
      </dxf>
    </rfmt>
    <rfmt sheetId="3" sqref="X75" start="0" length="0">
      <dxf>
        <font>
          <sz val="9"/>
          <name val="Open Sans"/>
          <scheme val="none"/>
        </font>
      </dxf>
    </rfmt>
    <rfmt sheetId="3" sqref="X76" start="0" length="0">
      <dxf>
        <font>
          <sz val="9"/>
          <name val="Open Sans"/>
          <scheme val="none"/>
        </font>
      </dxf>
    </rfmt>
    <rfmt sheetId="3" sqref="X77" start="0" length="0">
      <dxf>
        <font>
          <sz val="9"/>
          <name val="Open Sans"/>
          <scheme val="none"/>
        </font>
      </dxf>
    </rfmt>
    <rfmt sheetId="3" sqref="X78" start="0" length="0">
      <dxf>
        <font>
          <sz val="9"/>
          <name val="Open Sans"/>
          <scheme val="none"/>
        </font>
      </dxf>
    </rfmt>
    <rfmt sheetId="3" sqref="X79" start="0" length="0">
      <dxf>
        <font>
          <sz val="9"/>
          <name val="Open Sans"/>
          <scheme val="none"/>
        </font>
      </dxf>
    </rfmt>
    <rfmt sheetId="3" sqref="X80" start="0" length="0">
      <dxf>
        <font>
          <sz val="9"/>
          <color auto="1"/>
          <name val="Open Sans"/>
          <scheme val="none"/>
        </font>
      </dxf>
    </rfmt>
    <rfmt sheetId="3" sqref="X81" start="0" length="0">
      <dxf>
        <font>
          <sz val="9"/>
          <color auto="1"/>
          <name val="Open Sans"/>
          <scheme val="none"/>
        </font>
      </dxf>
    </rfmt>
    <rfmt sheetId="3" sqref="X82" start="0" length="0">
      <dxf>
        <font>
          <sz val="9"/>
          <color auto="1"/>
          <name val="Open Sans"/>
          <scheme val="none"/>
        </font>
      </dxf>
    </rfmt>
    <rfmt sheetId="3" sqref="X83" start="0" length="0">
      <dxf>
        <font>
          <sz val="9"/>
          <color auto="1"/>
          <name val="Open Sans"/>
          <scheme val="none"/>
        </font>
      </dxf>
    </rfmt>
    <rfmt sheetId="3" sqref="X84" start="0" length="0">
      <dxf>
        <font>
          <sz val="9"/>
          <color auto="1"/>
          <name val="Open Sans"/>
          <scheme val="none"/>
        </font>
      </dxf>
    </rfmt>
    <rfmt sheetId="3" sqref="X85" start="0" length="0">
      <dxf>
        <font>
          <sz val="9"/>
          <color auto="1"/>
          <name val="Open Sans"/>
          <scheme val="none"/>
        </font>
      </dxf>
    </rfmt>
    <rfmt sheetId="3" sqref="X86" start="0" length="0">
      <dxf>
        <font>
          <sz val="9"/>
          <color auto="1"/>
          <name val="Open Sans"/>
          <scheme val="none"/>
        </font>
      </dxf>
    </rfmt>
    <rfmt sheetId="3" sqref="X87" start="0" length="0">
      <dxf>
        <font>
          <sz val="9"/>
          <color auto="1"/>
          <name val="Open Sans"/>
          <scheme val="none"/>
        </font>
      </dxf>
    </rfmt>
  </rrc>
  <rfmt sheetId="4" sqref="Z1:BK1048576">
    <dxf>
      <fill>
        <patternFill patternType="none">
          <bgColor auto="1"/>
        </patternFill>
      </fill>
    </dxf>
  </rfmt>
  <rrc rId="215" sId="4" ref="V1:V1048576" action="deleteCol">
    <rfmt sheetId="4" xfDxf="1" sqref="V1:V1048576" start="0" length="0">
      <dxf>
        <font>
          <sz val="9"/>
          <name val="Open Sans"/>
          <scheme val="none"/>
        </font>
      </dxf>
    </rfmt>
    <rcc rId="0" sId="4" s="1" dxf="1">
      <nc r="V1" t="inlineStr">
        <is>
          <t>IV Q 2021</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c r="V2">
        <f>SUM(V3:V4,V6,V7:V11)</f>
      </nc>
      <ndxf>
        <font>
          <b/>
          <sz val="9"/>
          <name val="Open Sans"/>
          <scheme val="none"/>
        </font>
        <numFmt numFmtId="3" formatCode="#,##0"/>
      </ndxf>
    </rcc>
    <rcc rId="0" sId="4" dxf="1">
      <nc r="V3">
        <f>V14+V23+V26</f>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c r="V4">
        <f>V15+V27</f>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c r="V5">
        <f>V16+V28</f>
      </nc>
      <ndxf>
        <font>
          <i/>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c r="V6">
        <f>V24+V29+V21</f>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c r="V7">
        <f>V17</f>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c r="V8">
        <f>V18</f>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c r="V9">
        <f>V19</f>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c r="V10">
        <f>V20</f>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V11">
        <v>90369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c r="V12">
        <f>V6+V7</f>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c r="V13">
        <f>SUM(V14:V15,V17,V18:V21)</f>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V14">
        <v>408909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15">
        <v>997987</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16">
        <v>350651</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17">
        <v>6008</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18">
        <v>5689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19">
        <v>1509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20">
        <v>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21">
        <v>2712</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c r="V22">
        <f>SUM(V23:V24)</f>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V23">
        <v>10586</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24">
        <v>313315</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c r="V25">
        <f>SUM(V26:V27,V29)</f>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V26">
        <v>220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27">
        <v>6505</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28">
        <v>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29">
        <v>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30">
        <v>90369</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c r="V31">
        <f>SUM(V32:V39)</f>
      </nc>
      <ndxf>
        <font>
          <b/>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32">
        <v>-13520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33">
        <v>-17199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34">
        <v>-4583</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35">
        <v>-9542</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36">
        <v>-9475</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37">
        <v>-3344</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38">
        <v>-45870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V39">
        <v>-8078</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c r="V40">
        <f>V2+V31</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4" sqref="V41" start="0" length="0">
      <dxf>
        <numFmt numFmtId="166" formatCode="_(* #\ ###\ ##0_);_(* \(#\ ###\ ##0\);_(* &quot;-&quot;_);_(@_)"/>
      </dxf>
    </rfmt>
    <rcc rId="0" sId="4" dxf="1">
      <nc r="V42">
        <f>'P&amp;L'!#REF!</f>
      </nc>
      <ndxf>
        <font>
          <sz val="9"/>
          <color theme="0"/>
          <name val="Open Sans"/>
          <scheme val="none"/>
        </font>
        <numFmt numFmtId="3" formatCode="#,##0"/>
      </ndxf>
    </rcc>
    <rfmt sheetId="4" sqref="V43" start="0" length="0">
      <dxf>
        <font>
          <sz val="9"/>
          <color theme="0"/>
          <name val="Open Sans"/>
          <scheme val="none"/>
        </font>
        <numFmt numFmtId="166" formatCode="_(* #\ ###\ ##0_);_(* \(#\ ###\ ##0\);_(* &quot;-&quot;_);_(@_)"/>
      </dxf>
    </rfmt>
    <rfmt sheetId="4" sqref="V44" start="0" length="0">
      <dxf>
        <font>
          <sz val="9"/>
          <color theme="0"/>
          <name val="Open Sans"/>
          <scheme val="none"/>
        </font>
        <numFmt numFmtId="166" formatCode="_(* #\ ###\ ##0_);_(* \(#\ ###\ ##0\);_(* &quot;-&quot;_);_(@_)"/>
      </dxf>
    </rfmt>
    <rcc rId="0" sId="4" dxf="1">
      <nc r="V45">
        <f>V52-U51</f>
      </nc>
      <ndxf>
        <font>
          <sz val="9"/>
          <color theme="0"/>
          <name val="Open Sans"/>
          <scheme val="none"/>
        </font>
        <numFmt numFmtId="166" formatCode="_(* #\ ###\ ##0_);_(* \(#\ ###\ ##0\);_(* &quot;-&quot;_);_(@_)"/>
      </ndxf>
    </rcc>
    <rcc rId="0" sId="4" dxf="1">
      <nc r="V46">
        <f>V53-U53</f>
      </nc>
      <ndxf>
        <font>
          <sz val="9"/>
          <color theme="0"/>
          <name val="Open Sans"/>
          <scheme val="none"/>
        </font>
        <numFmt numFmtId="166" formatCode="_(* #\ ###\ ##0_);_(* \(#\ ###\ ##0\);_(* &quot;-&quot;_);_(@_)"/>
      </ndxf>
    </rcc>
    <rcc rId="0" sId="4" dxf="1">
      <nc r="V47">
        <f>V54-U54</f>
      </nc>
      <ndxf>
        <font>
          <sz val="9"/>
          <color theme="0"/>
          <name val="Open Sans"/>
          <scheme val="none"/>
        </font>
        <numFmt numFmtId="166" formatCode="_(* #\ ###\ ##0_);_(* \(#\ ###\ ##0\);_(* &quot;-&quot;_);_(@_)"/>
      </ndxf>
    </rcc>
    <rfmt sheetId="4" sqref="V48" start="0" length="0">
      <dxf>
        <font>
          <sz val="9"/>
          <color theme="0"/>
          <name val="Open Sans"/>
          <scheme val="none"/>
        </font>
      </dxf>
    </rfmt>
    <rcc rId="0" sId="4" dxf="1">
      <nc r="V49">
        <f>V50-U50</f>
      </nc>
      <ndxf>
        <font>
          <sz val="9"/>
          <color theme="0"/>
          <name val="Open Sans"/>
          <scheme val="none"/>
        </font>
      </ndxf>
    </rcc>
    <rcc rId="0" sId="4" dxf="1">
      <nc r="V50">
        <v>324951</v>
      </nc>
      <ndxf>
        <font>
          <sz val="9"/>
          <color theme="0"/>
          <name val="Open Sans"/>
          <scheme val="none"/>
        </font>
      </ndxf>
    </rcc>
    <rfmt sheetId="4" sqref="V51" start="0" length="0">
      <dxf>
        <font>
          <sz val="9"/>
          <color theme="0"/>
          <name val="Open Sans"/>
          <scheme val="none"/>
        </font>
      </dxf>
    </rfmt>
    <rcc rId="0" sId="4" dxf="1" numFmtId="34">
      <nc r="V52">
        <v>-4358</v>
      </nc>
      <ndxf>
        <font>
          <sz val="9"/>
          <color theme="0"/>
          <name val="Open Sans"/>
          <scheme val="none"/>
        </font>
        <numFmt numFmtId="166" formatCode="_(* #\ ###\ ##0_);_(* \(#\ ###\ ##0\);_(* &quot;-&quot;_);_(@_)"/>
      </ndxf>
    </rcc>
    <rcc rId="0" sId="4" dxf="1">
      <nc r="V53">
        <f>4239+V52</f>
      </nc>
      <ndxf>
        <font>
          <sz val="9"/>
          <color theme="0"/>
          <name val="Open Sans"/>
          <scheme val="none"/>
        </font>
        <numFmt numFmtId="3" formatCode="#,##0"/>
      </ndxf>
    </rcc>
    <rcc rId="0" sId="4" dxf="1">
      <nc r="V54">
        <v>418</v>
      </nc>
      <ndxf>
        <font>
          <sz val="9"/>
          <color theme="0"/>
          <name val="Open Sans"/>
          <scheme val="none"/>
        </font>
      </ndxf>
    </rcc>
  </rrc>
  <rrc rId="216" sId="5" ref="V1:V1048576" action="deleteCol">
    <rfmt sheetId="5" xfDxf="1" sqref="V1:V1048576" start="0" length="0">
      <dxf>
        <font>
          <sz val="9"/>
          <name val="Open Sans"/>
          <scheme val="none"/>
        </font>
      </dxf>
    </rfmt>
    <rfmt sheetId="5" sqref="V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dxf="1">
      <nc r="V2" t="inlineStr">
        <is>
          <t>IV Q 2021</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umFmtId="34">
      <nc r="V3">
        <v>104214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4">
        <v>120343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5">
        <v>28816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6">
        <v>162524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7">
        <v>66343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8">
        <f>88070-38</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9">
        <v>35020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10">
        <v>5379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11">
        <v>76421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12">
        <v>53144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13">
        <v>31019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14">
        <v>4613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15">
        <v>489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16">
        <f>SUM(V3:V15)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V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dxf="1" numFmtId="34">
      <nc r="V18">
        <v>-2216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19">
        <v>-24009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0">
        <v>-14606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1">
        <v>-17944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2">
        <v>-25588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3">
        <v>-3402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4">
        <v>-4328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5">
        <v>-6137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6">
        <v>-4681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7">
        <v>-3369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8">
        <v>-9803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29">
        <v>-3132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V30">
        <v>-16262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31">
        <f>SUM(V18:V30)</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V32" start="0" length="0">
      <dxf>
        <numFmt numFmtId="166" formatCode="_(* #\ ###\ ##0_);_(* \(#\ ###\ ##0\);_(* &quot;-&quot;_);_(@_)"/>
      </dxf>
    </rfmt>
    <rcc rId="0" sId="5" dxf="1">
      <nc r="V33">
        <f>SUM(V16,V31)</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V34" start="0" length="0">
      <dxf>
        <font>
          <sz val="9"/>
          <color rgb="FFFF0000"/>
          <name val="Open Sans"/>
          <scheme val="none"/>
        </font>
      </dxf>
    </rfmt>
    <rfmt sheetId="5" sqref="V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dxf="1">
      <nc r="V36">
        <f>V2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c r="V37">
        <f>V3+V18</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38">
        <f>V4+V19</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39">
        <f>V5+V20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0">
        <f>V6</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1">
        <f>V7+V21</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2">
        <f>V8+V22</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3">
        <f>V9+V23</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4">
        <f>V10+V27</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5">
        <f>V11+V25</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6">
        <f>V12+V26</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7">
        <f>V13+V24</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8">
        <f>V14+V28</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49">
        <f>V15</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50">
        <f>V30+V29</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51">
        <f>SUM(V37:V50)</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V52" start="0" length="0">
      <dxf>
        <font>
          <sz val="9"/>
          <color auto="1"/>
          <name val="Open Sans"/>
          <scheme val="none"/>
        </font>
      </dxf>
    </rfmt>
    <rfmt sheetId="5" sqref="V53" start="0" length="0">
      <dxf>
        <font>
          <sz val="9"/>
          <color auto="1"/>
          <name val="Open Sans"/>
          <scheme val="none"/>
        </font>
      </dxf>
    </rfmt>
    <rcc rId="0" sId="5" dxf="1">
      <nc r="V54">
        <f>V36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qref="V55" start="0" length="0">
      <dxf>
        <font>
          <sz val="11"/>
          <color theme="1"/>
          <name val="Calibri"/>
          <scheme val="minor"/>
        </font>
        <numFmt numFmtId="166" formatCode="_(* #\ ###\ ##0_);_(* \(#\ ###\ ##0\);_(* &quot;-&quot;_);_(@_)"/>
        <alignment horizontal="right" vertical="top" indent="1" readingOrder="0"/>
        <border outline="0">
          <top style="dotted">
            <color rgb="FF6F7779"/>
          </top>
          <bottom style="dotted">
            <color rgb="FF6F7779"/>
          </bottom>
        </border>
      </dxf>
    </rfmt>
    <rcc rId="0" sId="5" dxf="1">
      <nc r="V56">
        <f>V45/1000</f>
      </nc>
      <ndxf>
        <font>
          <sz val="9"/>
          <color auto="1"/>
          <name val="Open Sans"/>
          <scheme val="none"/>
        </font>
        <numFmt numFmtId="166" formatCode="_(* #\ ###\ ##0_);_(* \(#\ ###\ ##0\);_(* &quot;-&quot;_);_(@_)"/>
        <alignment horizontal="right" vertical="top" indent="1" readingOrder="0"/>
        <border outline="0">
          <bottom style="dotted">
            <color rgb="FF6F7779"/>
          </bottom>
        </border>
      </ndxf>
    </rcc>
    <rcc rId="0" sId="5" dxf="1">
      <nc r="V57">
        <f>V44/1000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58">
        <f>V47/1000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59">
        <f>V39/1000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60">
        <f>V37/1000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61">
        <f>V40/1000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62">
        <f>V41/1000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63">
        <f>(V38+V48+V42)/1000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64">
        <f>V46/1000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65">
        <f>(V50+V43+V49)/1000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V66">
        <f>SUM(V56:V65)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V67" start="0" length="0">
      <dxf>
        <font>
          <sz val="9"/>
          <color theme="0"/>
          <name val="Open Sans"/>
          <scheme val="none"/>
        </font>
      </dxf>
    </rfmt>
    <rfmt sheetId="5" sqref="V70" start="0" length="0">
      <dxf>
        <numFmt numFmtId="166" formatCode="_(* #\ ###\ ##0_);_(* \(#\ ###\ ##0\);_(* &quot;-&quot;_);_(@_)"/>
      </dxf>
    </rfmt>
    <rfmt sheetId="5" sqref="V71" start="0" length="0">
      <dxf>
        <numFmt numFmtId="166" formatCode="_(* #\ ###\ ##0_);_(* \(#\ ###\ ##0\);_(* &quot;-&quot;_);_(@_)"/>
      </dxf>
    </rfmt>
  </rrc>
  <rrc rId="217" sId="6" ref="V1:V1048576" action="deleteCol">
    <undo index="0" exp="area" ref3D="1" dr="$F$1:$V$1048576" dn="Z_9AF4A83C_CF57_4B40_8A74_6A0EA6C2FE5C_.wvu.Cols" sId="6"/>
    <rfmt sheetId="6" xfDxf="1" sqref="V1:V1048576" start="0" length="0">
      <dxf>
        <font>
          <sz val="9"/>
          <name val="Open Sans"/>
          <scheme val="none"/>
        </font>
      </dxf>
    </rfmt>
    <rcc rId="0" sId="6" dxf="1">
      <nc r="V1" t="inlineStr">
        <is>
          <t>IV Q 2021</t>
        </is>
      </nc>
      <ndxf>
        <font>
          <b/>
          <sz val="9"/>
          <color rgb="FFC00000"/>
          <name val="Open Sans"/>
          <scheme val="none"/>
        </font>
        <alignment horizontal="right" vertical="top" readingOrder="0"/>
        <border outline="0">
          <bottom style="medium">
            <color rgb="FFC00000"/>
          </bottom>
        </border>
      </ndxf>
    </rcc>
    <rcc rId="0" sId="6" dxf="1" numFmtId="34">
      <nc r="V2">
        <v>-382912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V3">
        <v>-60712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V4">
        <v>-2392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V5">
        <v>-11829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V6">
        <v>-4100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V7">
        <v>-3002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V8">
        <v>-8045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V9">
        <f>SUM(V2:V8)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V12">
        <f>V1</f>
      </nc>
      <ndxf>
        <font>
          <b/>
          <sz val="9"/>
          <color rgb="FFC00000"/>
          <name val="Open Sans"/>
          <scheme val="none"/>
        </font>
        <alignment horizontal="right" vertical="top" readingOrder="0"/>
        <border outline="0">
          <bottom style="medium">
            <color rgb="FFC00000"/>
          </bottom>
        </border>
      </ndxf>
    </rcc>
    <rcc rId="0" sId="6" dxf="1" numFmtId="34">
      <nc r="V13">
        <v>-23539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14">
        <v>-94834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15">
        <v>-20328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16">
        <v>-11918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17">
        <v>-5601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18">
        <v>-37234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19">
        <v>-7068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0">
        <v>-42743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1">
        <v>-34297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2">
        <v>-37902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3">
        <v>-12046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4">
        <v>-2205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5">
        <v>-7929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6">
        <v>-4721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7">
        <v>-2208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8">
        <v>-3131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V29">
        <v>-13005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V30" start="0" length="0">
      <dxf>
        <font>
          <sz val="9"/>
          <color auto="1"/>
          <name val="Open Sans"/>
          <scheme val="none"/>
        </font>
        <numFmt numFmtId="166" formatCode="_(* #\ ###\ ##0_);_(* \(#\ ###\ ##0\);_(* &quot;-&quot;_);_(@_)"/>
        <alignment horizontal="right" vertical="top" indent="1" readingOrder="0"/>
      </dxf>
    </rfmt>
    <rfmt sheetId="6" sqref="V31" start="0" length="0">
      <dxf>
        <font>
          <sz val="9"/>
          <color auto="1"/>
          <name val="Open Sans"/>
          <scheme val="none"/>
        </font>
        <numFmt numFmtId="166" formatCode="_(* #\ ###\ ##0_);_(* \(#\ ###\ ##0\);_(* &quot;-&quot;_);_(@_)"/>
        <alignment horizontal="right" vertical="top" indent="1" readingOrder="0"/>
      </dxf>
    </rfmt>
    <rcc rId="0" sId="6" dxf="1">
      <nc r="V32">
        <f>SUM(V13:V29)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V33" start="0" length="0">
      <dxf>
        <font>
          <sz val="9"/>
          <color theme="0" tint="-0.249977111117893"/>
          <name val="Open Sans"/>
          <scheme val="none"/>
        </font>
        <numFmt numFmtId="166" formatCode="_(* #\ ###\ ##0_);_(* \(#\ ###\ ##0\);_(* &quot;-&quot;_);_(@_)"/>
      </dxf>
    </rfmt>
    <rcc rId="0" sId="6" dxf="1">
      <nc r="V34">
        <f>SUM(V35:V36)</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V35">
        <v>0</v>
      </nc>
      <ndxf>
        <font>
          <sz val="9"/>
          <color theme="0"/>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V36">
        <v>-27291</v>
      </nc>
      <ndxf>
        <font>
          <sz val="9"/>
          <color theme="0"/>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rc>
  <rdn rId="0" localSheetId="3" customView="1" name="Z_7E6EAF56_D69B_4B4F_988F_2F68F5374219_.wvu.PrintArea" hidden="1" oldHidden="1">
    <formula>BS!$A$1:$P$53</formula>
  </rdn>
  <rdn rId="0" localSheetId="9" customView="1" name="Z_7E6EAF56_D69B_4B4F_988F_2F68F5374219_.wvu.Rows" hidden="1" oldHidden="1">
    <formula>'Należności od klientów'!$8:$8</formula>
  </rdn>
  <rcv guid="{7E6EAF56-D69B-4B4F-988F-2F68F5374219}"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20" sId="7" ref="V1:V1048576" action="deleteCol">
    <rfmt sheetId="7" xfDxf="1" sqref="V1:V1048576" start="0" length="0"/>
    <rcc rId="0" sId="7" s="1" dxf="1">
      <nc r="V2" t="inlineStr">
        <is>
          <t>IV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V3">
        <v>-198688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V4">
        <v>287032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V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V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V7">
        <v>-5444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V8">
        <v>9147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V9">
        <v>2091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V10">
        <f>SUM(V3:V9)</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221" sId="8" ref="V1:V1048576" action="deleteCol">
    <rfmt sheetId="8" xfDxf="1" sqref="V1:V1048576" start="0" length="0"/>
    <rcc rId="0" sId="8" dxf="1">
      <nc r="V1" t="inlineStr">
        <is>
          <t>IV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V2">
        <v>-4416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V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V4">
        <v>-3455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V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8" sqref="V6"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8" dxf="1" numFmtId="34">
      <nc r="V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c r="V8">
        <f>SUM(V2:V7)</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V9">
        <v>241252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V10">
        <v>-258069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c r="V11">
        <f>SUM(V9:V10)</f>
      </nc>
      <ndxf>
        <font>
          <b/>
          <sz val="8"/>
          <color auto="1"/>
          <name val="Open Sans"/>
          <scheme val="none"/>
        </font>
        <numFmt numFmtId="166" formatCode="_(* #\ ###\ ##0_);_(* \(#\ ###\ ##0\);_(* &quot;-&quot;_);_(@_)"/>
        <alignment horizontal="right" vertical="center" indent="1" readingOrder="0"/>
      </ndxf>
    </rcc>
    <rcc rId="0" sId="8" dxf="1" numFmtId="34">
      <nc r="V12">
        <v>-24688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V13">
        <f>'P&amp;L'!#REF!-V12</f>
      </nc>
      <ndxf>
        <font>
          <sz val="11"/>
          <color theme="0"/>
          <name val="Calibri"/>
          <scheme val="minor"/>
        </font>
        <numFmt numFmtId="166" formatCode="_(* #\ ###\ ##0_);_(* \(#\ ###\ ##0\);_(* &quot;-&quot;_);_(@_)"/>
      </ndxf>
    </rcc>
  </rrc>
  <rcc rId="222" sId="9" numFmtId="34">
    <oc r="J3">
      <f>58603679-694</f>
    </oc>
    <nc r="J3">
      <v>58602985</v>
    </nc>
  </rcc>
  <rcc rId="223" sId="9" numFmtId="34">
    <oc r="R4">
      <f>81387891-R17</f>
    </oc>
    <nc r="R4">
      <v>80825437</v>
    </nc>
  </rcc>
  <rcc rId="224" sId="9" numFmtId="34">
    <oc r="S4">
      <f>80682128-S17</f>
    </oc>
    <nc r="S4">
      <v>79949007</v>
    </nc>
  </rcc>
  <rcc rId="225" sId="9" numFmtId="34">
    <oc r="T4">
      <f>81054421-T17</f>
    </oc>
    <nc r="T4">
      <v>79886479</v>
    </nc>
  </rcc>
  <rcc rId="226" sId="9" numFmtId="34">
    <oc r="U4">
      <f>83106167-U17</f>
    </oc>
    <nc r="U4">
      <v>81846159</v>
    </nc>
  </rcc>
  <rcc rId="227" sId="9" numFmtId="34">
    <oc r="V4">
      <f>84898255-V17</f>
    </oc>
    <nc r="V4">
      <v>83039179</v>
    </nc>
  </rcc>
  <rcc rId="228" sId="9" numFmtId="34">
    <oc r="R5">
      <f>52758103-R17</f>
    </oc>
    <nc r="R5">
      <v>52195649</v>
    </nc>
  </rcc>
  <rcc rId="229" sId="9" numFmtId="34">
    <oc r="S5">
      <f>52646291-S17</f>
    </oc>
    <nc r="S5">
      <v>51913170</v>
    </nc>
  </rcc>
  <rcc rId="230" sId="9" numFmtId="34">
    <oc r="T5">
      <f>52975424-T17</f>
    </oc>
    <nc r="T5">
      <v>51807482</v>
    </nc>
  </rcc>
  <rcc rId="231" sId="9" numFmtId="34">
    <oc r="U5">
      <f>54464819-U17</f>
    </oc>
    <nc r="U5">
      <v>53204811</v>
    </nc>
  </rcc>
  <rcc rId="232" sId="9" numFmtId="34">
    <oc r="V5">
      <f>56599967-V17</f>
    </oc>
    <nc r="V5">
      <v>54740891</v>
    </nc>
  </rcc>
  <rcc rId="233" sId="9" numFmtId="34">
    <oc r="C10">
      <f>SUM(C3:C9)-C5</f>
    </oc>
    <nc r="C10">
      <v>108833839</v>
    </nc>
  </rcc>
  <rcc rId="234" sId="9" numFmtId="34">
    <oc r="D10">
      <f>SUM(D3:D9)-D5</f>
    </oc>
    <nc r="D10">
      <v>109809244</v>
    </nc>
  </rcc>
  <rcc rId="235" sId="9" numFmtId="34">
    <oc r="E10">
      <f>SUM(E3:E9)-E5</f>
    </oc>
    <nc r="E10">
      <v>111376495</v>
    </nc>
  </rcc>
  <rcc rId="236" sId="9" numFmtId="34">
    <oc r="F10">
      <f>SUM(F3:F9)-F5</f>
    </oc>
    <nc r="F10">
      <v>112686027</v>
    </nc>
  </rcc>
  <rcc rId="237" sId="9" numFmtId="34">
    <oc r="G10">
      <f>SUM(G3:G9)-G5</f>
    </oc>
    <nc r="G10">
      <v>114405959</v>
    </nc>
  </rcc>
  <rcc rId="238" sId="9" numFmtId="34">
    <oc r="H10">
      <f>SUM(H3:H9)-H5</f>
    </oc>
    <nc r="H10">
      <v>119749622</v>
    </nc>
  </rcc>
  <rcc rId="239" sId="9" numFmtId="34">
    <oc r="I10">
      <f>SUM(I3:I9)-I5</f>
    </oc>
    <nc r="I10">
      <v>121785346</v>
    </nc>
  </rcc>
  <rcc rId="240" sId="9" numFmtId="34">
    <oc r="J10">
      <f>SUM(J3:J9)-J5</f>
    </oc>
    <nc r="J10">
      <v>141844700</v>
    </nc>
  </rcc>
  <rcc rId="241" sId="9" numFmtId="34">
    <oc r="K10">
      <f>SUM(K3:K9)-K5</f>
    </oc>
    <nc r="K10">
      <v>143331653</v>
    </nc>
  </rcc>
  <rcc rId="242" sId="9" numFmtId="34">
    <oc r="M10">
      <f>M3+M4+M6+M7+M9</f>
    </oc>
    <nc r="M10">
      <v>148942734</v>
    </nc>
  </rcc>
  <rcc rId="243" sId="9" numFmtId="34">
    <oc r="N10">
      <f>N3+N4+N6+N7+N9</f>
    </oc>
    <nc r="N10">
      <v>148646993</v>
    </nc>
  </rcc>
  <rcc rId="244" sId="9" numFmtId="34">
    <oc r="O10">
      <f>O3+O4+O6+O7+O9</f>
    </oc>
    <nc r="O10">
      <v>153236468</v>
    </nc>
  </rcc>
  <rcc rId="245" sId="9" numFmtId="34">
    <oc r="P10">
      <f>P3+P4+P6+P7+P9</f>
    </oc>
    <nc r="P10">
      <v>148516154</v>
    </nc>
  </rcc>
  <rcc rId="246" sId="9" numFmtId="34">
    <oc r="Q10">
      <f>Q3+Q4+Q6+Q7+Q9</f>
    </oc>
    <nc r="Q10">
      <v>148183595</v>
    </nc>
  </rcc>
  <rcc rId="247" sId="9" numFmtId="34">
    <oc r="R10">
      <f>R3+R4+R6+R7+R9</f>
    </oc>
    <nc r="R10">
      <v>147763590</v>
    </nc>
  </rcc>
  <rcc rId="248" sId="9" numFmtId="34">
    <oc r="S10">
      <f>S3+S4+S6+S7+S9</f>
    </oc>
    <nc r="S10">
      <v>148773018</v>
    </nc>
  </rcc>
  <rcc rId="249" sId="9" numFmtId="34">
    <oc r="T10">
      <f>T3+T4+T6+T7+T9</f>
    </oc>
    <nc r="T10">
      <v>147212178</v>
    </nc>
  </rcc>
  <rcc rId="250" sId="9" numFmtId="34">
    <oc r="U10">
      <f>U3+U4+U6+U7+U9</f>
    </oc>
    <nc r="U10">
      <v>150398925</v>
    </nc>
  </rcc>
  <rcc rId="251" sId="9" numFmtId="34">
    <oc r="V10">
      <f>V3+V4+V6+V7+V9</f>
    </oc>
    <nc r="V10">
      <v>152251685</v>
    </nc>
  </rcc>
  <rcc rId="252" sId="9" numFmtId="34">
    <oc r="W10">
      <f>W3+W4+W6+W7+W9</f>
    </oc>
    <nc r="W10">
      <v>155597698</v>
    </nc>
  </rcc>
  <rcc rId="253" sId="9" numFmtId="34">
    <oc r="X10">
      <f>X3+X4+X6+X7+X9</f>
    </oc>
    <nc r="X10">
      <v>158389820</v>
    </nc>
  </rcc>
  <rcc rId="254" sId="9" numFmtId="34">
    <oc r="Y10">
      <f>Y3+Y4+Y6+Y7+Y9</f>
    </oc>
    <nc r="Y10">
      <v>159510858</v>
    </nc>
  </rcc>
  <rcc rId="255" sId="9" numFmtId="34">
    <oc r="J11">
      <f>-4385016+694</f>
    </oc>
    <nc r="J11">
      <v>-4384322</v>
    </nc>
  </rcc>
  <rcc rId="256" sId="9" numFmtId="34">
    <oc r="N11">
      <f>-5244363-1</f>
    </oc>
    <nc r="N11">
      <v>-5244364</v>
    </nc>
  </rcc>
  <rcc rId="257" sId="9" numFmtId="34">
    <oc r="C12">
      <f>SUM(C10,C11)</f>
    </oc>
    <nc r="C12">
      <v>104018178</v>
    </nc>
  </rcc>
  <rcc rId="258" sId="9" numFmtId="34">
    <oc r="D12">
      <f>SUM(D10,D11)</f>
    </oc>
    <nc r="D12">
      <v>105053727</v>
    </nc>
  </rcc>
  <rcc rId="259" sId="9" numFmtId="34">
    <oc r="E12">
      <f>SUM(E10,E11)</f>
    </oc>
    <nc r="E12">
      <v>106475429</v>
    </nc>
  </rcc>
  <rcc rId="260" sId="9" numFmtId="34">
    <oc r="F12">
      <f>SUM(F10,F11)</f>
    </oc>
    <nc r="F12">
      <v>107839897</v>
    </nc>
  </rcc>
  <rcc rId="261" sId="9" numFmtId="34">
    <oc r="H12">
      <f>SUM(H10,H11)</f>
    </oc>
    <nc r="H12">
      <v>114176972</v>
    </nc>
  </rcc>
  <rcc rId="262" sId="9" numFmtId="34">
    <oc r="I12">
      <f>SUM(I10,I11)</f>
    </oc>
    <nc r="I12">
      <v>116590007</v>
    </nc>
  </rcc>
  <rcc rId="263" sId="9" numFmtId="34">
    <oc r="J12">
      <f>SUM(J10,J11)</f>
    </oc>
    <nc r="J12">
      <v>137460378</v>
    </nc>
  </rcc>
  <rcc rId="264" sId="9" numFmtId="34">
    <oc r="K12">
      <f>SUM(K10,K11)</f>
    </oc>
    <nc r="K12">
      <v>138667143</v>
    </nc>
  </rcc>
  <rcc rId="265" sId="9" numFmtId="34">
    <oc r="M12">
      <f>M10+M11</f>
    </oc>
    <nc r="M12">
      <v>143825386</v>
    </nc>
  </rcc>
  <rcc rId="266" sId="9" numFmtId="34">
    <oc r="N12">
      <f>N10+N11</f>
    </oc>
    <nc r="N12">
      <v>143402629</v>
    </nc>
  </rcc>
  <rcc rId="267" sId="9" numFmtId="34">
    <oc r="O12">
      <f>O10+O11</f>
    </oc>
    <nc r="O12">
      <v>147672910</v>
    </nc>
  </rcc>
  <rcc rId="268" sId="9" numFmtId="34">
    <oc r="P12">
      <f>P10+P11</f>
    </oc>
    <nc r="P12">
      <v>142622135</v>
    </nc>
  </rcc>
  <rcc rId="269" sId="9" numFmtId="34">
    <oc r="Q12">
      <f>Q10+Q11</f>
    </oc>
    <nc r="Q12">
      <v>142051438</v>
    </nc>
  </rcc>
  <rcc rId="270" sId="9" numFmtId="34">
    <oc r="R12">
      <f>R10+R11</f>
    </oc>
    <nc r="R12">
      <v>141436291</v>
    </nc>
  </rcc>
  <rcc rId="271" sId="9" numFmtId="34">
    <oc r="S12">
      <f>S10+S11</f>
    </oc>
    <nc r="S12">
      <v>142268413</v>
    </nc>
  </rcc>
  <rcc rId="272" sId="9" numFmtId="34">
    <oc r="T12">
      <f>T10+T11</f>
    </oc>
    <nc r="T12">
      <v>140822024</v>
    </nc>
  </rcc>
  <rcc rId="273" sId="9" numFmtId="34">
    <oc r="U12">
      <f>U10+U11</f>
    </oc>
    <nc r="U12">
      <v>144087376</v>
    </nc>
  </rcc>
  <rcc rId="274" sId="9" numFmtId="34">
    <oc r="V12">
      <f>V10+V11</f>
    </oc>
    <nc r="V12">
      <v>146391345</v>
    </nc>
  </rcc>
  <rcc rId="275" sId="9" numFmtId="34">
    <oc r="W12">
      <f>W10+W11</f>
    </oc>
    <nc r="W12">
      <v>149702254</v>
    </nc>
  </rcc>
  <rcc rId="276" sId="9" numFmtId="34">
    <oc r="X12">
      <f>X10+X11</f>
    </oc>
    <nc r="X12">
      <v>152635266</v>
    </nc>
  </rcc>
  <rcc rId="277" sId="9" numFmtId="34">
    <oc r="Y12">
      <f>Y10+Y11</f>
    </oc>
    <nc r="Y12">
      <v>153538643</v>
    </nc>
  </rcc>
  <rcc rId="278" sId="9">
    <oc r="A16" t="inlineStr">
      <is>
        <t>korekta WBB - ryzyko prawne</t>
      </is>
    </oc>
    <nc r="A16"/>
  </rcc>
  <rcc rId="279" sId="9">
    <oc r="A17" t="inlineStr">
      <is>
        <t>korekta Leasing</t>
      </is>
    </oc>
    <nc r="A17"/>
  </rcc>
  <rcc rId="280" sId="9" numFmtId="4">
    <oc r="R17">
      <v>562454</v>
    </oc>
    <nc r="R17"/>
  </rcc>
  <rcc rId="281" sId="9" numFmtId="4">
    <oc r="S17">
      <v>733121</v>
    </oc>
    <nc r="S17"/>
  </rcc>
  <rcc rId="282" sId="9" numFmtId="4">
    <oc r="T17">
      <v>1167942</v>
    </oc>
    <nc r="T17"/>
  </rcc>
  <rcc rId="283" sId="9" numFmtId="4">
    <oc r="U17">
      <v>1260008</v>
    </oc>
    <nc r="U17"/>
  </rcc>
  <rcc rId="284" sId="9" numFmtId="4">
    <oc r="V17">
      <v>1859076</v>
    </oc>
    <nc r="V17"/>
  </rcc>
  <rcc rId="285" sId="9">
    <oc r="A18" t="inlineStr">
      <is>
        <t>przed korektą</t>
      </is>
    </oc>
    <nc r="A18"/>
  </rcc>
  <rcc rId="286" sId="9">
    <oc r="A19" t="inlineStr">
      <is>
        <t>Należności od klientów indywidualnych, w tym:</t>
      </is>
    </oc>
    <nc r="A19"/>
  </rcc>
  <rcc rId="287" sId="9" numFmtId="34">
    <oc r="R19">
      <v>81387891</v>
    </oc>
    <nc r="R19"/>
  </rcc>
  <rcc rId="288" sId="9" numFmtId="34">
    <oc r="S19">
      <v>80682128</v>
    </oc>
    <nc r="S19"/>
  </rcc>
  <rcc rId="289" sId="9" numFmtId="34">
    <oc r="T19">
      <v>81054421</v>
    </oc>
    <nc r="T19"/>
  </rcc>
  <rcc rId="290" sId="9" numFmtId="34">
    <oc r="U19">
      <v>83106167</v>
    </oc>
    <nc r="U19"/>
  </rcc>
  <rcc rId="291" sId="9">
    <oc r="V19" t="inlineStr">
      <is>
        <t>ok</t>
      </is>
    </oc>
    <nc r="V19"/>
  </rcc>
  <rcc rId="292" sId="9">
    <oc r="A20" t="inlineStr">
      <is>
        <t xml:space="preserve">         Należności z tytułu kredytów na nieruchomości</t>
      </is>
    </oc>
    <nc r="A20"/>
  </rcc>
  <rcc rId="293" sId="9" numFmtId="34">
    <oc r="R20">
      <v>52758103</v>
    </oc>
    <nc r="R20"/>
  </rcc>
  <rcc rId="294" sId="9" numFmtId="34">
    <oc r="S20">
      <v>52646291</v>
    </oc>
    <nc r="S20"/>
  </rcc>
  <rcc rId="295" sId="9" numFmtId="34">
    <oc r="T20">
      <v>52975424</v>
    </oc>
    <nc r="T20"/>
  </rcc>
  <rcc rId="296" sId="9" numFmtId="34">
    <oc r="U20">
      <v>54464819</v>
    </oc>
    <nc r="U20"/>
  </rcc>
  <rcc rId="297" sId="9" numFmtId="34">
    <oc r="V20">
      <v>56599967</v>
    </oc>
    <nc r="V20"/>
  </rcc>
  <rcc rId="298" sId="9">
    <oc r="A21" t="inlineStr">
      <is>
        <t>różnica po korekcie</t>
      </is>
    </oc>
    <nc r="A21"/>
  </rcc>
  <rcc rId="299" sId="9">
    <oc r="A22" t="inlineStr">
      <is>
        <t>Należności od klientów indywidualnych, w tym:</t>
      </is>
    </oc>
    <nc r="A22"/>
  </rcc>
  <rcc rId="300" sId="9" numFmtId="34">
    <oc r="R22">
      <f>R4-R19</f>
    </oc>
    <nc r="R22"/>
  </rcc>
  <rcc rId="301" sId="9" numFmtId="34">
    <oc r="S22">
      <f>S4-S19</f>
    </oc>
    <nc r="S22"/>
  </rcc>
  <rcc rId="302" sId="9" numFmtId="34">
    <oc r="T22">
      <f>T4-T19</f>
    </oc>
    <nc r="T22"/>
  </rcc>
  <rcc rId="303" sId="9" numFmtId="34">
    <oc r="U22">
      <f>U4-U19</f>
    </oc>
    <nc r="U22"/>
  </rcc>
  <rcc rId="304" sId="9">
    <oc r="V22">
      <f>V4-V19</f>
    </oc>
    <nc r="V22"/>
  </rcc>
  <rcc rId="305" sId="9">
    <oc r="A23" t="inlineStr">
      <is>
        <t xml:space="preserve">         Należności z tytułu kredytów na nieruchomości</t>
      </is>
    </oc>
    <nc r="A23"/>
  </rcc>
  <rcc rId="306" sId="9" numFmtId="34">
    <oc r="R23">
      <f>R5-R20</f>
    </oc>
    <nc r="R23"/>
  </rcc>
  <rcc rId="307" sId="9" numFmtId="34">
    <oc r="S23">
      <f>S5-S20</f>
    </oc>
    <nc r="S23"/>
  </rcc>
  <rcc rId="308" sId="9" numFmtId="34">
    <oc r="T23">
      <f>T5-T20</f>
    </oc>
    <nc r="T23"/>
  </rcc>
  <rcc rId="309" sId="9" numFmtId="34">
    <oc r="U23">
      <f>U5-U20</f>
    </oc>
    <nc r="U23"/>
  </rcc>
  <rcc rId="310" sId="9" numFmtId="34">
    <oc r="V23">
      <f>V5-V20</f>
    </oc>
    <nc r="V23"/>
  </rcc>
  <rrc rId="311" sId="10" ref="W1:W1048576" action="deleteCol">
    <rfmt sheetId="10" xfDxf="1" sqref="W1:W1048576" start="0" length="0"/>
    <rcc rId="0" sId="10" dxf="1" numFmtId="19">
      <nc r="W2">
        <v>44561</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W3">
        <f>W5+W8+W10</f>
      </nc>
      <ndxf>
        <font>
          <b/>
          <sz val="8"/>
          <color auto="1"/>
          <name val="Open Sans"/>
          <scheme val="none"/>
        </font>
        <numFmt numFmtId="166" formatCode="_(* #\ ###\ ##0_);_(* \(#\ ###\ ##0\);_(* &quot;-&quot;_);_(@_)"/>
        <alignment horizontal="right" vertical="center" wrapText="1" readingOrder="0"/>
      </ndxf>
    </rcc>
    <rfmt sheetId="10" sqref="W4" start="0" length="0">
      <dxf>
        <font>
          <b/>
          <sz val="8"/>
          <color rgb="FFFF0000"/>
          <name val="Open Sans"/>
          <scheme val="none"/>
        </font>
        <alignment horizontal="left" vertical="center" wrapText="1" readingOrder="0"/>
        <border outline="0">
          <top style="dotted">
            <color rgb="FF6F7779"/>
          </top>
          <bottom style="dotted">
            <color rgb="FF6F7779"/>
          </bottom>
        </border>
      </dxf>
    </rfmt>
    <rcc rId="0" sId="10" dxf="1">
      <nc r="W5">
        <f>W7+W6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W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W7">
        <v>49225514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W8">
        <f>W9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W9">
        <v>6997960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W10">
        <f>W11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W11">
        <v>13841322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W12">
        <v>116977</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W13">
        <v>1421272</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W14">
        <f>W15</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W15">
        <v>3427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W16">
        <f>W18+W19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W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W18">
        <v>64320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W19">
        <v>195468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W20">
        <f>W3+W12+W14+W16+W13</f>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W21">
        <f>BS!#REF!-W20</f>
      </nc>
      <ndxf>
        <font>
          <sz val="11"/>
          <color theme="0"/>
          <name val="Calibri"/>
          <scheme val="minor"/>
        </font>
        <numFmt numFmtId="166" formatCode="_(* #\ ###\ ##0_);_(* \(#\ ###\ ##0\);_(* &quot;-&quot;_);_(@_)"/>
      </ndxf>
    </rcc>
    <rfmt sheetId="10" sqref="W22" start="0" length="0">
      <dxf>
        <font>
          <sz val="11"/>
          <color rgb="FFFF0000"/>
          <name val="Calibri"/>
          <scheme val="minor"/>
        </font>
        <numFmt numFmtId="166" formatCode="_(* #\ ###\ ##0_);_(* \(#\ ###\ ##0\);_(* &quot;-&quot;_);_(@_)"/>
      </dxf>
    </rfmt>
    <rfmt sheetId="10" sqref="W23" start="0" length="0">
      <dxf>
        <font>
          <sz val="11"/>
          <color theme="0"/>
          <name val="Calibri"/>
          <scheme val="minor"/>
        </font>
      </dxf>
    </rfmt>
    <rfmt sheetId="10" sqref="W24" start="0" length="0">
      <dxf>
        <font>
          <sz val="11"/>
          <color theme="0"/>
          <name val="Calibri"/>
          <scheme val="minor"/>
        </font>
      </dxf>
    </rfmt>
    <rfmt sheetId="10" sqref="W25" start="0" length="0">
      <dxf>
        <font>
          <sz val="11"/>
          <color theme="0"/>
          <name val="Calibri"/>
          <scheme val="minor"/>
        </font>
      </dxf>
    </rfmt>
    <rfmt sheetId="10" sqref="W26" start="0" length="0">
      <dxf>
        <font>
          <sz val="11"/>
          <color theme="0"/>
          <name val="Calibri"/>
          <scheme val="minor"/>
        </font>
      </dxf>
    </rfmt>
    <rfmt sheetId="10" sqref="W27" start="0" length="0">
      <dxf>
        <font>
          <sz val="11"/>
          <color theme="0"/>
          <name val="Calibri"/>
          <scheme val="minor"/>
        </font>
      </dxf>
    </rfmt>
  </rrc>
  <rrc rId="312" sId="11" ref="R1:R1048576" action="deleteCol">
    <rfmt sheetId="11" xfDxf="1" sqref="R1:R1048576" start="0" length="0">
      <dxf>
        <font>
          <sz val="8"/>
          <name val="Open Sans"/>
          <scheme val="none"/>
        </font>
      </dxf>
    </rfmt>
    <rcc rId="0" sId="11" s="1" dxf="1">
      <nc r="R2" t="inlineStr">
        <is>
          <t>4Q 2021</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R3">
        <f>SUM(R4:R7)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4">
        <v>-11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R8">
        <f>SUM(R9:R12)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9">
        <v>-24646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10">
        <v>-83263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11">
        <v>-169029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12">
        <v>9772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R13">
        <f>SUM(R14:R17)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16">
        <v>-3784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R18">
        <f>SUM(R19:R22)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19">
        <v>-3394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20">
        <v>650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21">
        <v>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R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R23">
        <f>SUM(R3,R8,R13,R18)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R24" start="0" length="0">
      <dxf>
        <font>
          <sz val="8"/>
          <color theme="0"/>
          <name val="Open Sans"/>
          <scheme val="none"/>
        </font>
      </dxf>
    </rfmt>
  </rrc>
  <rrc rId="313" sId="12" ref="V1:V1048576" action="deleteCol">
    <rfmt sheetId="12" xfDxf="1" sqref="V1:V1048576" start="0" length="0">
      <dxf>
        <font>
          <sz val="10"/>
          <name val="Open Sans"/>
          <scheme val="none"/>
        </font>
      </dxf>
    </rfmt>
    <rcc rId="0" sId="12" s="1" dxf="1">
      <nc r="V2" t="inlineStr">
        <is>
          <t>IV Q 2021</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V3">
        <v>-36755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V4"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2" s="1" dxf="1" numFmtId="34">
      <nc r="V5">
        <v>-33554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V6">
        <v>-7736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V7">
        <v>-276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V8">
        <v>-514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V9">
        <v>-2632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V10">
        <v>-9981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V11">
        <v>-32438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c r="V12">
        <f>SUM(V3:V11)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12" s="1" dxf="1">
      <nc r="V13">
        <f>V12-'P&amp;L'!#REF!</f>
      </nc>
      <ndxf>
        <font>
          <sz val="8"/>
          <color auto="1"/>
          <name val="Open Sans"/>
          <scheme val="none"/>
        </font>
        <numFmt numFmtId="170" formatCode="_-* #,##0_-;\-* #,##0_-;_-* &quot;-&quot;??_-;_-@_-"/>
      </ndxf>
    </rcc>
    <rfmt sheetId="12" sqref="V14" start="0" length="0">
      <dxf>
        <font>
          <sz val="10"/>
          <color rgb="FFFF0000"/>
          <name val="Open Sans"/>
          <scheme val="none"/>
        </font>
        <numFmt numFmtId="170" formatCode="_-* #,##0_-;\-* #,##0_-;_-* &quot;-&quot;??_-;_-@_-"/>
      </dxf>
    </rfmt>
    <rfmt sheetId="12" sqref="V15" start="0" length="0">
      <dxf>
        <font>
          <sz val="10"/>
          <color rgb="FFFF0000"/>
          <name val="Open Sans"/>
          <scheme val="none"/>
        </font>
        <numFmt numFmtId="166" formatCode="_(* #\ ###\ ##0_);_(* \(#\ ###\ ##0\);_(* &quot;-&quot;_);_(@_)"/>
      </dxf>
    </rfmt>
  </rrc>
  <rrc rId="314" sId="13" ref="V1:V1048576" action="deleteCol">
    <rfmt sheetId="13" xfDxf="1" sqref="V1:V1048576" start="0" length="0">
      <dxf>
        <font>
          <sz val="10"/>
          <name val="Open Sans"/>
          <scheme val="none"/>
        </font>
      </dxf>
    </rfmt>
    <rcc rId="0" sId="13" dxf="1">
      <nc r="V2" t="inlineStr">
        <is>
          <t>IV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dxf="1" numFmtId="34">
      <nc r="V3">
        <v>13967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V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V5">
        <f>19266-11323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V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V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V8">
        <v>1804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V9">
        <v>253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V10">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V11">
        <v>499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V12">
        <v>8997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V13">
        <v>9487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V14">
        <f>73237-V13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V15">
        <f>SUM(V3:V14)</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cc rId="0" sId="13" dxf="1">
      <nc r="V16">
        <f>V15-'P&amp;L'!#REF!</f>
      </nc>
      <ndxf>
        <numFmt numFmtId="166" formatCode="_(* #\ ###\ ##0_);_(* \(#\ ###\ ##0\);_(* &quot;-&quot;_);_(@_)"/>
      </ndxf>
    </rcc>
  </rrc>
  <rrc rId="315" sId="16" ref="W1:W1048576" action="deleteCol">
    <rfmt sheetId="16" xfDxf="1" sqref="W1:W1048576" start="0" length="0">
      <dxf>
        <font>
          <sz val="8"/>
          <name val="Open Sans"/>
          <scheme val="none"/>
        </font>
      </dxf>
    </rfmt>
    <rcc rId="0" sId="16" dxf="1" numFmtId="19">
      <nc r="W1">
        <v>44561</v>
      </nc>
      <ndxf>
        <font>
          <b/>
          <sz val="8"/>
          <color rgb="FFC00000"/>
          <name val="Open Sans"/>
          <scheme val="none"/>
        </font>
        <numFmt numFmtId="19" formatCode="dd/mm/yyyy"/>
        <alignment horizontal="right" vertical="top" readingOrder="0"/>
        <border outline="0">
          <bottom style="medium">
            <color rgb="FFC00000"/>
          </bottom>
        </border>
      </ndxf>
    </rcc>
    <rcc rId="0" sId="16" dxf="1">
      <nc r="W2">
        <f>SUM(W3:W5)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3">
        <v>2273851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5">
        <v>1384587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W6">
        <f>W7+W14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W7">
        <f>W8+W10+W12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W8">
        <f>W9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9">
        <v>299046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W10">
        <f>W11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W12">
        <f>W13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13">
        <v>14304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14">
        <v>48329</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W15">
        <f>W2+W6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qref="W16" start="0" length="0">
      <dxf>
        <font>
          <b/>
          <sz val="8"/>
          <color auto="1"/>
          <name val="Open Sans"/>
          <scheme val="none"/>
        </font>
        <numFmt numFmtId="166" formatCode="_(* #\ ###\ ##0_);_(* \(#\ ###\ ##0\);_(* &quot;-&quot;_);_(@_)"/>
        <alignment horizontal="center" vertical="center" readingOrder="0"/>
      </dxf>
    </rfmt>
    <rcc rId="0" sId="16" dxf="1">
      <nc r="W18">
        <f>W1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W19">
        <v>163177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20">
        <v>0</v>
      </nc>
      <ndxf>
        <font>
          <sz val="8"/>
          <color auto="1"/>
          <name val="Open Sans"/>
          <scheme val="none"/>
        </font>
        <numFmt numFmtId="166" formatCode="_(* #\ ###\ ##0_);_(* \(#\ ###\ ##0\);_(* &quot;-&quot;_);_(@_)"/>
        <alignment horizontal="center" vertical="center" readingOrder="0"/>
      </ndxf>
    </rcc>
    <rcc rId="0" sId="16" dxf="1">
      <nc r="W21">
        <f>W19+W20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W22">
        <f>W15+W21-BS!#REF!</f>
      </nc>
      <ndxf>
        <font>
          <sz val="8"/>
          <color theme="0"/>
          <name val="Open Sans"/>
          <scheme val="none"/>
        </font>
        <numFmt numFmtId="166" formatCode="_(* #\ ###\ ##0_);_(* \(#\ ###\ ##0\);_(* &quot;-&quot;_);_(@_)"/>
        <alignment horizontal="center" vertical="center" readingOrder="0"/>
      </ndxf>
    </rcc>
    <rfmt sheetId="16" sqref="W23" start="0" length="0">
      <dxf>
        <font>
          <sz val="8"/>
          <color rgb="FFFF0000"/>
          <name val="Open Sans"/>
          <scheme val="none"/>
        </font>
        <numFmt numFmtId="166" formatCode="_(* #\ ###\ ##0_);_(* \(#\ ###\ ##0\);_(* &quot;-&quot;_);_(@_)"/>
      </dxf>
    </rfmt>
    <rfmt sheetId="16" sqref="W24" start="0" length="0">
      <dxf>
        <font>
          <sz val="8"/>
          <color rgb="FFFF0000"/>
          <name val="Open Sans"/>
          <scheme val="none"/>
        </font>
        <numFmt numFmtId="166" formatCode="_(* #\ ###\ ##0_);_(* \(#\ ###\ ##0\);_(* &quot;-&quot;_);_(@_)"/>
      </dxf>
    </rfmt>
    <rfmt sheetId="16" sqref="W25" start="0" length="0">
      <dxf>
        <font>
          <sz val="8"/>
          <color auto="1"/>
          <name val="Open Sans"/>
          <scheme val="none"/>
        </font>
        <numFmt numFmtId="166" formatCode="_(* #\ ###\ ##0_);_(* \(#\ ###\ ##0\);_(* &quot;-&quot;_);_(@_)"/>
      </dxf>
    </rfmt>
    <rcc rId="0" sId="16" dxf="1">
      <nc r="W26">
        <f>W18</f>
      </nc>
      <ndxf>
        <font>
          <b/>
          <sz val="8"/>
          <color rgb="FFC00000"/>
          <name val="Open Sans"/>
          <scheme val="none"/>
        </font>
        <numFmt numFmtId="19" formatCode="dd/mm/yyyy"/>
        <alignment horizontal="right" vertical="top" readingOrder="0"/>
        <border outline="0">
          <bottom style="medium">
            <color rgb="FFC00000"/>
          </bottom>
        </border>
      </ndxf>
    </rcc>
    <rcc rId="0" sId="16" dxf="1">
      <nc r="W27">
        <f>SUM(W28:W30)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28">
        <v>2266649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30">
        <v>1225847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31">
        <v>385585</v>
      </nc>
      <ndxf>
        <font>
          <b/>
          <sz val="8"/>
          <color auto="1"/>
          <name val="Open Sans"/>
          <scheme val="none"/>
        </font>
        <numFmt numFmtId="166" formatCode="_(* #\ ###\ ##0_);_(* \(#\ ###\ ##0\);_(* &quot;-&quot;_);_(@_)"/>
        <alignment horizontal="right" vertical="center" readingOrder="0"/>
      </ndxf>
    </rcc>
    <rcc rId="0" sId="16" dxf="1">
      <nc r="W32">
        <f>W27+W31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W35">
        <f>W26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W36">
        <v>29105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W37">
        <v>1733229</v>
      </nc>
      <ndxf>
        <font>
          <sz val="8"/>
          <color auto="1"/>
          <name val="Open Sans"/>
          <scheme val="none"/>
        </font>
        <numFmt numFmtId="166" formatCode="_(* #\ ###\ ##0_);_(* \(#\ ###\ ##0\);_(* &quot;-&quot;_);_(@_)"/>
        <alignment horizontal="center" vertical="center" readingOrder="0"/>
      </ndxf>
    </rcc>
    <rcc rId="0" sId="16" dxf="1">
      <nc r="W38">
        <f>W36+W37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W39">
        <f>W32+W38-BS!#REF!</f>
      </nc>
      <ndxf>
        <font>
          <sz val="8"/>
          <color theme="0"/>
          <name val="Open Sans"/>
          <scheme val="none"/>
        </font>
        <numFmt numFmtId="166" formatCode="_(* #\ ###\ ##0_);_(* \(#\ ###\ ##0\);_(* &quot;-&quot;_);_(@_)"/>
      </ndxf>
    </rcc>
    <rfmt sheetId="16" sqref="W44" start="0" length="0">
      <dxf/>
    </rfmt>
  </rrc>
  <rcv guid="{7E6EAF56-D69B-4B4F-988F-2F68F5374219}" action="delete"/>
  <rdn rId="0" localSheetId="3" customView="1" name="Z_7E6EAF56_D69B_4B4F_988F_2F68F5374219_.wvu.PrintArea" hidden="1" oldHidden="1">
    <formula>BS!$A$1:$P$53</formula>
    <oldFormula>BS!$A$1:$P$53</oldFormula>
  </rdn>
  <rdn rId="0" localSheetId="9" customView="1" name="Z_7E6EAF56_D69B_4B4F_988F_2F68F5374219_.wvu.Rows" hidden="1" oldHidden="1">
    <formula>'Należności od klientów'!$8:$8</formula>
    <oldFormula>'Należności od klientów'!$8:$8</oldFormula>
  </rdn>
  <rcv guid="{7E6EAF56-D69B-4B4F-988F-2F68F5374219}"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8" sId="18" odxf="1" s="1" dxf="1">
    <nc r="S1" t="inlineStr">
      <is>
        <t>Q1-4 2020*</t>
      </is>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19" sId="18" odxf="1" s="1" dxf="1">
    <nc r="T1" t="inlineStr">
      <is>
        <t>Q1 2021</t>
      </is>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20" sId="18" odxf="1" s="1" dxf="1">
    <nc r="U1" t="inlineStr">
      <is>
        <t>Q1-2 2021</t>
      </is>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21" sId="18" odxf="1" s="1" dxf="1">
    <nc r="V1" t="inlineStr">
      <is>
        <t>Q1-3 2021</t>
      </is>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22" sId="18" odxf="1" s="1" dxf="1">
    <nc r="W1" t="inlineStr">
      <is>
        <t>Q1-4 2021</t>
      </is>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23" sId="18" odxf="1" s="1" dxf="1" numFmtId="14">
    <nc r="S2">
      <v>0.51900000000000002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rgb="FF6F7779"/>
        </top>
      </border>
    </ndxf>
  </rcc>
  <rcc rId="324" sId="18" odxf="1" s="1" dxf="1" numFmtId="14">
    <nc r="T2">
      <v>0.59599999999999997</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rgb="FF6F7779"/>
        </top>
      </border>
    </ndxf>
  </rcc>
  <rcc rId="325" sId="18" odxf="1" s="1" dxf="1" numFmtId="14">
    <nc r="U2">
      <v>0.61699999999999999</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rgb="FF6F7779"/>
        </top>
      </border>
    </ndxf>
  </rcc>
  <rcc rId="326" sId="18" odxf="1" s="1" dxf="1" numFmtId="14">
    <nc r="V2">
      <v>0.56999999999999995</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rgb="FF6F7779"/>
        </top>
      </border>
    </ndxf>
  </rcc>
  <rcc rId="327" sId="18" odxf="1" s="1" dxf="1" numFmtId="14">
    <nc r="W2">
      <v>0.59599999999999997</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rgb="FF6F7779"/>
        </top>
      </border>
    </ndxf>
  </rcc>
  <rcc rId="328" sId="18" odxf="1" s="1" dxf="1" numFmtId="14">
    <nc r="S3">
      <v>0.68100000000000005</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329" sId="18" odxf="1" s="1" dxf="1" numFmtId="14">
    <nc r="T3">
      <v>0.64800000000000002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30" sId="18" odxf="1" s="1" dxf="1" numFmtId="14">
    <nc r="U3">
      <v>0.63500000000000001</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31" sId="18" odxf="1" s="1" dxf="1" numFmtId="14">
    <nc r="V3">
      <v>0.63700000000000001</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32" sId="18" odxf="1" s="1" dxf="1" numFmtId="14">
    <nc r="W3">
      <v>0.64700000000000002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33" sId="18" odxf="1" s="1" dxf="1" numFmtId="14">
    <nc r="S4">
      <v>2.87E-2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34" sId="18" odxf="1" s="1" dxf="1" numFmtId="14">
    <nc r="T4">
      <v>2.5600000000000001E-2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35" sId="18" odxf="1" s="1" dxf="1" numFmtId="14">
    <nc r="U4">
      <v>2.5899999999999999E-2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36" sId="18" odxf="1" s="1" dxf="1" numFmtId="14">
    <nc r="V4">
      <v>2.5999999999999999E-2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37" sId="18" odxf="1" s="1" dxf="1" numFmtId="14">
    <nc r="W4">
      <v>2.7099999999999999E-2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38" sId="18" odxf="1" s="1" dxf="1" numFmtId="14">
    <nc r="S5">
      <v>0.249</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339" sId="18" odxf="1" s="1" dxf="1" numFmtId="14">
    <nc r="T5">
      <v>0.28799999999999998</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40" sId="18" odxf="1" s="1" dxf="1" numFmtId="14">
    <nc r="U5">
      <v>0.27600000000000002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41" sId="18" odxf="1" s="1" dxf="1" numFmtId="14">
    <nc r="V5">
      <v>0.27800000000000002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42" sId="18" odxf="1" s="1" dxf="1" numFmtId="14">
    <nc r="W5">
      <v>0.27</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43" sId="18" odxf="1" s="1" dxf="1" numFmtId="14">
    <nc r="S6">
      <v>0.82799999999999996</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344" sId="18" odxf="1" s="1" dxf="1" numFmtId="14">
    <nc r="T6">
      <v>0.79700000000000004</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45" sId="18" odxf="1" s="1" dxf="1" numFmtId="14">
    <nc r="U6">
      <v>0.82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46" sId="18" odxf="1" s="1" dxf="1" numFmtId="14">
    <nc r="V6">
      <v>0.82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47" sId="18" odxf="1" s="1" dxf="1" numFmtId="14">
    <nc r="W6">
      <v>0.8</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48" sId="18" odxf="1" s="1" dxf="1" numFmtId="14">
    <nc r="S7">
      <v>5.8000000000000003E-2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349" sId="18" odxf="1" s="1" dxf="1" numFmtId="14">
    <nc r="T7">
      <v>0.06</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50" sId="18" odxf="1" s="1" dxf="1" numFmtId="14">
    <nc r="U7">
      <v>5.8000000000000003E-2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51" sId="18" odxf="1" s="1" dxf="1" numFmtId="14">
    <nc r="V7">
      <v>5.3999999999999999E-2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52" sId="18" odxf="1" s="1" dxf="1" numFmtId="14">
    <nc r="W7">
      <v>0.05</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53" sId="18" odxf="1" s="1" dxf="1" numFmtId="14">
    <nc r="S8">
      <v>0.57899999999999996</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354" sId="18" odxf="1" s="1" dxf="1" numFmtId="14">
    <nc r="T8">
      <v>0.57199999999999995</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55" sId="18" odxf="1" s="1" dxf="1" numFmtId="14">
    <nc r="U8">
      <v>0.59399999999999997</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56" sId="18" odxf="1" s="1" dxf="1" numFmtId="14">
    <nc r="V8">
      <v>0.60299999999999998</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57" sId="18" odxf="1" s="1" dxf="1" numFmtId="14">
    <nc r="W8">
      <v>0.60399999999999998</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58" sId="18" odxf="1" s="1" dxf="1" numFmtId="14">
    <nc r="S9">
      <v>1.21E-2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359" sId="18" odxf="1" s="1" dxf="1" numFmtId="14">
    <nc r="T9">
      <v>1.14E-2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60" sId="18" odxf="1" s="1" dxf="1" numFmtId="14">
    <nc r="U9">
      <v>9.9000000000000008E-3</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61" sId="18" odxf="1" s="1" dxf="1" numFmtId="14">
    <nc r="V9">
      <v>8.8999999999999999E-3</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62" sId="18" odxf="1" s="1" dxf="1" numFmtId="14">
    <nc r="W9">
      <v>7.6E-3</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63" sId="18" odxf="1" s="1" dxf="1" numFmtId="14">
    <nc r="S10">
      <v>4.3999999999999997E-2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364" sId="18" odxf="1" s="1" dxf="1" numFmtId="14">
    <nc r="T10">
      <v>4.1000000000000002E-2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65" sId="18" odxf="1" s="1" dxf="1" numFmtId="14">
    <nc r="U10">
      <v>3.7999999999999999E-2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66" sId="18" odxf="1" s="1" dxf="1" numFmtId="14">
    <nc r="V10">
      <v>4.1000000000000002E-2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67" sId="18" odxf="1" s="1" dxf="1" numFmtId="14">
    <nc r="W10">
      <v>4.7E-2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68" sId="18" odxf="1" s="1" dxf="1" numFmtId="14">
    <nc r="S11">
      <v>5.2999999999999999E-2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369" sId="18" odxf="1" s="1" dxf="1" numFmtId="14">
    <nc r="T11">
      <v>0.05</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70" sId="18" odxf="1" s="1" dxf="1" numFmtId="14">
    <nc r="U11">
      <v>4.5999999999999999E-2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71" sId="18" odxf="1" s="1" dxf="1" numFmtId="14">
    <nc r="V11">
      <v>4.9000000000000002E-2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72" sId="18" odxf="1" s="1" dxf="1" numFmtId="14">
    <nc r="W11">
      <v>5.2999999999999999E-2</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73" sId="18" odxf="1" s="1" dxf="1" numFmtId="14">
    <nc r="S12">
      <v>5.0000000000000001E-3</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374" sId="18" odxf="1" s="1" dxf="1" numFmtId="14">
    <nc r="T12">
      <v>4.0000000000000001E-3</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75" sId="18" odxf="1" s="1" dxf="1" numFmtId="14">
    <nc r="U12">
      <v>4.0000000000000001E-3</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76" sId="18" odxf="1" s="1" dxf="1" numFmtId="14">
    <nc r="V12">
      <v>4.0000000000000001E-3</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77" sId="18" odxf="1" s="1" dxf="1" numFmtId="14">
    <nc r="W12">
      <v>5.0000000000000001E-3</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vertical="center" readingOrder="0"/>
      <border outline="0">
        <top style="dotted">
          <color theme="0" tint="-0.34998626667073579"/>
        </top>
        <bottom style="dotted">
          <color theme="0" tint="-0.34998626667073579"/>
        </bottom>
      </border>
    </ndxf>
  </rcc>
  <rcc rId="378" sId="18" odxf="1" s="1" dxf="1" numFmtId="14">
    <nc r="S13">
      <v>0.20419999999999999</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379" sId="18" odxf="1" s="1" dxf="1" numFmtId="14">
    <nc r="T13">
      <v>0.2089</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80" sId="18" odxf="1" s="1" dxf="1" numFmtId="14">
    <nc r="U13">
      <v>0.21160000000000001</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81" sId="18" odxf="1" s="1" dxf="1" numFmtId="14">
    <nc r="V13">
      <v>0.20380000000000001</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82" sId="18" odxf="1" s="1" dxf="1" numFmtId="14">
    <nc r="W13">
      <v>0.18579999999999999</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83" sId="18" odxf="1" s="1" dxf="1" numFmtId="14">
    <nc r="S14">
      <v>0.18379999999999999</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384" sId="18" odxf="1" s="1" dxf="1" numFmtId="14">
    <nc r="T14">
      <v>0.18870000000000001</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85" sId="18" odxf="1" s="1" dxf="1" numFmtId="14">
    <nc r="U14">
      <v>0.19139999999999999</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86" sId="18" odxf="1" s="1" dxf="1" numFmtId="14">
    <nc r="V14">
      <v>0.18379999999999999</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87" sId="18" odxf="1" s="1" dxf="1" numFmtId="14">
    <nc r="W14">
      <v>0.1663</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388" sId="18" odxf="1" s="1" dxf="1" numFmtId="4">
    <nc r="S15">
      <v>280.44</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389" sId="18" odxf="1" s="1" dxf="1" numFmtId="4">
    <nc r="T15">
      <v>284.64999999999998</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390" sId="18" odxf="1" s="1" dxf="1" numFmtId="4">
    <nc r="U15">
      <v>283.13</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391" sId="18" odxf="1" s="1" dxf="1" numFmtId="4">
    <nc r="V15">
      <v>283.67</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392" sId="18" odxf="1" s="1" dxf="1" numFmtId="4">
    <nc r="W15">
      <v>266.31</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393" sId="18" odxf="1" s="1" dxf="1" numFmtId="4">
    <nc r="S16">
      <v>10.16</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394" sId="18" odxf="1" s="1" dxf="1" numFmtId="4">
    <nc r="T16">
      <v>1.49</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cc rId="395" sId="18" odxf="1" s="1" dxf="1" numFmtId="4">
    <nc r="U16">
      <v>3.66</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cc rId="396" sId="18" odxf="1" s="1" dxf="1" numFmtId="4">
    <nc r="V16">
      <v>8.98</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cc rId="397" sId="18" odxf="1" s="1" dxf="1" numFmtId="4">
    <nc r="W16">
      <v>10.88</v>
    </nc>
    <odxf>
      <font>
        <b val="0"/>
        <i val="0"/>
        <strike val="0"/>
        <condense val="0"/>
        <extend val="0"/>
        <outline val="0"/>
        <shadow val="0"/>
        <u val="none"/>
        <vertAlign val="baseline"/>
        <sz val="11"/>
        <color theme="1"/>
        <name val="Calibri"/>
        <scheme val="minor"/>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fmt sheetId="20" sqref="V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W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X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Y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Z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cc rId="398" sId="20" odxf="1" dxf="1" numFmtId="19">
    <nc r="V3">
      <v>44196</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399" sId="20" odxf="1" dxf="1" numFmtId="19">
    <nc r="W3">
      <v>44286</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00" sId="20" odxf="1" dxf="1" numFmtId="19">
    <nc r="X3">
      <v>44377</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01" sId="20" odxf="1" dxf="1" numFmtId="19">
    <nc r="Y3">
      <v>44469</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02" sId="20" odxf="1" dxf="1" numFmtId="19">
    <nc r="Z3">
      <v>44561</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03" sId="20" odxf="1" s="1" dxf="1" numFmtId="4">
    <nc r="V4">
      <v>5448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04" sId="20" odxf="1" s="1" dxf="1" numFmtId="4">
    <nc r="W4">
      <v>5451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05" sId="20" odxf="1" s="1" dxf="1" numFmtId="4">
    <nc r="X4">
      <v>5456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06" sId="20" odxf="1" s="1" dxf="1" numFmtId="4">
    <nc r="Y4">
      <v>5593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07" sId="20" odxf="1" s="1" dxf="1" numFmtId="4">
    <nc r="Z4">
      <v>5749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08" sId="20" odxf="1" s="1" dxf="1" numFmtId="4">
    <nc r="V5">
      <v>2934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09" sId="20" odxf="1" s="1" dxf="1" numFmtId="4">
    <nc r="W5">
      <v>2996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10" sId="20" odxf="1" s="1" dxf="1" numFmtId="4">
    <nc r="X5">
      <v>3031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11" sId="20" odxf="1" s="1" dxf="1" numFmtId="4">
    <nc r="Y5">
      <v>3119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12" sId="20" odxf="1" s="1" dxf="1" numFmtId="4">
    <nc r="Z5">
      <v>3235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13" sId="20" odxf="1" s="1" dxf="1" numFmtId="4">
    <nc r="V6">
      <v>1967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14" sId="20" odxf="1" s="1" dxf="1" numFmtId="4">
    <nc r="W6">
      <v>2021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15" sId="20" odxf="1" s="1" dxf="1" numFmtId="4">
    <nc r="X6">
      <v>2113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16" sId="20" odxf="1" s="1" dxf="1" numFmtId="4">
    <nc r="Y6">
      <v>2226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17" sId="20" odxf="1" s="1" dxf="1" numFmtId="4">
    <nc r="Z6">
      <v>2359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18" sId="20" odxf="1" s="1" dxf="1" numFmtId="4">
    <nc r="V7">
      <v>4268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419" sId="20" odxf="1" s="1" dxf="1" numFmtId="4">
    <nc r="W7">
      <v>4305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420" sId="20" odxf="1" s="1" dxf="1" numFmtId="4">
    <nc r="X7">
      <v>4348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421" sId="20" odxf="1" s="1" dxf="1" numFmtId="4">
    <nc r="Y7">
      <v>4368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422" sId="20" odxf="1" s="1" dxf="1" numFmtId="4">
    <nc r="Z7">
      <v>4382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423" sId="20" odxf="1" s="1" dxf="1" numFmtId="4">
    <nc r="V8">
      <v>1189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24" sId="20" odxf="1" s="1" dxf="1" numFmtId="4">
    <nc r="W8">
      <v>1160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25" sId="20" odxf="1" s="1" dxf="1" numFmtId="4">
    <nc r="X8">
      <v>1136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26" sId="20" odxf="1" s="1" dxf="1" numFmtId="4">
    <nc r="Y8">
      <v>1093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27" sId="20" odxf="1" s="1" dxf="1" numFmtId="4">
    <nc r="Z8">
      <v>1058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28" sId="20" odxf="1" s="1" dxf="1" numFmtId="4">
    <nc r="V9">
      <v>7083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29" sId="20" odxf="1" s="1" dxf="1" numFmtId="4">
    <nc r="W9">
      <v>7017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30" sId="20" odxf="1" s="1" dxf="1" numFmtId="4">
    <nc r="X9">
      <v>6972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31" sId="20" odxf="1" s="1" dxf="1" numFmtId="4">
    <nc r="Y9">
      <v>7035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32" sId="20" odxf="1" s="1" dxf="1" numFmtId="4">
    <nc r="Z9">
      <v>7157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33" sId="20" odxf="1" s="1" dxf="1" numFmtId="4">
    <nc r="V10">
      <v>4850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34" sId="20" odxf="1" s="1" dxf="1" numFmtId="4">
    <nc r="W10">
      <v>4885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35" sId="20" odxf="1" s="1" dxf="1" numFmtId="4">
    <nc r="X10">
      <v>4972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36" sId="20" odxf="1" s="1" dxf="1" numFmtId="4">
    <nc r="Y10">
      <v>5050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37" sId="20" odxf="1" s="1" dxf="1" numFmtId="4">
    <nc r="Z10">
      <v>5125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38" sId="20" odxf="1" s="1" dxf="1" numFmtId="4">
    <nc r="V11">
      <v>550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39" sId="20" odxf="1" s="1" dxf="1" numFmtId="4">
    <nc r="W11">
      <v>495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0" sId="20" odxf="1" s="1" dxf="1" numFmtId="4">
    <nc r="X11">
      <v>470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1" sId="20" odxf="1" s="1" dxf="1" numFmtId="4">
    <nc r="Y11">
      <v>457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2" sId="20" odxf="1" s="1" dxf="1" numFmtId="4">
    <nc r="Z11">
      <v>437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3" sId="20" odxf="1" s="1" dxf="1" numFmtId="4">
    <nc r="V12">
      <v>380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4" sId="20" odxf="1" s="1" dxf="1" numFmtId="4">
    <nc r="W12">
      <v>413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5" sId="20" odxf="1" s="1" dxf="1" numFmtId="4">
    <nc r="X12">
      <v>420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6" sId="20" odxf="1" s="1" dxf="1" numFmtId="4">
    <nc r="Y12">
      <v>428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7" sId="20" odxf="1" s="1" dxf="1" numFmtId="4">
    <nc r="Z12">
      <v>435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8" sId="20" odxf="1" s="1" dxf="1" numFmtId="4">
    <nc r="V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49" sId="20" odxf="1" s="1" dxf="1" numFmtId="4">
    <nc r="W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50" sId="20" odxf="1" s="1" dxf="1" numFmtId="4">
    <nc r="X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51" sId="20" odxf="1" s="1" dxf="1" numFmtId="4">
    <nc r="Y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52" sId="20" odxf="1" s="1" dxf="1" numFmtId="4">
    <nc r="Z13">
      <v>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53" sId="20" odxf="1" s="1" dxf="1" numFmtId="4">
    <nc r="V14">
      <v>1661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54" sId="20" odxf="1" s="1" dxf="1" numFmtId="4">
    <nc r="W14">
      <v>1638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55" sId="20" odxf="1" s="1" dxf="1" numFmtId="4">
    <nc r="X14">
      <v>1595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56" sId="20" odxf="1" s="1" dxf="1" numFmtId="4">
    <nc r="Y14">
      <v>1555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57" sId="20" odxf="1" s="1" dxf="1" numFmtId="4">
    <nc r="Z14">
      <v>1524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58" sId="20" odxf="1" s="1" dxf="1" numFmtId="4">
    <nc r="V15">
      <v>12616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59" sId="20" odxf="1" s="1" dxf="1" numFmtId="4">
    <nc r="W15">
      <v>12063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60" sId="20" odxf="1" s="1" dxf="1" numFmtId="4">
    <nc r="X15">
      <v>11636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61" sId="20" odxf="1" s="1" dxf="1" numFmtId="4">
    <nc r="Y15">
      <v>11440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62" sId="20" odxf="1" s="1" dxf="1" numFmtId="4">
    <nc r="Z15">
      <v>11714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63" sId="20" odxf="1" s="1" dxf="1" numFmtId="19">
    <nc r="V16">
      <v>44196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4" sId="20" odxf="1" s="1" dxf="1" numFmtId="19">
    <nc r="W16">
      <v>44286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5" sId="20" odxf="1" s="1" dxf="1" numFmtId="19">
    <nc r="X16">
      <v>44377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6" sId="20" odxf="1" s="1" dxf="1">
    <nc r="Y16">
      <f>Y3</f>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7" sId="20" odxf="1" s="1" dxf="1">
    <nc r="Z16">
      <f>Z3</f>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8" sId="20" odxf="1" s="1" dxf="1" numFmtId="4">
    <nc r="V17">
      <v>16168685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469" sId="20" odxf="1" s="1" dxf="1" numFmtId="4">
    <nc r="W17">
      <v>17933020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470" sId="20" odxf="1" s="1" dxf="1" numFmtId="4">
    <nc r="X17">
      <v>18850280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471" sId="20" odxf="1" s="1" dxf="1" numFmtId="4">
    <nc r="Y17">
      <v>19349507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472" sId="20" odxf="1" s="1" dxf="1" numFmtId="4">
    <nc r="Z17">
      <v>17560741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v guid="{7E6EAF56-D69B-4B4F-988F-2F68F5374219}" action="delete"/>
  <rdn rId="0" localSheetId="3" customView="1" name="Z_7E6EAF56_D69B_4B4F_988F_2F68F5374219_.wvu.PrintArea" hidden="1" oldHidden="1">
    <formula>BS!$A$1:$P$53</formula>
    <oldFormula>BS!$A$1:$P$53</oldFormula>
  </rdn>
  <rdn rId="0" localSheetId="9" customView="1" name="Z_7E6EAF56_D69B_4B4F_988F_2F68F5374219_.wvu.Rows" hidden="1" oldHidden="1">
    <formula>'Należności od klientów'!$8:$8</formula>
    <oldFormula>'Należności od klientów'!$8:$8</oldFormula>
  </rdn>
  <rcv guid="{7E6EAF56-D69B-4B4F-988F-2F68F5374219}"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AA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AB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cc rId="475" sId="20" odxf="1" dxf="1" numFmtId="19">
    <nc r="AA3">
      <v>44651</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76" sId="20" odxf="1" dxf="1" numFmtId="19">
    <nc r="AB3">
      <v>44742</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77" sId="20" odxf="1" s="1" dxf="1" numFmtId="4">
    <nc r="AA4">
      <v>5882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78" sId="20" odxf="1" s="1" dxf="1" numFmtId="4">
    <nc r="AB4">
      <v>6028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79" sId="20" odxf="1" s="1" dxf="1" numFmtId="4">
    <nc r="AA5">
      <v>3395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80" sId="20" odxf="1" s="1" dxf="1" numFmtId="4">
    <nc r="AB5">
      <v>3452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81" sId="20" odxf="1" s="1" dxf="1" numFmtId="4">
    <nc r="AA6">
      <v>2502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82" sId="20" odxf="1" s="1" dxf="1" numFmtId="4">
    <nc r="AB6">
      <v>2489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83" sId="20" odxf="1" s="1" dxf="1" numFmtId="4">
    <nc r="AA7">
      <v>4481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484" sId="20" odxf="1" s="1" dxf="1" numFmtId="4">
    <nc r="AB7">
      <v>4555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485" sId="20" odxf="1" s="1" dxf="1" numFmtId="4">
    <nc r="AA8">
      <v>1017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86" sId="20" odxf="1" s="1" dxf="1" numFmtId="4">
    <nc r="AB8">
      <v>981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87" sId="20" odxf="1" s="1" dxf="1" numFmtId="4">
    <nc r="AA9">
      <v>7203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88" sId="20" odxf="1" s="1" dxf="1" numFmtId="4">
    <nc r="AB9">
      <v>7271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89" sId="20" odxf="1" s="1" dxf="1" numFmtId="4">
    <nc r="AA10">
      <v>5283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90" sId="20" odxf="1" s="1" dxf="1" numFmtId="4">
    <nc r="AB10">
      <v>5387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91" sId="20" odxf="1" s="1" dxf="1" numFmtId="4">
    <nc r="AA11">
      <v>417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92" sId="20" odxf="1" s="1" dxf="1" numFmtId="4">
    <nc r="AB11">
      <v>406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93" sId="20" odxf="1" s="1" dxf="1" numFmtId="4">
    <nc r="AA12">
      <v>435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94" sId="20" odxf="1" s="1" dxf="1" numFmtId="4">
    <nc r="AB12">
      <v>431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95" sId="20" odxf="1" s="1" dxf="1" numFmtId="4">
    <nc r="AA13">
      <v>14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96" sId="20" odxf="1" s="1" dxf="1" numFmtId="4">
    <nc r="AB13">
      <v>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97" sId="20" odxf="1" s="1" dxf="1" numFmtId="4">
    <nc r="AA14">
      <v>1496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98" sId="20" odxf="1" s="1" dxf="1" numFmtId="4">
    <nc r="AB14">
      <v>1479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99" sId="20" odxf="1" s="1" dxf="1" numFmtId="4">
    <nc r="AA15">
      <v>11309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00" sId="20" odxf="1" s="1" dxf="1" numFmtId="4">
    <nc r="AB15">
      <v>11349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01" sId="20" odxf="1" s="1" dxf="1" numFmtId="19">
    <nc r="AA16">
      <v>44651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502" sId="20" odxf="1" s="1" dxf="1" numFmtId="19">
    <nc r="AB16">
      <v>44651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503" sId="20" odxf="1" s="1" dxf="1" numFmtId="4">
    <nc r="AA17">
      <v>14131864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504" sId="20" odxf="1" s="1" dxf="1" numFmtId="4">
    <nc r="AB17">
      <v>12655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K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L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M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K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L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M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K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L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L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M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K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L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M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K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L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L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M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K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L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M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K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L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L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M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K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L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M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K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L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L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M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K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L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M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K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L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M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K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L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M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cc rId="505" sId="19" numFmtId="19">
    <nc r="K2">
      <v>44286</v>
    </nc>
  </rcc>
  <rcc rId="506" sId="19" numFmtId="19">
    <nc r="L2">
      <v>44561</v>
    </nc>
  </rcc>
  <rcc rId="507" sId="19" odxf="1" dxf="1" numFmtId="19">
    <nc r="M2">
      <v>44651</v>
    </nc>
    <ndxf/>
  </rcc>
  <rcc rId="508" sId="19" odxf="1" dxf="1" numFmtId="19">
    <nc r="N2">
      <v>44742</v>
    </nc>
    <odxf>
      <font>
        <b val="0"/>
        <sz val="10"/>
        <name val="Open Sans"/>
        <scheme val="none"/>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19" sqref="N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509" sId="19" numFmtId="34">
    <nc r="K4">
      <v>129415833</v>
    </nc>
  </rcc>
  <rcc rId="510" sId="19" numFmtId="34">
    <nc r="L4">
      <v>136842887</v>
    </nc>
  </rcc>
  <rcc rId="511" sId="19" numFmtId="34">
    <nc r="M4">
      <v>137870174</v>
    </nc>
  </rcc>
  <rcc rId="512" sId="19" odxf="1" dxf="1" numFmtId="34">
    <nc r="N4">
      <v>139819239</v>
    </nc>
    <odxf>
      <font>
        <sz val="10"/>
        <name val="Open Sans"/>
        <scheme val="none"/>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13" sId="19" numFmtId="34">
    <nc r="K5">
      <v>-635468</v>
    </nc>
  </rcc>
  <rcc rId="514" sId="19" numFmtId="34">
    <nc r="L5">
      <v>-694132</v>
    </nc>
  </rcc>
  <rcc rId="515" sId="19" numFmtId="34">
    <nc r="M5">
      <v>-728850</v>
    </nc>
  </rcc>
  <rcc rId="516" sId="19" odxf="1" dxf="1" numFmtId="34">
    <nc r="N5">
      <v>-683423</v>
    </nc>
    <odxf>
      <font>
        <sz val="10"/>
        <name val="Open Sans"/>
        <scheme val="none"/>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fmt sheetId="19" sqref="N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517" sId="19" numFmtId="34">
    <nc r="K7">
      <v>7616780</v>
    </nc>
  </rcc>
  <rcc rId="518" sId="19" numFmtId="34">
    <nc r="L7">
      <v>7418365</v>
    </nc>
  </rcc>
  <rcc rId="519" sId="19" numFmtId="34">
    <nc r="M7">
      <v>8072247</v>
    </nc>
  </rcc>
  <rcc rId="520" sId="19" odxf="1" dxf="1" numFmtId="34">
    <nc r="N7">
      <v>8725102</v>
    </nc>
    <odxf>
      <font>
        <sz val="10"/>
        <name val="Open Sans"/>
        <scheme val="none"/>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21" sId="19" numFmtId="34">
    <nc r="K8">
      <v>-691011</v>
    </nc>
  </rcc>
  <rcc rId="522" sId="19" numFmtId="34">
    <nc r="L8">
      <v>-594211</v>
    </nc>
  </rcc>
  <rcc rId="523" sId="19" numFmtId="34">
    <nc r="M8">
      <v>-631772</v>
    </nc>
  </rcc>
  <rcc rId="524" sId="19" odxf="1" dxf="1" numFmtId="34">
    <nc r="N8">
      <v>-628658</v>
    </nc>
    <odxf>
      <font>
        <sz val="10"/>
        <name val="Open Sans"/>
        <scheme val="none"/>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fmt sheetId="19" sqref="N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525" sId="19" numFmtId="34">
    <nc r="K10">
      <v>8049896</v>
    </nc>
  </rcc>
  <rcc rId="526" sId="19" numFmtId="34">
    <nc r="L10">
      <v>6927582</v>
    </nc>
  </rcc>
  <rcc rId="527" sId="19" numFmtId="34">
    <nc r="M10">
      <v>6756483</v>
    </nc>
  </rcc>
  <rcc rId="528" sId="19" odxf="1" dxf="1" numFmtId="34">
    <nc r="N10">
      <v>6632941</v>
    </nc>
    <odxf>
      <font>
        <sz val="10"/>
        <name val="Open Sans"/>
        <scheme val="none"/>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29" sId="19" numFmtId="34">
    <nc r="K11">
      <v>-4778336</v>
    </nc>
  </rcc>
  <rcc rId="530" sId="19" numFmtId="34">
    <nc r="L11">
      <v>-4356658</v>
    </nc>
  </rcc>
  <rcc rId="531" sId="19" numFmtId="34">
    <nc r="M11">
      <v>-4324551</v>
    </nc>
  </rcc>
  <rcc rId="532" sId="19" odxf="1" dxf="1" numFmtId="34">
    <nc r="N11">
      <v>-4247327</v>
    </nc>
    <odxf>
      <font>
        <sz val="10"/>
        <name val="Open Sans"/>
        <scheme val="none"/>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fmt sheetId="19" sqref="N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533" sId="19" numFmtId="34">
    <nc r="K13">
      <v>697068</v>
    </nc>
  </rcc>
  <rcc rId="534" sId="19" numFmtId="34">
    <nc r="L13">
      <v>635202</v>
    </nc>
  </rcc>
  <rcc rId="535" sId="19" numFmtId="34">
    <nc r="M13">
      <v>656002</v>
    </nc>
  </rcc>
  <rcc rId="536" sId="19" odxf="1" dxf="1" numFmtId="34">
    <nc r="N13">
      <v>689359</v>
    </nc>
    <odxf>
      <font>
        <sz val="10"/>
        <name val="Open Sans"/>
        <scheme val="none"/>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37" sId="19" numFmtId="34">
    <nc r="K14">
      <v>-223129</v>
    </nc>
  </rcc>
  <rcc rId="538" sId="19" numFmtId="34">
    <nc r="L14">
      <v>-212291</v>
    </nc>
  </rcc>
  <rcc rId="539" sId="19" numFmtId="34">
    <nc r="M14">
      <v>-207056</v>
    </nc>
  </rcc>
  <rcc rId="540" sId="19" odxf="1" dxf="1" numFmtId="34">
    <nc r="N14">
      <v>-189618</v>
    </nc>
    <odxf>
      <font>
        <sz val="10"/>
        <name val="Open Sans"/>
        <scheme val="none"/>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41" sId="19">
    <nc r="K15">
      <f>K4+K7+K10+K13</f>
    </nc>
  </rcc>
  <rcc rId="542" sId="19" numFmtId="34">
    <nc r="L15">
      <f>L4+L7+L10+L13</f>
    </nc>
  </rcc>
  <rcc rId="543" sId="19" numFmtId="34">
    <nc r="M15">
      <v>153354906</v>
    </nc>
  </rcc>
  <rcc rId="544" sId="19" odxf="1" dxf="1">
    <nc r="N15">
      <f>N13+N10+N7+N4</f>
    </nc>
    <odxf>
      <font>
        <b val="0"/>
        <sz val="10"/>
        <name val="Open Sans"/>
        <scheme val="none"/>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45" sId="19" numFmtId="34">
    <nc r="K16">
      <f>K5+K8+K11+K14</f>
    </nc>
  </rcc>
  <rcc rId="546" sId="19" numFmtId="34">
    <nc r="L16">
      <v>-5857293</v>
    </nc>
  </rcc>
  <rcc rId="547" sId="19" numFmtId="34">
    <nc r="M16">
      <v>-5892229</v>
    </nc>
  </rcc>
  <rcc rId="548" sId="19" odxf="1" dxf="1">
    <nc r="N16">
      <f>N5+N8+N11+N14</f>
    </nc>
    <odxf>
      <font>
        <b val="0"/>
        <sz val="10"/>
        <name val="Open Sans"/>
        <scheme val="none"/>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49" sId="19" numFmtId="34">
    <nc r="K17">
      <f>SUM(K15:K16)</f>
    </nc>
  </rcc>
  <rcc rId="550" sId="19" numFmtId="34">
    <nc r="L17">
      <v>145966743</v>
    </nc>
  </rcc>
  <rcc rId="551" sId="19" numFmtId="34">
    <nc r="M17">
      <v>147462677</v>
    </nc>
  </rcc>
  <rcc rId="552" sId="19" odxf="1" dxf="1">
    <nc r="N17">
      <f>N15+N16</f>
    </nc>
    <odxf>
      <font>
        <b val="0"/>
        <sz val="10"/>
        <name val="Open Sans"/>
        <scheme val="none"/>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Id="553" sId="19" ref="K1:K1048576" action="insertCol"/>
  <rcc rId="554" sId="19" numFmtId="19">
    <nc r="K2">
      <v>44196</v>
    </nc>
  </rcc>
  <rfmt sheetId="19" sqref="K3" start="0" length="0">
    <dxf>
      <font>
        <b val="0"/>
        <sz val="8"/>
        <color auto="1"/>
        <name val="Open Sans"/>
        <scheme val="none"/>
      </font>
      <border outline="0">
        <top/>
        <bottom style="dotted">
          <color rgb="FF6F7779"/>
        </bottom>
      </border>
    </dxf>
  </rfmt>
  <rcc rId="555" sId="19" numFmtId="34">
    <nc r="K4">
      <v>128731412</v>
    </nc>
  </rcc>
  <rcc rId="556" sId="19" numFmtId="34">
    <nc r="K5">
      <v>-586945</v>
    </nc>
  </rcc>
  <rcc rId="557" sId="19" numFmtId="34">
    <nc r="K7">
      <v>8657703</v>
    </nc>
  </rcc>
  <rcc rId="558" sId="19" numFmtId="34">
    <nc r="K8">
      <v>-801265</v>
    </nc>
  </rcc>
  <rcc rId="559" sId="19" numFmtId="34">
    <nc r="K10">
      <v>7710686</v>
    </nc>
  </rcc>
  <rcc rId="560" sId="19" numFmtId="34">
    <nc r="K11">
      <v>-4666098</v>
    </nc>
  </rcc>
  <rcc rId="561" sId="19" numFmtId="34">
    <nc r="K13">
      <v>725705</v>
    </nc>
  </rcc>
  <rcc rId="562" sId="19" numFmtId="34">
    <nc r="K14">
      <v>-221470</v>
    </nc>
  </rcc>
  <rcc rId="563" sId="19">
    <nc r="K15">
      <f>K4+K7+K10+K13</f>
    </nc>
  </rcc>
  <rcc rId="564" sId="19">
    <nc r="K16">
      <f>K5+K8+K11+K14</f>
    </nc>
  </rcc>
  <rcc rId="565" sId="19">
    <nc r="K17">
      <f>SUM(K15:K16)</f>
    </nc>
  </rcc>
  <rcv guid="{7E6EAF56-D69B-4B4F-988F-2F68F5374219}" action="delete"/>
  <rdn rId="0" localSheetId="3" customView="1" name="Z_7E6EAF56_D69B_4B4F_988F_2F68F5374219_.wvu.PrintArea" hidden="1" oldHidden="1">
    <formula>BS!$A$1:$P$53</formula>
    <oldFormula>BS!$A$1:$P$53</oldFormula>
  </rdn>
  <rdn rId="0" localSheetId="9" customView="1" name="Z_7E6EAF56_D69B_4B4F_988F_2F68F5374219_.wvu.Rows" hidden="1" oldHidden="1">
    <formula>'Należności od klientów'!$8:$8</formula>
    <oldFormula>'Należności od klientów'!$8:$8</oldFormula>
  </rdn>
  <rcv guid="{7E6EAF56-D69B-4B4F-988F-2F68F5374219}"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8" sId="18" odxf="1" s="1" dxf="1">
    <nc r="X1" t="inlineStr">
      <is>
        <t>Q1 2021</t>
      </is>
    </nc>
    <ndxf>
      <font>
        <b/>
        <sz val="8"/>
        <color rgb="FFCC0000"/>
        <name val="Open Sans"/>
        <scheme val="none"/>
      </font>
      <alignment horizontal="right" vertical="center" wrapText="1" readingOrder="0"/>
      <border outline="0">
        <bottom style="medium">
          <color rgb="FFCC0000"/>
        </bottom>
      </border>
    </ndxf>
  </rcc>
  <rcc rId="569" sId="18" odxf="1" s="1" dxf="1">
    <nc r="Y1" t="inlineStr">
      <is>
        <t>Q1-2 2021</t>
      </is>
    </nc>
    <ndxf>
      <font>
        <b/>
        <sz val="8"/>
        <color rgb="FFCC0000"/>
        <name val="Open Sans"/>
        <scheme val="none"/>
      </font>
      <alignment horizontal="right" vertical="center" wrapText="1" readingOrder="0"/>
      <border outline="0">
        <bottom style="medium">
          <color rgb="FFCC0000"/>
        </bottom>
      </border>
    </ndxf>
  </rcc>
  <rcc rId="570" sId="18" odxf="1" s="1" dxf="1">
    <nc r="Z1" t="inlineStr">
      <is>
        <t>Q1 2022</t>
      </is>
    </nc>
    <ndxf>
      <font>
        <b/>
        <sz val="8"/>
        <color rgb="FFCC0000"/>
        <name val="Open Sans"/>
        <scheme val="none"/>
      </font>
      <alignment horizontal="right" vertical="center" wrapText="1" readingOrder="0"/>
      <border outline="0">
        <bottom style="medium">
          <color rgb="FFCC0000"/>
        </bottom>
      </border>
    </ndxf>
  </rcc>
  <rcc rId="571" sId="18" odxf="1" s="1" dxf="1">
    <nc r="AA1" t="inlineStr">
      <is>
        <t>Q1-2 2022</t>
      </is>
    </nc>
    <ndxf>
      <font>
        <b/>
        <sz val="8"/>
        <color rgb="FFCC0000"/>
        <name val="Open Sans"/>
        <scheme val="none"/>
      </font>
      <alignment horizontal="right" vertical="center" wrapText="1" readingOrder="0"/>
      <border outline="0">
        <bottom style="medium">
          <color rgb="FFCC0000"/>
        </bottom>
      </border>
    </ndxf>
  </rcc>
  <rcc rId="572" sId="18" odxf="1" s="1" dxf="1" numFmtId="14">
    <nc r="X2">
      <v>0.497</v>
    </nc>
    <ndxf>
      <font>
        <sz val="8"/>
        <color auto="1"/>
        <name val="Open Sans"/>
        <scheme val="none"/>
      </font>
      <alignment vertical="center" readingOrder="0"/>
      <border outline="0">
        <top style="dotted">
          <color rgb="FF6F7779"/>
        </top>
      </border>
    </ndxf>
  </rcc>
  <rcc rId="573" sId="18" odxf="1" s="1" dxf="1" numFmtId="14">
    <nc r="Y2">
      <v>0.44800000000000001</v>
    </nc>
    <ndxf>
      <font>
        <sz val="8"/>
        <color auto="1"/>
        <name val="Open Sans"/>
        <scheme val="none"/>
      </font>
      <numFmt numFmtId="169" formatCode="0.0%"/>
      <alignment vertical="center" readingOrder="0"/>
      <border outline="0">
        <top style="dotted">
          <color rgb="FF6F7779"/>
        </top>
      </border>
    </ndxf>
  </rcc>
  <rcc rId="574" sId="18" odxf="1" s="1" dxf="1" numFmtId="14">
    <nc r="Z2">
      <v>0.39800000000000002</v>
    </nc>
    <ndxf>
      <font>
        <sz val="8"/>
        <color auto="1"/>
        <name val="Open Sans"/>
        <scheme val="none"/>
      </font>
      <numFmt numFmtId="169" formatCode="0.0%"/>
      <alignment vertical="center" readingOrder="0"/>
      <border outline="0">
        <top style="dotted">
          <color rgb="FF6F7779"/>
        </top>
      </border>
    </ndxf>
  </rcc>
  <rcc rId="575" sId="18" odxf="1" s="1" dxf="1" numFmtId="14">
    <nc r="AA2">
      <v>0.38900000000000001</v>
    </nc>
    <ndxf>
      <font>
        <sz val="8"/>
        <color auto="1"/>
        <name val="Open Sans"/>
        <scheme val="none"/>
      </font>
      <numFmt numFmtId="169" formatCode="0.0%"/>
      <alignment vertical="center" readingOrder="0"/>
      <border outline="0">
        <top style="dotted">
          <color rgb="FF6F7779"/>
        </top>
      </border>
    </ndxf>
  </rcc>
  <rcc rId="576" sId="18" odxf="1" s="1" dxf="1" numFmtId="14">
    <nc r="X3">
      <v>0.65</v>
    </nc>
    <ndxf>
      <font>
        <sz val="8"/>
        <color auto="1"/>
        <name val="Open Sans"/>
        <scheme val="none"/>
      </font>
      <alignment vertical="center" readingOrder="0"/>
      <border outline="0">
        <top style="dotted">
          <color theme="0" tint="-0.34998626667073579"/>
        </top>
        <bottom style="dotted">
          <color theme="0" tint="-0.34998626667073579"/>
        </bottom>
      </border>
    </ndxf>
  </rcc>
  <rcc rId="577" sId="18" odxf="1" s="1" dxf="1" numFmtId="14">
    <nc r="Y3">
      <v>0.63600000000000001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78" sId="18" odxf="1" s="1" dxf="1" numFmtId="14">
    <nc r="Z3">
      <v>0.751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79" sId="18" odxf="1" s="1" dxf="1" numFmtId="14">
    <nc r="AA3">
      <v>0.79500000000000004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80" sId="18" odxf="1" s="1" dxf="1" numFmtId="14">
    <nc r="X4">
      <v>2.5999999999999999E-2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581" sId="18" odxf="1" s="1" dxf="1" numFmtId="14">
    <nc r="Y4">
      <v>2.5899999999999999E-2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582" sId="18" odxf="1" s="1" dxf="1" numFmtId="14">
    <nc r="Z4">
      <v>4.02E-2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583" sId="18" odxf="1" s="1" dxf="1" numFmtId="14">
    <nc r="AA4">
      <v>4.6300000000000001E-2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584" sId="18" odxf="1" s="1" dxf="1" numFmtId="14">
    <nc r="X5">
      <v>0.28899999999999998</v>
    </nc>
    <ndxf>
      <font>
        <sz val="8"/>
        <color auto="1"/>
        <name val="Open Sans"/>
        <scheme val="none"/>
      </font>
      <alignment vertical="center" readingOrder="0"/>
      <border outline="0">
        <top style="dotted">
          <color theme="0" tint="-0.34998626667073579"/>
        </top>
        <bottom style="dotted">
          <color theme="0" tint="-0.34998626667073579"/>
        </bottom>
      </border>
    </ndxf>
  </rcc>
  <rcc rId="585" sId="18" odxf="1" s="1" dxf="1" numFmtId="14">
    <nc r="Y5">
      <v>0.27700000000000002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86" sId="18" odxf="1" s="1" dxf="1" numFmtId="14">
    <nc r="Z5">
      <v>0.221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87" sId="18" odxf="1" s="1" dxf="1" numFmtId="14">
    <nc r="AA5">
      <v>0.19700000000000001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88" sId="18" odxf="1" s="1" dxf="1" numFmtId="14">
    <nc r="X6">
      <v>0.79300000000000004</v>
    </nc>
    <ndxf>
      <font>
        <sz val="8"/>
        <color auto="1"/>
        <name val="Open Sans"/>
        <scheme val="none"/>
      </font>
      <alignment vertical="center" readingOrder="0"/>
      <border outline="0">
        <top style="dotted">
          <color theme="0" tint="-0.34998626667073579"/>
        </top>
        <bottom style="dotted">
          <color theme="0" tint="-0.34998626667073579"/>
        </bottom>
      </border>
    </ndxf>
  </rcc>
  <rcc rId="589" sId="18" odxf="1" s="1" dxf="1" numFmtId="14">
    <nc r="Y6">
      <v>0.81299999999999994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90" sId="18" odxf="1" s="1" dxf="1" numFmtId="14">
    <nc r="Z6">
      <v>0.79900000000000004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91" sId="18" odxf="1" s="1" dxf="1" numFmtId="14">
    <nc r="AA6">
      <v>0.83199999999999996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92" sId="18" odxf="1" s="1" dxf="1" numFmtId="14">
    <nc r="X7">
      <v>0.06</v>
    </nc>
    <ndxf>
      <font>
        <sz val="8"/>
        <color auto="1"/>
        <name val="Open Sans"/>
        <scheme val="none"/>
      </font>
      <alignment vertical="center" readingOrder="0"/>
      <border outline="0">
        <top style="dotted">
          <color theme="0" tint="-0.34998626667073579"/>
        </top>
        <bottom style="dotted">
          <color theme="0" tint="-0.34998626667073579"/>
        </bottom>
      </border>
    </ndxf>
  </rcc>
  <rcc rId="593" sId="18" odxf="1" s="1" dxf="1" numFmtId="14">
    <nc r="Y7">
      <v>5.8000000000000003E-2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94" sId="18" odxf="1" s="1" dxf="1" numFmtId="14">
    <nc r="Z7">
      <v>4.8000000000000001E-2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95" sId="18" odxf="1" s="1" dxf="1" numFmtId="14">
    <nc r="AA7">
      <v>4.7E-2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96" sId="18" odxf="1" s="1" dxf="1" numFmtId="14">
    <nc r="X8">
      <v>0.57199999999999995</v>
    </nc>
    <ndxf>
      <font>
        <sz val="8"/>
        <color auto="1"/>
        <name val="Open Sans"/>
        <scheme val="none"/>
      </font>
      <alignment vertical="center" readingOrder="0"/>
      <border outline="0">
        <top style="dotted">
          <color theme="0" tint="-0.34998626667073579"/>
        </top>
        <bottom style="dotted">
          <color theme="0" tint="-0.34998626667073579"/>
        </bottom>
      </border>
    </ndxf>
  </rcc>
  <rcc rId="597" sId="18" odxf="1" s="1" dxf="1" numFmtId="14">
    <nc r="Y8">
      <v>0.59399999999999997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98" sId="18" odxf="1" s="1" dxf="1" numFmtId="14">
    <nc r="Z8">
      <v>0.61099999999999999</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599" sId="18" odxf="1" s="1" dxf="1" numFmtId="14">
    <nc r="AA8">
      <v>0.60599999999999998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00" sId="18" odxf="1" s="1" dxf="1" numFmtId="14">
    <nc r="X9">
      <v>1.0999999999999999E-2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01" sId="18" odxf="1" s="1" dxf="1" numFmtId="14">
    <nc r="Y9">
      <v>9.9000000000000008E-3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02" sId="18" odxf="1" s="1" dxf="1" numFmtId="14">
    <nc r="Z9">
      <v>5.7999999999999996E-3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03" sId="18" odxf="1" s="1" dxf="1" numFmtId="14">
    <nc r="AA9">
      <v>4.7999999999999996E-3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04" sId="18" odxf="1" s="1" dxf="1" numFmtId="14">
    <nc r="X10">
      <v>4.1000000000000002E-2</v>
    </nc>
    <ndxf>
      <font>
        <sz val="8"/>
        <color auto="1"/>
        <name val="Open Sans"/>
        <scheme val="none"/>
      </font>
      <alignment vertical="center" readingOrder="0"/>
      <border outline="0">
        <top style="dotted">
          <color theme="0" tint="-0.34998626667073579"/>
        </top>
        <bottom style="dotted">
          <color theme="0" tint="-0.34998626667073579"/>
        </bottom>
      </border>
    </ndxf>
  </rcc>
  <rcc rId="605" sId="18" odxf="1" s="1" dxf="1" numFmtId="14">
    <nc r="Y10">
      <v>3.7999999999999999E-2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06" sId="18" odxf="1" s="1" dxf="1" numFmtId="14">
    <nc r="Z10">
      <v>8.5999999999999993E-2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07" sId="18" odxf="1" s="1" dxf="1" numFmtId="14">
    <nc r="AA10">
      <v>0.10299999999999999</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08" sId="18" odxf="1" s="1" dxf="1" numFmtId="14">
    <nc r="X11">
      <v>0.05</v>
    </nc>
    <ndxf>
      <font>
        <sz val="8"/>
        <color auto="1"/>
        <name val="Open Sans"/>
        <scheme val="none"/>
      </font>
      <alignment vertical="center" readingOrder="0"/>
      <border outline="0">
        <top style="dotted">
          <color theme="0" tint="-0.34998626667073579"/>
        </top>
        <bottom style="dotted">
          <color theme="0" tint="-0.34998626667073579"/>
        </bottom>
      </border>
    </ndxf>
  </rcc>
  <rcc rId="609" sId="18" odxf="1" s="1" dxf="1" numFmtId="14">
    <nc r="Y11">
      <v>4.5999999999999999E-2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10" sId="18" odxf="1" s="1" dxf="1" numFmtId="14">
    <nc r="Z11">
      <v>8.6999999999999994E-2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11" sId="18" odxf="1" s="1" dxf="1" numFmtId="14">
    <nc r="AA11">
      <v>0.107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12" sId="18" odxf="1" s="1" dxf="1" numFmtId="14">
    <nc r="X12">
      <v>4.0000000000000001E-3</v>
    </nc>
    <ndxf>
      <font>
        <sz val="8"/>
        <color auto="1"/>
        <name val="Open Sans"/>
        <scheme val="none"/>
      </font>
      <alignment vertical="center" readingOrder="0"/>
      <border outline="0">
        <top style="dotted">
          <color theme="0" tint="-0.34998626667073579"/>
        </top>
        <bottom style="dotted">
          <color theme="0" tint="-0.34998626667073579"/>
        </bottom>
      </border>
    </ndxf>
  </rcc>
  <rcc rId="613" sId="18" odxf="1" s="1" dxf="1" numFmtId="14">
    <nc r="Y12">
      <v>4.0000000000000001E-3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14" sId="18" odxf="1" s="1" dxf="1" numFmtId="14">
    <nc r="Z12">
      <v>8.0000000000000002E-3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15" sId="18" odxf="1" s="1" dxf="1" numFmtId="14">
    <nc r="AA12">
      <v>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16" sId="18" odxf="1" s="1" dxf="1" numFmtId="14">
    <nc r="X13">
      <v>0.20899999999999999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17" sId="18" odxf="1" s="1" dxf="1" numFmtId="14">
    <nc r="Y13">
      <v>0.21160000000000001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18" sId="18" odxf="1" s="1" dxf="1" numFmtId="14">
    <nc r="Z13">
      <v>0.1812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19" sId="18" odxf="1" s="1" dxf="1" numFmtId="14">
    <nc r="AA13">
      <v>0.1918</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0" sId="18" odxf="1" s="1" dxf="1" numFmtId="14">
    <nc r="X14">
      <v>0.189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1" sId="18" odxf="1" s="1" dxf="1" numFmtId="14">
    <nc r="Y14">
      <v>0.19139999999999999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2" sId="18" odxf="1" s="1" dxf="1" numFmtId="14">
    <nc r="Z14">
      <v>0.16189999999999999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3" sId="18" odxf="1" s="1" dxf="1" numFmtId="14">
    <nc r="AA14">
      <v>0.1731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4" sId="18" odxf="1" s="1" dxf="1" numFmtId="4">
    <nc r="X15">
      <v>284.64999999999998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625" sId="18" odxf="1" s="1" dxf="1" numFmtId="4">
    <nc r="Y15">
      <v>283.13</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626" sId="18" odxf="1" s="1" dxf="1" numFmtId="4">
    <nc r="Z15">
      <v>264.29000000000002</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627" sId="18" odxf="1" s="1" dxf="1" numFmtId="4">
    <nc r="AA15">
      <v>278.55</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628" sId="18" odxf="1" s="1" dxf="1" numFmtId="4">
    <nc r="X16">
      <v>1.49</v>
    </nc>
    <ndxf>
      <font>
        <sz val="8"/>
        <color auto="1"/>
        <name val="Open Sans"/>
        <scheme val="none"/>
      </font>
      <numFmt numFmtId="4" formatCode="#,##0.00"/>
      <alignment vertical="center" wrapText="1" readingOrder="0"/>
      <border outline="0">
        <bottom style="medium">
          <color rgb="FFCC0000"/>
        </bottom>
      </border>
    </ndxf>
  </rcc>
  <rcc rId="629" sId="18" odxf="1" s="1" dxf="1" numFmtId="4">
    <nc r="Y16">
      <v>3.66</v>
    </nc>
    <ndxf>
      <font>
        <sz val="8"/>
        <color auto="1"/>
        <name val="Open Sans"/>
        <scheme val="none"/>
      </font>
      <numFmt numFmtId="4" formatCode="#,##0.00"/>
      <alignment vertical="center" wrapText="1" readingOrder="0"/>
      <border outline="0">
        <bottom style="medium">
          <color rgb="FFCC0000"/>
        </bottom>
      </border>
    </ndxf>
  </rcc>
  <rcc rId="630" sId="18" odxf="1" s="1" dxf="1" numFmtId="4">
    <nc r="Z16">
      <v>9.39</v>
    </nc>
    <ndxf>
      <font>
        <sz val="8"/>
        <color auto="1"/>
        <name val="Open Sans"/>
        <scheme val="none"/>
      </font>
      <numFmt numFmtId="4" formatCode="#,##0.00"/>
      <alignment vertical="center" wrapText="1" readingOrder="0"/>
      <border outline="0">
        <bottom style="medium">
          <color rgb="FFCC0000"/>
        </bottom>
      </border>
    </ndxf>
  </rcc>
  <rcc rId="631" sId="18" odxf="1" s="1" dxf="1" numFmtId="4">
    <nc r="AA16">
      <v>15.82</v>
    </nc>
    <ndxf>
      <font>
        <sz val="8"/>
        <color auto="1"/>
        <name val="Open Sans"/>
        <scheme val="none"/>
      </font>
      <numFmt numFmtId="4" formatCode="#,##0.00"/>
      <alignment vertical="center" wrapText="1" readingOrder="0"/>
      <border outline="0">
        <bottom style="medium">
          <color rgb="FFCC0000"/>
        </bottom>
      </border>
    </ndxf>
  </rcc>
  <rfmt sheetId="18" s="1" sqref="AB1" start="0" length="0">
    <dxf>
      <font>
        <b/>
        <sz val="8"/>
        <color rgb="FFCC0000"/>
        <name val="Open Sans"/>
        <scheme val="none"/>
      </font>
      <alignment horizontal="right" vertical="center" wrapText="1" readingOrder="0"/>
      <border outline="0">
        <bottom style="medium">
          <color rgb="FFCC0000"/>
        </bottom>
      </border>
    </dxf>
  </rfmt>
  <rcc rId="632" sId="18" odxf="1" s="1" dxf="1" numFmtId="14">
    <nc r="AB2">
      <v>0.41899999999999998</v>
    </nc>
    <ndxf>
      <font>
        <sz val="8"/>
        <color auto="1"/>
        <name val="Open Sans"/>
        <scheme val="none"/>
      </font>
      <numFmt numFmtId="169" formatCode="0.0%"/>
      <alignment vertical="center" readingOrder="0"/>
      <border outline="0">
        <top style="dotted">
          <color rgb="FF6F7779"/>
        </top>
      </border>
    </ndxf>
  </rcc>
  <rcc rId="633" sId="18" odxf="1" s="1" dxf="1" numFmtId="14">
    <nc r="AB3">
      <v>0.76900000000000002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34" sId="18" odxf="1" s="1" dxf="1" numFmtId="14">
    <nc r="AB4">
      <v>4.1000000000000002E-2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35" sId="18" odxf="1" s="1" dxf="1" numFmtId="14">
    <nc r="AB5">
      <v>0.22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36" sId="18" odxf="1" s="1" dxf="1" numFmtId="14">
    <nc r="AB6">
      <v>0.81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37" sId="18" odxf="1" s="1" dxf="1" numFmtId="14">
    <nc r="AB7">
      <v>4.9000000000000002E-2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38" sId="18" odxf="1" s="1" dxf="1" numFmtId="14">
    <nc r="AB8">
      <v>0.59899999999999998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39" sId="18" odxf="1" s="1" dxf="1" numFmtId="14">
    <nc r="AB9">
      <v>5.4999999999999997E-3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40" sId="18" odxf="1" s="1" dxf="1" numFmtId="14">
    <nc r="AB10">
      <v>9.0999999999999998E-2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41" sId="18" odxf="1" s="1" dxf="1" numFmtId="14">
    <nc r="AB11">
      <v>9.5000000000000001E-2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42" sId="18" odxf="1" s="1" dxf="1" numFmtId="14">
    <nc r="AB12">
      <v>8.0000000000000002E-3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43" sId="18" odxf="1" s="1" dxf="1" numFmtId="14">
    <nc r="AB13">
      <v>0.1893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44" sId="18" odxf="1" s="1" dxf="1" numFmtId="14">
    <nc r="AB14">
      <v>0.1716</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45" sId="18" odxf="1" s="1" dxf="1" numFmtId="4">
    <nc r="AB15">
      <v>282.29000000000002</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646" sId="18" odxf="1" s="1" dxf="1" numFmtId="4">
    <nc r="AB16">
      <v>18.55</v>
    </nc>
    <ndxf>
      <font>
        <sz val="8"/>
        <color auto="1"/>
        <name val="Open Sans"/>
        <scheme val="none"/>
      </font>
      <numFmt numFmtId="4" formatCode="#,##0.00"/>
      <alignment vertical="center" wrapText="1" readingOrder="0"/>
      <border outline="0">
        <bottom style="medium">
          <color rgb="FFCC0000"/>
        </bottom>
      </border>
    </ndxf>
  </rcc>
  <rcc rId="647" sId="18">
    <nc r="AB1" t="inlineStr">
      <is>
        <t>Q1-3 2022</t>
      </is>
    </nc>
  </rcc>
  <rcc rId="648" sId="18" numFmtId="14">
    <oc r="T2">
      <v>0.59599999999999997</v>
    </oc>
    <nc r="T2">
      <v>0.497</v>
    </nc>
  </rcc>
  <rcc rId="649" sId="18" numFmtId="14">
    <oc r="T3">
      <v>0.64800000000000002</v>
    </oc>
    <nc r="T3">
      <v>0.65</v>
    </nc>
  </rcc>
  <rcc rId="650" sId="18" numFmtId="14">
    <oc r="T5">
      <v>0.28799999999999998</v>
    </oc>
    <nc r="T5">
      <v>0.28899999999999998</v>
    </nc>
  </rcc>
  <rcc rId="651" sId="18" numFmtId="14">
    <oc r="T6">
      <v>0.79700000000000004</v>
    </oc>
    <nc r="T6">
      <v>0.79300000000000004</v>
    </nc>
  </rcc>
  <rcc rId="652" sId="18" numFmtId="14">
    <oc r="U2">
      <v>0.61699999999999999</v>
    </oc>
    <nc r="U2">
      <v>0.44800000000000001</v>
    </nc>
  </rcc>
  <rcc rId="653" sId="18" numFmtId="14">
    <oc r="U3">
      <v>0.63500000000000001</v>
    </oc>
    <nc r="U3">
      <v>0.63600000000000001</v>
    </nc>
  </rcc>
  <rcc rId="654" sId="18" numFmtId="14">
    <oc r="U4">
      <v>2.5899999999999999E-2</v>
    </oc>
    <nc r="U4">
      <v>2.5999999999999999E-2</v>
    </nc>
  </rcc>
  <rcc rId="655" sId="18" numFmtId="14">
    <oc r="U5">
      <v>0.27600000000000002</v>
    </oc>
    <nc r="U5">
      <v>0.27700000000000002</v>
    </nc>
  </rcc>
  <rcc rId="656" sId="18" numFmtId="14">
    <oc r="U6">
      <v>0.82</v>
    </oc>
    <nc r="U6">
      <v>0.81299999999999994</v>
    </nc>
  </rcc>
  <rcc rId="657" sId="18" numFmtId="14">
    <oc r="U9">
      <v>9.9000000000000008E-3</v>
    </oc>
    <nc r="U9">
      <v>0.01</v>
    </nc>
  </rcc>
  <rcc rId="658" sId="18" numFmtId="14">
    <oc r="W2">
      <v>0.59599999999999997</v>
    </oc>
    <nc r="W2">
      <v>0.436</v>
    </nc>
  </rcc>
  <rcc rId="659" sId="18" numFmtId="14">
    <oc r="W3">
      <v>0.64700000000000002</v>
    </oc>
    <nc r="W3">
      <v>0.65200000000000002</v>
    </nc>
  </rcc>
  <rcc rId="660" sId="18" numFmtId="14">
    <oc r="W4">
      <v>2.7099999999999999E-2</v>
    </oc>
    <nc r="W4">
      <v>2.7199999999999998E-2</v>
    </nc>
  </rcc>
  <rcc rId="661" sId="18" numFmtId="14">
    <oc r="W5">
      <v>0.27</v>
    </oc>
    <nc r="W5">
      <v>0.27200000000000002</v>
    </nc>
  </rcc>
  <rcc rId="662" sId="18" numFmtId="14">
    <oc r="W6">
      <v>0.8</v>
    </oc>
    <nc r="W6">
      <v>0.79</v>
    </nc>
  </rcc>
  <rcc rId="663" sId="18" numFmtId="14">
    <oc r="W13">
      <v>0.18579999999999999</v>
    </oc>
    <nc r="W13">
      <v>0.1905</v>
    </nc>
  </rcc>
  <rcc rId="664" sId="18" numFmtId="14">
    <oc r="W14">
      <v>0.1663</v>
    </oc>
    <nc r="W14">
      <v>0.17100000000000001</v>
    </nc>
  </rcc>
  <rcc rId="665" sId="18" numFmtId="14">
    <oc r="V2">
      <v>0.56999999999999995</v>
    </oc>
    <nc r="V2">
      <v>0.438</v>
    </nc>
  </rcc>
  <rcc rId="666" sId="18" numFmtId="14">
    <oc r="V3">
      <v>0.63700000000000001</v>
    </oc>
    <nc r="V3">
      <v>0.64200000000000002</v>
    </nc>
  </rcc>
  <rcc rId="667" sId="18" numFmtId="14">
    <oc r="V4">
      <v>2.5999999999999999E-2</v>
    </oc>
    <nc r="V4">
      <v>2.6100000000000002E-2</v>
    </nc>
  </rcc>
  <rcc rId="668" sId="18" numFmtId="14">
    <oc r="V5">
      <v>0.27800000000000002</v>
    </oc>
    <nc r="V5">
      <v>0.28000000000000003</v>
    </nc>
  </rcc>
  <rcc rId="669" sId="18" numFmtId="14">
    <oc r="V6">
      <v>0.82</v>
    </oc>
    <nc r="V6">
      <v>0.81299999999999994</v>
    </nc>
  </rcc>
  <rcc rId="670" sId="18">
    <oc r="T1" t="inlineStr">
      <is>
        <t>Q1 2021</t>
      </is>
    </oc>
    <nc r="T1" t="inlineStr">
      <is>
        <t xml:space="preserve">Q1 2021 </t>
      </is>
    </nc>
  </rcc>
  <rcc rId="671" sId="18" odxf="1" dxf="1">
    <nc r="AC2">
      <f>T2-X2</f>
    </nc>
    <odxf>
      <numFmt numFmtId="0" formatCode="General"/>
    </odxf>
    <ndxf>
      <numFmt numFmtId="169" formatCode="0.0%"/>
    </ndxf>
  </rcc>
  <rcc rId="672" sId="18" odxf="1" dxf="1">
    <nc r="AC3">
      <f>T3-X3</f>
    </nc>
    <odxf>
      <numFmt numFmtId="0" formatCode="General"/>
    </odxf>
    <ndxf>
      <numFmt numFmtId="169" formatCode="0.0%"/>
    </ndxf>
  </rcc>
  <rcc rId="673" sId="18" odxf="1" dxf="1">
    <nc r="AC4">
      <f>T4-X4</f>
    </nc>
    <odxf>
      <numFmt numFmtId="0" formatCode="General"/>
    </odxf>
    <ndxf>
      <numFmt numFmtId="169" formatCode="0.0%"/>
    </ndxf>
  </rcc>
  <rcc rId="674" sId="18" odxf="1" dxf="1">
    <nc r="AC5">
      <f>T5-X5</f>
    </nc>
    <odxf>
      <numFmt numFmtId="0" formatCode="General"/>
    </odxf>
    <ndxf>
      <numFmt numFmtId="169" formatCode="0.0%"/>
    </ndxf>
  </rcc>
  <rcc rId="675" sId="18" odxf="1" dxf="1">
    <nc r="AC6">
      <f>T6-X6</f>
    </nc>
    <odxf>
      <numFmt numFmtId="0" formatCode="General"/>
    </odxf>
    <ndxf>
      <numFmt numFmtId="169" formatCode="0.0%"/>
    </ndxf>
  </rcc>
  <rcc rId="676" sId="18" odxf="1" dxf="1">
    <nc r="AC7">
      <f>T7-X7</f>
    </nc>
    <odxf>
      <numFmt numFmtId="0" formatCode="General"/>
    </odxf>
    <ndxf>
      <numFmt numFmtId="169" formatCode="0.0%"/>
    </ndxf>
  </rcc>
  <rcc rId="677" sId="18" odxf="1" dxf="1">
    <nc r="AC8">
      <f>T8-X8</f>
    </nc>
    <odxf>
      <numFmt numFmtId="0" formatCode="General"/>
    </odxf>
    <ndxf>
      <numFmt numFmtId="169" formatCode="0.0%"/>
    </ndxf>
  </rcc>
  <rcc rId="678" sId="18" odxf="1" dxf="1">
    <nc r="AC9">
      <f>T9-X9</f>
    </nc>
    <odxf>
      <numFmt numFmtId="0" formatCode="General"/>
    </odxf>
    <ndxf>
      <numFmt numFmtId="169" formatCode="0.0%"/>
    </ndxf>
  </rcc>
  <rcc rId="679" sId="18" odxf="1" dxf="1">
    <nc r="AC10">
      <f>T10-X10</f>
    </nc>
    <odxf>
      <numFmt numFmtId="0" formatCode="General"/>
    </odxf>
    <ndxf>
      <numFmt numFmtId="169" formatCode="0.0%"/>
    </ndxf>
  </rcc>
  <rcc rId="680" sId="18" odxf="1" dxf="1">
    <nc r="AC11">
      <f>T11-X11</f>
    </nc>
    <odxf>
      <numFmt numFmtId="0" formatCode="General"/>
    </odxf>
    <ndxf>
      <numFmt numFmtId="169" formatCode="0.0%"/>
    </ndxf>
  </rcc>
  <rcc rId="681" sId="18" odxf="1" dxf="1">
    <nc r="AC12">
      <f>T12-X12</f>
    </nc>
    <odxf>
      <numFmt numFmtId="0" formatCode="General"/>
    </odxf>
    <ndxf>
      <numFmt numFmtId="169" formatCode="0.0%"/>
    </ndxf>
  </rcc>
  <rcc rId="682" sId="18" odxf="1" dxf="1">
    <nc r="AC13">
      <f>T13-X13</f>
    </nc>
    <odxf>
      <numFmt numFmtId="0" formatCode="General"/>
    </odxf>
    <ndxf>
      <numFmt numFmtId="169" formatCode="0.0%"/>
    </ndxf>
  </rcc>
  <rcc rId="683" sId="18" odxf="1" dxf="1">
    <nc r="AC14">
      <f>T14-X14</f>
    </nc>
    <odxf>
      <numFmt numFmtId="0" formatCode="General"/>
    </odxf>
    <ndxf>
      <numFmt numFmtId="169" formatCode="0.0%"/>
    </ndxf>
  </rcc>
  <rcc rId="684" sId="18" odxf="1" dxf="1">
    <nc r="AC15">
      <f>T15-X15</f>
    </nc>
    <odxf>
      <numFmt numFmtId="0" formatCode="General"/>
    </odxf>
    <ndxf>
      <numFmt numFmtId="169" formatCode="0.0%"/>
    </ndxf>
  </rcc>
  <rcc rId="685" sId="18" odxf="1" dxf="1">
    <nc r="AC16">
      <f>T16-X16</f>
    </nc>
    <odxf>
      <numFmt numFmtId="0" formatCode="General"/>
    </odxf>
    <ndxf>
      <numFmt numFmtId="169" formatCode="0.0%"/>
    </ndxf>
  </rcc>
  <rcc rId="686" sId="18" odxf="1" dxf="1">
    <nc r="AD2">
      <f>U2-Y2</f>
    </nc>
    <odxf>
      <numFmt numFmtId="0" formatCode="General"/>
    </odxf>
    <ndxf>
      <numFmt numFmtId="169" formatCode="0.0%"/>
    </ndxf>
  </rcc>
  <rcc rId="687" sId="18" odxf="1" dxf="1">
    <nc r="AD3">
      <f>U3-Y3</f>
    </nc>
    <odxf>
      <numFmt numFmtId="0" formatCode="General"/>
    </odxf>
    <ndxf>
      <numFmt numFmtId="169" formatCode="0.0%"/>
    </ndxf>
  </rcc>
  <rcc rId="688" sId="18" odxf="1" dxf="1">
    <nc r="AD4">
      <f>U4-Y4</f>
    </nc>
    <odxf>
      <numFmt numFmtId="0" formatCode="General"/>
    </odxf>
    <ndxf>
      <numFmt numFmtId="169" formatCode="0.0%"/>
    </ndxf>
  </rcc>
  <rcc rId="689" sId="18" odxf="1" dxf="1">
    <nc r="AD5">
      <f>U5-Y5</f>
    </nc>
    <odxf>
      <numFmt numFmtId="0" formatCode="General"/>
    </odxf>
    <ndxf>
      <numFmt numFmtId="169" formatCode="0.0%"/>
    </ndxf>
  </rcc>
  <rcc rId="690" sId="18" odxf="1" dxf="1">
    <nc r="AD6">
      <f>U6-Y6</f>
    </nc>
    <odxf>
      <numFmt numFmtId="0" formatCode="General"/>
    </odxf>
    <ndxf>
      <numFmt numFmtId="169" formatCode="0.0%"/>
    </ndxf>
  </rcc>
  <rcc rId="691" sId="18" odxf="1" dxf="1">
    <nc r="AD7">
      <f>U7-Y7</f>
    </nc>
    <odxf>
      <numFmt numFmtId="0" formatCode="General"/>
    </odxf>
    <ndxf>
      <numFmt numFmtId="169" formatCode="0.0%"/>
    </ndxf>
  </rcc>
  <rcc rId="692" sId="18" odxf="1" dxf="1">
    <nc r="AD8">
      <f>U8-Y8</f>
    </nc>
    <odxf>
      <numFmt numFmtId="0" formatCode="General"/>
    </odxf>
    <ndxf>
      <numFmt numFmtId="169" formatCode="0.0%"/>
    </ndxf>
  </rcc>
  <rcc rId="693" sId="18" odxf="1" dxf="1">
    <nc r="AD9">
      <f>U9-Y9</f>
    </nc>
    <odxf>
      <numFmt numFmtId="0" formatCode="General"/>
    </odxf>
    <ndxf>
      <numFmt numFmtId="169" formatCode="0.0%"/>
    </ndxf>
  </rcc>
  <rcc rId="694" sId="18" odxf="1" dxf="1">
    <nc r="AD10">
      <f>U10-Y10</f>
    </nc>
    <odxf>
      <numFmt numFmtId="0" formatCode="General"/>
    </odxf>
    <ndxf>
      <numFmt numFmtId="169" formatCode="0.0%"/>
    </ndxf>
  </rcc>
  <rcc rId="695" sId="18" odxf="1" dxf="1">
    <nc r="AD11">
      <f>U11-Y11</f>
    </nc>
    <odxf>
      <numFmt numFmtId="0" formatCode="General"/>
    </odxf>
    <ndxf>
      <numFmt numFmtId="169" formatCode="0.0%"/>
    </ndxf>
  </rcc>
  <rcc rId="696" sId="18" odxf="1" dxf="1">
    <nc r="AD12">
      <f>U12-Y12</f>
    </nc>
    <odxf>
      <numFmt numFmtId="0" formatCode="General"/>
    </odxf>
    <ndxf>
      <numFmt numFmtId="169" formatCode="0.0%"/>
    </ndxf>
  </rcc>
  <rcc rId="697" sId="18" odxf="1" dxf="1">
    <nc r="AD13">
      <f>U13-Y13</f>
    </nc>
    <odxf>
      <numFmt numFmtId="0" formatCode="General"/>
    </odxf>
    <ndxf>
      <numFmt numFmtId="169" formatCode="0.0%"/>
    </ndxf>
  </rcc>
  <rcc rId="698" sId="18" odxf="1" dxf="1">
    <nc r="AD14">
      <f>U14-Y14</f>
    </nc>
    <odxf>
      <numFmt numFmtId="0" formatCode="General"/>
    </odxf>
    <ndxf>
      <numFmt numFmtId="169" formatCode="0.0%"/>
    </ndxf>
  </rcc>
  <rcc rId="699" sId="18" odxf="1" dxf="1">
    <nc r="AD15">
      <f>U15-Y15</f>
    </nc>
    <odxf>
      <numFmt numFmtId="0" formatCode="General"/>
    </odxf>
    <ndxf>
      <numFmt numFmtId="169" formatCode="0.0%"/>
    </ndxf>
  </rcc>
  <rcc rId="700" sId="18" odxf="1" dxf="1">
    <nc r="AD16">
      <f>U16-Y16</f>
    </nc>
    <odxf>
      <numFmt numFmtId="0" formatCode="General"/>
    </odxf>
    <ndxf>
      <numFmt numFmtId="169" formatCode="0.0%"/>
    </ndxf>
  </rcc>
  <rrc rId="701" sId="18" ref="X1:X1048576" action="deleteCol">
    <undo index="1" exp="ref" v="1" dr="X16" r="AC16" sId="18"/>
    <undo index="1" exp="ref" v="1" dr="X15" r="AC15" sId="18"/>
    <undo index="1" exp="ref" v="1" dr="X14" r="AC14" sId="18"/>
    <undo index="1" exp="ref" v="1" dr="X13" r="AC13" sId="18"/>
    <undo index="1" exp="ref" v="1" dr="X12" r="AC12" sId="18"/>
    <undo index="1" exp="ref" v="1" dr="X11" r="AC11" sId="18"/>
    <undo index="1" exp="ref" v="1" dr="X10" r="AC10" sId="18"/>
    <undo index="1" exp="ref" v="1" dr="X9" r="AC9" sId="18"/>
    <undo index="1" exp="ref" v="1" dr="X8" r="AC8" sId="18"/>
    <undo index="1" exp="ref" v="1" dr="X7" r="AC7" sId="18"/>
    <undo index="1" exp="ref" v="1" dr="X6" r="AC6" sId="18"/>
    <undo index="1" exp="ref" v="1" dr="X5" r="AC5" sId="18"/>
    <undo index="1" exp="ref" v="1" dr="X4" r="AC4" sId="18"/>
    <undo index="1" exp="ref" v="1" dr="X3" r="AC3" sId="18"/>
    <undo index="1" exp="ref" v="1" dr="X2" r="AC2" sId="18"/>
    <rfmt sheetId="18" xfDxf="1" s="1" sqref="X1:X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8" s="1" dxf="1">
      <nc r="X1" t="inlineStr">
        <is>
          <t>Q1 2021</t>
        </is>
      </nc>
      <ndxf>
        <font>
          <b/>
          <sz val="8"/>
          <color rgb="FFCC0000"/>
          <name val="Open Sans"/>
          <scheme val="none"/>
        </font>
        <alignment horizontal="right" vertical="center" wrapText="1" readingOrder="0"/>
        <border outline="0">
          <bottom style="medium">
            <color rgb="FFCC0000"/>
          </bottom>
        </border>
      </ndxf>
    </rcc>
    <rcc rId="0" sId="18" s="1" dxf="1" numFmtId="14">
      <nc r="X2">
        <v>0.497</v>
      </nc>
      <ndxf>
        <font>
          <sz val="8"/>
          <color auto="1"/>
          <name val="Open Sans"/>
          <scheme val="none"/>
        </font>
        <numFmt numFmtId="169" formatCode="0.0%"/>
        <alignment vertical="center" readingOrder="0"/>
        <border outline="0">
          <top style="dotted">
            <color rgb="FF6F7779"/>
          </top>
        </border>
      </ndxf>
    </rcc>
    <rcc rId="0" sId="18" s="1" dxf="1" numFmtId="14">
      <nc r="X3">
        <v>0.65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4">
        <v>2.5999999999999999E-2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14">
      <nc r="X5">
        <v>0.28899999999999998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6">
        <v>0.79300000000000004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7">
        <v>0.06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8">
        <v>0.57199999999999995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9">
        <v>1.0999999999999999E-2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14">
      <nc r="X10">
        <v>4.1000000000000002E-2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11">
        <v>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12">
        <v>4.0000000000000001E-3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13">
        <v>0.20899999999999999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14">
      <nc r="X14">
        <v>0.189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4">
      <nc r="X15">
        <v>284.64999999999998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8" s="1" dxf="1" numFmtId="4">
      <nc r="X16">
        <v>1.49</v>
      </nc>
      <ndxf>
        <font>
          <sz val="8"/>
          <color auto="1"/>
          <name val="Open Sans"/>
          <scheme val="none"/>
        </font>
        <numFmt numFmtId="4" formatCode="#,##0.00"/>
        <alignment vertical="center" wrapText="1" readingOrder="0"/>
        <border outline="0">
          <bottom style="medium">
            <color rgb="FFCC0000"/>
          </bottom>
        </border>
      </ndxf>
    </rcc>
  </rrc>
  <rrc rId="702" sId="18" ref="X1:X1048576" action="deleteCol">
    <undo index="1" exp="ref" v="1" dr="X16" r="AC16" sId="18"/>
    <undo index="1" exp="ref" v="1" dr="X15" r="AC15" sId="18"/>
    <undo index="1" exp="ref" v="1" dr="X14" r="AC14" sId="18"/>
    <undo index="1" exp="ref" v="1" dr="X13" r="AC13" sId="18"/>
    <undo index="1" exp="ref" v="1" dr="X12" r="AC12" sId="18"/>
    <undo index="1" exp="ref" v="1" dr="X11" r="AC11" sId="18"/>
    <undo index="1" exp="ref" v="1" dr="X10" r="AC10" sId="18"/>
    <undo index="1" exp="ref" v="1" dr="X9" r="AC9" sId="18"/>
    <undo index="1" exp="ref" v="1" dr="X8" r="AC8" sId="18"/>
    <undo index="1" exp="ref" v="1" dr="X7" r="AC7" sId="18"/>
    <undo index="1" exp="ref" v="1" dr="X6" r="AC6" sId="18"/>
    <undo index="1" exp="ref" v="1" dr="X5" r="AC5" sId="18"/>
    <undo index="1" exp="ref" v="1" dr="X4" r="AC4" sId="18"/>
    <undo index="1" exp="ref" v="1" dr="X3" r="AC3" sId="18"/>
    <undo index="1" exp="ref" v="1" dr="X2" r="AC2" sId="18"/>
    <rfmt sheetId="18" xfDxf="1" s="1" sqref="X1:X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8" s="1" dxf="1">
      <nc r="X1" t="inlineStr">
        <is>
          <t>Q1-2 2021</t>
        </is>
      </nc>
      <ndxf>
        <font>
          <b/>
          <sz val="8"/>
          <color rgb="FFCC0000"/>
          <name val="Open Sans"/>
          <scheme val="none"/>
        </font>
        <alignment horizontal="right" vertical="center" wrapText="1" readingOrder="0"/>
        <border outline="0">
          <bottom style="medium">
            <color rgb="FFCC0000"/>
          </bottom>
        </border>
      </ndxf>
    </rcc>
    <rcc rId="0" sId="18" s="1" dxf="1" numFmtId="14">
      <nc r="X2">
        <v>0.44800000000000001</v>
      </nc>
      <ndxf>
        <font>
          <sz val="8"/>
          <color auto="1"/>
          <name val="Open Sans"/>
          <scheme val="none"/>
        </font>
        <numFmt numFmtId="169" formatCode="0.0%"/>
        <alignment vertical="center" readingOrder="0"/>
        <border outline="0">
          <top style="dotted">
            <color rgb="FF6F7779"/>
          </top>
        </border>
      </ndxf>
    </rcc>
    <rcc rId="0" sId="18" s="1" dxf="1" numFmtId="14">
      <nc r="X3">
        <v>0.63600000000000001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4">
        <v>2.5899999999999999E-2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14">
      <nc r="X5">
        <v>0.27700000000000002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6">
        <v>0.81299999999999994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7">
        <v>5.8000000000000003E-2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8">
        <v>0.59399999999999997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9">
        <v>9.9000000000000008E-3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14">
      <nc r="X10">
        <v>3.7999999999999999E-2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11">
        <v>4.5999999999999999E-2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12">
        <v>4.0000000000000001E-3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18" s="1" dxf="1" numFmtId="14">
      <nc r="X13">
        <v>0.21160000000000001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14">
      <nc r="X14">
        <v>0.19139999999999999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8" s="1" dxf="1" numFmtId="4">
      <nc r="X15">
        <v>283.13</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8" s="1" dxf="1" numFmtId="4">
      <nc r="X16">
        <v>3.66</v>
      </nc>
      <ndxf>
        <font>
          <sz val="8"/>
          <color auto="1"/>
          <name val="Open Sans"/>
          <scheme val="none"/>
        </font>
        <numFmt numFmtId="4" formatCode="#,##0.00"/>
        <alignment vertical="center" wrapText="1" readingOrder="0"/>
        <border outline="0">
          <bottom style="medium">
            <color rgb="FFCC0000"/>
          </bottom>
        </border>
      </ndxf>
    </rcc>
  </rrc>
  <rrc rId="703" sId="18" ref="AA1:AA1048576" action="deleteCol">
    <rfmt sheetId="18" xfDxf="1" s="1" sqref="AA1:AA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8" dxf="1">
      <nc r="AA2">
        <f>T2-#REF!</f>
      </nc>
      <ndxf>
        <numFmt numFmtId="169" formatCode="0.0%"/>
      </ndxf>
    </rcc>
    <rcc rId="0" sId="18" dxf="1">
      <nc r="AA3">
        <f>T3-#REF!</f>
      </nc>
      <ndxf>
        <numFmt numFmtId="169" formatCode="0.0%"/>
      </ndxf>
    </rcc>
    <rcc rId="0" sId="18" dxf="1">
      <nc r="AA4">
        <f>T4-#REF!</f>
      </nc>
      <ndxf>
        <numFmt numFmtId="169" formatCode="0.0%"/>
      </ndxf>
    </rcc>
    <rcc rId="0" sId="18" dxf="1">
      <nc r="AA5">
        <f>T5-#REF!</f>
      </nc>
      <ndxf>
        <numFmt numFmtId="169" formatCode="0.0%"/>
      </ndxf>
    </rcc>
    <rcc rId="0" sId="18" dxf="1">
      <nc r="AA6">
        <f>T6-#REF!</f>
      </nc>
      <ndxf>
        <numFmt numFmtId="169" formatCode="0.0%"/>
      </ndxf>
    </rcc>
    <rcc rId="0" sId="18" dxf="1">
      <nc r="AA7">
        <f>T7-#REF!</f>
      </nc>
      <ndxf>
        <numFmt numFmtId="169" formatCode="0.0%"/>
      </ndxf>
    </rcc>
    <rcc rId="0" sId="18" dxf="1">
      <nc r="AA8">
        <f>T8-#REF!</f>
      </nc>
      <ndxf>
        <numFmt numFmtId="169" formatCode="0.0%"/>
      </ndxf>
    </rcc>
    <rcc rId="0" sId="18" dxf="1">
      <nc r="AA9">
        <f>T9-#REF!</f>
      </nc>
      <ndxf>
        <numFmt numFmtId="169" formatCode="0.0%"/>
      </ndxf>
    </rcc>
    <rcc rId="0" sId="18" dxf="1">
      <nc r="AA10">
        <f>T10-#REF!</f>
      </nc>
      <ndxf>
        <numFmt numFmtId="169" formatCode="0.0%"/>
      </ndxf>
    </rcc>
    <rcc rId="0" sId="18" dxf="1">
      <nc r="AA11">
        <f>T11-#REF!</f>
      </nc>
      <ndxf>
        <numFmt numFmtId="169" formatCode="0.0%"/>
      </ndxf>
    </rcc>
    <rcc rId="0" sId="18" dxf="1">
      <nc r="AA12">
        <f>T12-#REF!</f>
      </nc>
      <ndxf>
        <numFmt numFmtId="169" formatCode="0.0%"/>
      </ndxf>
    </rcc>
    <rcc rId="0" sId="18" dxf="1">
      <nc r="AA13">
        <f>T13-#REF!</f>
      </nc>
      <ndxf>
        <numFmt numFmtId="169" formatCode="0.0%"/>
      </ndxf>
    </rcc>
    <rcc rId="0" sId="18" dxf="1">
      <nc r="AA14">
        <f>T14-#REF!</f>
      </nc>
      <ndxf>
        <numFmt numFmtId="169" formatCode="0.0%"/>
      </ndxf>
    </rcc>
    <rcc rId="0" sId="18" dxf="1">
      <nc r="AA15">
        <f>T15-#REF!</f>
      </nc>
      <ndxf>
        <numFmt numFmtId="169" formatCode="0.0%"/>
      </ndxf>
    </rcc>
    <rcc rId="0" sId="18" dxf="1">
      <nc r="AA16">
        <f>T16-#REF!</f>
      </nc>
      <ndxf>
        <numFmt numFmtId="169" formatCode="0.0%"/>
      </ndxf>
    </rcc>
  </rrc>
  <rrc rId="704" sId="18" ref="AA1:AA1048576" action="deleteCol">
    <rfmt sheetId="18" xfDxf="1" s="1" sqref="AA1:AA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8" dxf="1">
      <nc r="AA2">
        <f>U2-#REF!</f>
      </nc>
      <ndxf>
        <numFmt numFmtId="169" formatCode="0.0%"/>
      </ndxf>
    </rcc>
    <rcc rId="0" sId="18" dxf="1">
      <nc r="AA3">
        <f>U3-#REF!</f>
      </nc>
      <ndxf>
        <numFmt numFmtId="169" formatCode="0.0%"/>
      </ndxf>
    </rcc>
    <rcc rId="0" sId="18" dxf="1">
      <nc r="AA4">
        <f>U4-#REF!</f>
      </nc>
      <ndxf>
        <numFmt numFmtId="169" formatCode="0.0%"/>
      </ndxf>
    </rcc>
    <rcc rId="0" sId="18" dxf="1">
      <nc r="AA5">
        <f>U5-#REF!</f>
      </nc>
      <ndxf>
        <numFmt numFmtId="169" formatCode="0.0%"/>
      </ndxf>
    </rcc>
    <rcc rId="0" sId="18" dxf="1">
      <nc r="AA6">
        <f>U6-#REF!</f>
      </nc>
      <ndxf>
        <numFmt numFmtId="169" formatCode="0.0%"/>
      </ndxf>
    </rcc>
    <rcc rId="0" sId="18" dxf="1">
      <nc r="AA7">
        <f>U7-#REF!</f>
      </nc>
      <ndxf>
        <numFmt numFmtId="169" formatCode="0.0%"/>
      </ndxf>
    </rcc>
    <rcc rId="0" sId="18" dxf="1">
      <nc r="AA8">
        <f>U8-#REF!</f>
      </nc>
      <ndxf>
        <numFmt numFmtId="169" formatCode="0.0%"/>
      </ndxf>
    </rcc>
    <rcc rId="0" sId="18" dxf="1">
      <nc r="AA9">
        <f>U9-#REF!</f>
      </nc>
      <ndxf>
        <numFmt numFmtId="169" formatCode="0.0%"/>
      </ndxf>
    </rcc>
    <rcc rId="0" sId="18" dxf="1">
      <nc r="AA10">
        <f>U10-#REF!</f>
      </nc>
      <ndxf>
        <numFmt numFmtId="169" formatCode="0.0%"/>
      </ndxf>
    </rcc>
    <rcc rId="0" sId="18" dxf="1">
      <nc r="AA11">
        <f>U11-#REF!</f>
      </nc>
      <ndxf>
        <numFmt numFmtId="169" formatCode="0.0%"/>
      </ndxf>
    </rcc>
    <rcc rId="0" sId="18" dxf="1">
      <nc r="AA12">
        <f>U12-#REF!</f>
      </nc>
      <ndxf>
        <numFmt numFmtId="169" formatCode="0.0%"/>
      </ndxf>
    </rcc>
    <rcc rId="0" sId="18" dxf="1">
      <nc r="AA13">
        <f>U13-#REF!</f>
      </nc>
      <ndxf>
        <numFmt numFmtId="169" formatCode="0.0%"/>
      </ndxf>
    </rcc>
    <rcc rId="0" sId="18" dxf="1">
      <nc r="AA14">
        <f>U14-#REF!</f>
      </nc>
      <ndxf>
        <numFmt numFmtId="169" formatCode="0.0%"/>
      </ndxf>
    </rcc>
    <rcc rId="0" sId="18" dxf="1">
      <nc r="AA15">
        <f>U15-#REF!</f>
      </nc>
      <ndxf>
        <numFmt numFmtId="169" formatCode="0.0%"/>
      </ndxf>
    </rcc>
    <rcc rId="0" sId="18" dxf="1">
      <nc r="AA16">
        <f>U16-#REF!</f>
      </nc>
      <ndxf>
        <numFmt numFmtId="169" formatCode="0.0%"/>
      </ndxf>
    </rcc>
  </rrc>
  <rcv guid="{12F8D032-8143-430B-8DFF-852E8796C402}" action="delete"/>
  <rdn rId="0" localSheetId="3" customView="1" name="Z_12F8D032_8143_430B_8DFF_852E8796C402_.wvu.PrintArea" hidden="1" oldHidden="1">
    <formula>BS!$A$1:$P$53</formula>
    <oldFormula>BS!$A$1:$P$53</oldFormula>
  </rdn>
  <rdn rId="0" localSheetId="16" customView="1" name="Z_12F8D032_8143_430B_8DFF_852E8796C402_.wvu.Cols" hidden="1" oldHidden="1">
    <formula>'Aktywa i zobow. fin. do obrotu'!$M:$P</formula>
    <oldFormula>'Aktywa i zobow. fin. do obrotu'!$M:$P</oldFormula>
  </rdn>
  <rcv guid="{12F8D032-8143-430B-8DFF-852E8796C402}"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4.bin"/><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5" Type="http://schemas.openxmlformats.org/officeDocument/2006/relationships/printerSettings" Target="../printerSettings/printerSettings8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4.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2.bin"/><Relationship Id="rId3" Type="http://schemas.openxmlformats.org/officeDocument/2006/relationships/printerSettings" Target="../printerSettings/printerSettings97.bin"/><Relationship Id="rId7" Type="http://schemas.openxmlformats.org/officeDocument/2006/relationships/printerSettings" Target="../printerSettings/printerSettings101.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5" Type="http://schemas.openxmlformats.org/officeDocument/2006/relationships/printerSettings" Target="../printerSettings/printerSettings99.bin"/><Relationship Id="rId10" Type="http://schemas.openxmlformats.org/officeDocument/2006/relationships/printerSettings" Target="../printerSettings/printerSettings104.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printerSettings" Target="../printerSettings/printerSettings130.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5" Type="http://schemas.openxmlformats.org/officeDocument/2006/relationships/printerSettings" Target="../printerSettings/printerSettings135.bin"/><Relationship Id="rId10" Type="http://schemas.openxmlformats.org/officeDocument/2006/relationships/printerSettings" Target="../printerSettings/printerSettings140.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56.bin"/><Relationship Id="rId3" Type="http://schemas.openxmlformats.org/officeDocument/2006/relationships/printerSettings" Target="../printerSettings/printerSettings151.bin"/><Relationship Id="rId7" Type="http://schemas.openxmlformats.org/officeDocument/2006/relationships/printerSettings" Target="../printerSettings/printerSettings155.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5" Type="http://schemas.openxmlformats.org/officeDocument/2006/relationships/printerSettings" Target="../printerSettings/printerSettings153.bin"/><Relationship Id="rId10" Type="http://schemas.openxmlformats.org/officeDocument/2006/relationships/printerSettings" Target="../printerSettings/printerSettings158.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66.bin"/><Relationship Id="rId3" Type="http://schemas.openxmlformats.org/officeDocument/2006/relationships/printerSettings" Target="../printerSettings/printerSettings161.bin"/><Relationship Id="rId7" Type="http://schemas.openxmlformats.org/officeDocument/2006/relationships/printerSettings" Target="../printerSettings/printerSettings165.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4.bin"/><Relationship Id="rId3" Type="http://schemas.openxmlformats.org/officeDocument/2006/relationships/printerSettings" Target="../printerSettings/printerSettings169.bin"/><Relationship Id="rId7" Type="http://schemas.openxmlformats.org/officeDocument/2006/relationships/printerSettings" Target="../printerSettings/printerSettings173.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5" Type="http://schemas.openxmlformats.org/officeDocument/2006/relationships/printerSettings" Target="../printerSettings/printerSettings171.bin"/><Relationship Id="rId10" Type="http://schemas.openxmlformats.org/officeDocument/2006/relationships/printerSettings" Target="../printerSettings/printerSettings176.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4.bin"/><Relationship Id="rId3" Type="http://schemas.openxmlformats.org/officeDocument/2006/relationships/printerSettings" Target="../printerSettings/printerSettings29.bin"/><Relationship Id="rId7" Type="http://schemas.openxmlformats.org/officeDocument/2006/relationships/printerSettings" Target="../printerSettings/printerSettings33.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12" Type="http://schemas.openxmlformats.org/officeDocument/2006/relationships/comments" Target="../comments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vmlDrawing" Target="../drawings/vmlDrawing1.vml"/><Relationship Id="rId5" Type="http://schemas.openxmlformats.org/officeDocument/2006/relationships/printerSettings" Target="../printerSettings/printerSettings47.bin"/><Relationship Id="rId10" Type="http://schemas.openxmlformats.org/officeDocument/2006/relationships/printerSettings" Target="../printerSettings/printerSettings52.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0.bin"/><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H10" activeCellId="1" sqref="H8 H10"/>
    </sheetView>
  </sheetViews>
  <sheetFormatPr defaultRowHeight="15.75"/>
  <cols>
    <col min="1" max="4" width="13.42578125" style="316" customWidth="1"/>
    <col min="5" max="5" width="11.42578125" style="6" bestFit="1" customWidth="1"/>
    <col min="6" max="11" width="11.42578125" style="6" customWidth="1"/>
    <col min="12" max="12" width="50.5703125" style="6" customWidth="1"/>
  </cols>
  <sheetData>
    <row r="1" spans="1:12" ht="16.5" thickBot="1">
      <c r="A1" s="368" t="s">
        <v>619</v>
      </c>
      <c r="B1" s="368"/>
      <c r="C1" s="370"/>
      <c r="D1" s="368" t="s">
        <v>623</v>
      </c>
      <c r="E1" s="368" t="s">
        <v>634</v>
      </c>
      <c r="F1" s="368" t="s">
        <v>647</v>
      </c>
      <c r="G1" s="368" t="s">
        <v>651</v>
      </c>
      <c r="H1" s="467"/>
      <c r="I1" s="467"/>
      <c r="J1" s="467"/>
      <c r="K1" s="467"/>
      <c r="L1" s="367" t="s">
        <v>86</v>
      </c>
    </row>
    <row r="2" spans="1:12" ht="29.25" thickTop="1">
      <c r="A2" s="370">
        <f t="shared" ref="A2:D2" si="0">SUM(A3:A4,A6,A7:A10)</f>
        <v>2050090</v>
      </c>
      <c r="B2" s="370"/>
      <c r="C2" s="417"/>
      <c r="D2" s="370">
        <f t="shared" si="0"/>
        <v>1758240</v>
      </c>
      <c r="E2" s="370">
        <f>SUM(E3:E4,E6,E7:E10)</f>
        <v>1548842</v>
      </c>
      <c r="F2" s="370">
        <f>SUM(F3:F4,F6,F7:F10)</f>
        <v>1539580</v>
      </c>
      <c r="G2" s="370">
        <f>SUM(G3:G4,G6,G7:G10)</f>
        <v>1492477</v>
      </c>
      <c r="H2" s="469">
        <f>G2/A2-1</f>
        <v>-0.27200000000000002</v>
      </c>
      <c r="I2" s="370"/>
      <c r="J2" s="370"/>
      <c r="K2" s="370"/>
      <c r="L2" s="375" t="s">
        <v>231</v>
      </c>
    </row>
    <row r="3" spans="1:12">
      <c r="A3" s="371">
        <f t="shared" ref="A3:D3" si="1">A14+A22+A25</f>
        <v>626627</v>
      </c>
      <c r="B3" s="371"/>
      <c r="C3" s="469"/>
      <c r="D3" s="371">
        <f t="shared" si="1"/>
        <v>527245</v>
      </c>
      <c r="E3" s="417">
        <f>E14+E22+E25</f>
        <v>462046</v>
      </c>
      <c r="F3" s="417">
        <f>F14+F22+F25</f>
        <v>466777</v>
      </c>
      <c r="G3" s="417">
        <f>G14+G22+G25</f>
        <v>446797</v>
      </c>
      <c r="H3" s="469">
        <f t="shared" ref="H3:H10" si="2">G3/A3-1</f>
        <v>-0.28699999999999998</v>
      </c>
      <c r="I3" s="417"/>
      <c r="J3" s="417"/>
      <c r="K3" s="417"/>
      <c r="L3" s="376" t="s">
        <v>606</v>
      </c>
    </row>
    <row r="4" spans="1:12">
      <c r="A4" s="371">
        <f>A15+A26</f>
        <v>1161883</v>
      </c>
      <c r="B4" s="371"/>
      <c r="C4" s="469">
        <f>A4/A2</f>
        <v>0.56699999999999995</v>
      </c>
      <c r="D4" s="371">
        <f>D15+D26</f>
        <v>1000596</v>
      </c>
      <c r="E4" s="417">
        <f>E15+E26</f>
        <v>868014</v>
      </c>
      <c r="F4" s="417">
        <f>F15+F26</f>
        <v>871255</v>
      </c>
      <c r="G4" s="417">
        <f>G15+G26</f>
        <v>842359</v>
      </c>
      <c r="H4" s="469">
        <f t="shared" si="2"/>
        <v>-0.27500000000000002</v>
      </c>
      <c r="I4" s="469">
        <f>G4/G2</f>
        <v>0.56399999999999995</v>
      </c>
      <c r="J4" s="469"/>
      <c r="K4" s="469"/>
      <c r="L4" s="376" t="s">
        <v>233</v>
      </c>
    </row>
    <row r="5" spans="1:12">
      <c r="A5" s="371">
        <f t="shared" ref="A5:D5" si="3">A16+A27</f>
        <v>423909</v>
      </c>
      <c r="B5" s="371"/>
      <c r="C5" s="418"/>
      <c r="D5" s="371">
        <f t="shared" si="3"/>
        <v>359484</v>
      </c>
      <c r="E5" s="418">
        <f>E16+E27</f>
        <v>286950</v>
      </c>
      <c r="F5" s="418">
        <f>F16+F27</f>
        <v>278684</v>
      </c>
      <c r="G5" s="418">
        <f>G16+G27</f>
        <v>272884</v>
      </c>
      <c r="H5" s="469">
        <f t="shared" si="2"/>
        <v>-0.35599999999999998</v>
      </c>
      <c r="I5" s="418"/>
      <c r="J5" s="418"/>
      <c r="K5" s="418"/>
      <c r="L5" s="377" t="s">
        <v>234</v>
      </c>
    </row>
    <row r="6" spans="1:12">
      <c r="A6" s="371">
        <f t="shared" ref="A6:D6" si="4">A23+A28</f>
        <v>199946</v>
      </c>
      <c r="B6" s="371"/>
      <c r="C6" s="417"/>
      <c r="D6" s="371">
        <f t="shared" si="4"/>
        <v>204724</v>
      </c>
      <c r="E6" s="417">
        <f>E23+E28</f>
        <v>213409</v>
      </c>
      <c r="F6" s="417">
        <f>F23+F28</f>
        <v>208088</v>
      </c>
      <c r="G6" s="417">
        <f>G23+G28</f>
        <v>201596</v>
      </c>
      <c r="H6" s="469">
        <f t="shared" si="2"/>
        <v>8.0000000000000002E-3</v>
      </c>
      <c r="I6" s="417"/>
      <c r="J6" s="417"/>
      <c r="K6" s="417"/>
      <c r="L6" s="376" t="s">
        <v>609</v>
      </c>
    </row>
    <row r="7" spans="1:12">
      <c r="A7" s="371">
        <f t="shared" ref="A7:G10" si="5">A17</f>
        <v>11609</v>
      </c>
      <c r="B7" s="371"/>
      <c r="C7" s="417"/>
      <c r="D7" s="371">
        <f t="shared" si="5"/>
        <v>3725</v>
      </c>
      <c r="E7" s="417">
        <f t="shared" si="5"/>
        <v>454</v>
      </c>
      <c r="F7" s="417">
        <f t="shared" si="5"/>
        <v>546</v>
      </c>
      <c r="G7" s="417">
        <f t="shared" si="5"/>
        <v>331</v>
      </c>
      <c r="H7" s="469">
        <f t="shared" si="2"/>
        <v>-0.97099999999999997</v>
      </c>
      <c r="I7" s="417"/>
      <c r="J7" s="417"/>
      <c r="K7" s="417"/>
      <c r="L7" s="376" t="s">
        <v>236</v>
      </c>
    </row>
    <row r="8" spans="1:12">
      <c r="A8" s="371">
        <f t="shared" si="5"/>
        <v>9889</v>
      </c>
      <c r="B8" s="371"/>
      <c r="C8" s="417"/>
      <c r="D8" s="371">
        <f t="shared" si="5"/>
        <v>2304</v>
      </c>
      <c r="E8" s="417">
        <f t="shared" si="5"/>
        <v>228</v>
      </c>
      <c r="F8" s="417">
        <f t="shared" si="5"/>
        <v>-318</v>
      </c>
      <c r="G8" s="417">
        <f t="shared" si="5"/>
        <v>-127</v>
      </c>
      <c r="H8" s="469">
        <f t="shared" si="2"/>
        <v>-1.0129999999999999</v>
      </c>
      <c r="I8" s="417"/>
      <c r="J8" s="417"/>
      <c r="K8" s="417"/>
      <c r="L8" s="376" t="s">
        <v>60</v>
      </c>
    </row>
    <row r="9" spans="1:12">
      <c r="A9" s="371">
        <f t="shared" si="5"/>
        <v>2803</v>
      </c>
      <c r="B9" s="371"/>
      <c r="C9" s="417"/>
      <c r="D9" s="371">
        <f t="shared" si="5"/>
        <v>2330</v>
      </c>
      <c r="E9" s="417">
        <f t="shared" si="5"/>
        <v>1514</v>
      </c>
      <c r="F9" s="417">
        <f t="shared" si="5"/>
        <v>1270</v>
      </c>
      <c r="G9" s="417">
        <f t="shared" si="5"/>
        <v>1521</v>
      </c>
      <c r="H9" s="469">
        <f t="shared" si="2"/>
        <v>-0.45700000000000002</v>
      </c>
      <c r="I9" s="417"/>
      <c r="J9" s="417"/>
      <c r="K9" s="417"/>
      <c r="L9" s="376" t="s">
        <v>235</v>
      </c>
    </row>
    <row r="10" spans="1:12">
      <c r="A10" s="371">
        <f t="shared" si="5"/>
        <v>37333</v>
      </c>
      <c r="B10" s="371"/>
      <c r="C10" s="417"/>
      <c r="D10" s="371">
        <f t="shared" si="5"/>
        <v>17316</v>
      </c>
      <c r="E10" s="417">
        <f t="shared" si="5"/>
        <v>3177</v>
      </c>
      <c r="F10" s="417">
        <f t="shared" si="5"/>
        <v>-8038</v>
      </c>
      <c r="G10" s="417">
        <f t="shared" si="5"/>
        <v>0</v>
      </c>
      <c r="H10" s="469">
        <f t="shared" si="2"/>
        <v>-1</v>
      </c>
      <c r="I10" s="417"/>
      <c r="J10" s="417"/>
      <c r="K10" s="417"/>
      <c r="L10" s="376" t="s">
        <v>237</v>
      </c>
    </row>
    <row r="11" spans="1:12">
      <c r="A11" s="417">
        <f>A3+A9</f>
        <v>629430</v>
      </c>
      <c r="B11" s="371"/>
      <c r="C11" s="469">
        <f>A11/A2</f>
        <v>0.307</v>
      </c>
      <c r="D11" s="371"/>
      <c r="E11" s="417"/>
      <c r="F11" s="417"/>
      <c r="G11" s="417">
        <f>G3+G9</f>
        <v>448318</v>
      </c>
      <c r="H11" s="469"/>
      <c r="I11" s="469">
        <f>G11/G2</f>
        <v>0.3</v>
      </c>
      <c r="J11" s="469"/>
      <c r="K11" s="469"/>
      <c r="L11" s="376"/>
    </row>
    <row r="12" spans="1:12">
      <c r="A12" s="417">
        <f>A6+A7</f>
        <v>211555</v>
      </c>
      <c r="B12" s="371"/>
      <c r="C12" s="469">
        <f>A12/A2</f>
        <v>0.10299999999999999</v>
      </c>
      <c r="D12" s="371"/>
      <c r="E12" s="417"/>
      <c r="F12" s="417"/>
      <c r="G12" s="417">
        <f>G6+G7</f>
        <v>201927</v>
      </c>
      <c r="H12" s="469"/>
      <c r="I12" s="469">
        <f>G12/G2</f>
        <v>0.13500000000000001</v>
      </c>
      <c r="J12" s="469"/>
      <c r="K12" s="469"/>
      <c r="L12" s="376"/>
    </row>
    <row r="13" spans="1:12" ht="28.5">
      <c r="A13" s="12">
        <f t="shared" ref="A13:D13" si="6">SUM(A14:A15,A17,A18:A20)</f>
        <v>1816161</v>
      </c>
      <c r="B13" s="12"/>
      <c r="C13" s="12"/>
      <c r="D13" s="12">
        <f t="shared" si="6"/>
        <v>1535340</v>
      </c>
      <c r="E13" s="12">
        <f>SUM(E14:E15,E17,E18:E20)</f>
        <v>1323301</v>
      </c>
      <c r="F13" s="12">
        <f t="shared" ref="F13:G13" si="7">SUM(F14:F15,F17,F18:F20)</f>
        <v>1311566</v>
      </c>
      <c r="G13" s="12">
        <f t="shared" si="7"/>
        <v>1275781</v>
      </c>
      <c r="H13" s="12"/>
      <c r="I13" s="12"/>
      <c r="J13" s="12"/>
      <c r="K13" s="12"/>
      <c r="L13" s="375" t="s">
        <v>116</v>
      </c>
    </row>
    <row r="14" spans="1:12">
      <c r="A14" s="9">
        <v>615521</v>
      </c>
      <c r="B14" s="9"/>
      <c r="C14" s="9"/>
      <c r="D14" s="9">
        <v>517023</v>
      </c>
      <c r="E14" s="420">
        <v>454302</v>
      </c>
      <c r="F14" s="420">
        <v>454009</v>
      </c>
      <c r="G14" s="420">
        <v>435273</v>
      </c>
      <c r="H14" s="420"/>
      <c r="I14" s="420"/>
      <c r="J14" s="420"/>
      <c r="K14" s="420"/>
      <c r="L14" s="344" t="s">
        <v>606</v>
      </c>
    </row>
    <row r="15" spans="1:12">
      <c r="A15" s="9">
        <f>1139006</f>
        <v>1139006</v>
      </c>
      <c r="B15" s="9"/>
      <c r="C15" s="9"/>
      <c r="D15" s="9">
        <v>992642</v>
      </c>
      <c r="E15" s="419">
        <v>863626</v>
      </c>
      <c r="F15" s="420">
        <f>872696-8599</f>
        <v>864097</v>
      </c>
      <c r="G15" s="420">
        <v>838783</v>
      </c>
      <c r="H15" s="420"/>
      <c r="I15" s="420"/>
      <c r="J15" s="420"/>
      <c r="K15" s="420"/>
      <c r="L15" s="344" t="s">
        <v>233</v>
      </c>
    </row>
    <row r="16" spans="1:12">
      <c r="A16" s="9">
        <v>423909</v>
      </c>
      <c r="B16" s="9"/>
      <c r="C16" s="9"/>
      <c r="D16" s="9">
        <v>359484</v>
      </c>
      <c r="E16" s="419">
        <v>286950</v>
      </c>
      <c r="F16" s="420">
        <v>278684</v>
      </c>
      <c r="G16" s="420">
        <v>272884</v>
      </c>
      <c r="H16" s="420"/>
      <c r="I16" s="420"/>
      <c r="J16" s="420"/>
      <c r="K16" s="420"/>
      <c r="L16" s="377" t="s">
        <v>234</v>
      </c>
    </row>
    <row r="17" spans="1:12">
      <c r="A17" s="9">
        <f>11609</f>
        <v>11609</v>
      </c>
      <c r="B17" s="9"/>
      <c r="C17" s="9"/>
      <c r="D17" s="9">
        <v>3725</v>
      </c>
      <c r="E17" s="419">
        <v>454</v>
      </c>
      <c r="F17" s="420">
        <v>546</v>
      </c>
      <c r="G17" s="420">
        <v>331</v>
      </c>
      <c r="H17" s="420"/>
      <c r="I17" s="420"/>
      <c r="J17" s="420"/>
      <c r="K17" s="420"/>
      <c r="L17" s="344" t="s">
        <v>236</v>
      </c>
    </row>
    <row r="18" spans="1:12">
      <c r="A18" s="9">
        <v>9889</v>
      </c>
      <c r="B18" s="9"/>
      <c r="C18" s="9"/>
      <c r="D18" s="9">
        <v>2304</v>
      </c>
      <c r="E18" s="419">
        <v>228</v>
      </c>
      <c r="F18" s="420">
        <v>-318</v>
      </c>
      <c r="G18" s="420">
        <v>-127</v>
      </c>
      <c r="H18" s="420"/>
      <c r="I18" s="420"/>
      <c r="J18" s="420"/>
      <c r="K18" s="420"/>
      <c r="L18" s="344" t="s">
        <v>60</v>
      </c>
    </row>
    <row r="19" spans="1:12">
      <c r="A19" s="9">
        <f>2802+1</f>
        <v>2803</v>
      </c>
      <c r="B19" s="9"/>
      <c r="C19" s="9"/>
      <c r="D19" s="9">
        <v>2330</v>
      </c>
      <c r="E19" s="420">
        <v>1514</v>
      </c>
      <c r="F19" s="420">
        <v>1270</v>
      </c>
      <c r="G19" s="420">
        <v>1521</v>
      </c>
      <c r="H19" s="420"/>
      <c r="I19" s="420"/>
      <c r="J19" s="420"/>
      <c r="K19" s="420"/>
      <c r="L19" s="344" t="s">
        <v>235</v>
      </c>
    </row>
    <row r="20" spans="1:12">
      <c r="A20" s="9">
        <v>37333</v>
      </c>
      <c r="B20" s="9"/>
      <c r="C20" s="9"/>
      <c r="D20" s="9">
        <v>17316</v>
      </c>
      <c r="E20" s="419">
        <v>3177</v>
      </c>
      <c r="F20" s="420">
        <v>-8038</v>
      </c>
      <c r="G20" s="420">
        <v>0</v>
      </c>
      <c r="H20" s="420"/>
      <c r="I20" s="420"/>
      <c r="J20" s="420"/>
      <c r="K20" s="420"/>
      <c r="L20" s="344" t="s">
        <v>237</v>
      </c>
    </row>
    <row r="21" spans="1:12" ht="42.75">
      <c r="A21" s="12">
        <f t="shared" ref="A21:D21" si="8">SUM(A22:A23)</f>
        <v>206593</v>
      </c>
      <c r="B21" s="12"/>
      <c r="C21" s="12"/>
      <c r="D21" s="12">
        <f t="shared" si="8"/>
        <v>209592</v>
      </c>
      <c r="E21" s="421">
        <f>SUM(E22:E23)</f>
        <v>219908</v>
      </c>
      <c r="F21" s="421">
        <f>SUM(F22:F23)</f>
        <v>217748</v>
      </c>
      <c r="G21" s="421">
        <f>SUM(G22:G23)</f>
        <v>213302</v>
      </c>
      <c r="H21" s="421"/>
      <c r="I21" s="421"/>
      <c r="J21" s="421"/>
      <c r="K21" s="421"/>
      <c r="L21" s="375" t="s">
        <v>238</v>
      </c>
    </row>
    <row r="22" spans="1:12">
      <c r="A22" s="9">
        <v>10598</v>
      </c>
      <c r="B22" s="9"/>
      <c r="C22" s="9"/>
      <c r="D22" s="9">
        <v>9826</v>
      </c>
      <c r="E22" s="419">
        <v>7521</v>
      </c>
      <c r="F22" s="419">
        <v>12553</v>
      </c>
      <c r="G22" s="419">
        <v>11317</v>
      </c>
      <c r="H22" s="419"/>
      <c r="I22" s="419"/>
      <c r="J22" s="419"/>
      <c r="K22" s="419"/>
      <c r="L22" s="344" t="s">
        <v>232</v>
      </c>
    </row>
    <row r="23" spans="1:12">
      <c r="A23" s="9">
        <v>195995</v>
      </c>
      <c r="B23" s="9"/>
      <c r="C23" s="9"/>
      <c r="D23" s="9">
        <v>199766</v>
      </c>
      <c r="E23" s="419">
        <v>212387</v>
      </c>
      <c r="F23" s="419">
        <v>205195</v>
      </c>
      <c r="G23" s="419">
        <v>201985</v>
      </c>
      <c r="H23" s="419"/>
      <c r="I23" s="419"/>
      <c r="J23" s="419"/>
      <c r="K23" s="419"/>
      <c r="L23" s="378" t="s">
        <v>609</v>
      </c>
    </row>
    <row r="24" spans="1:12" ht="42.75">
      <c r="A24" s="12">
        <f t="shared" ref="A24:D24" si="9">SUM(A25:A26,A28)</f>
        <v>27336</v>
      </c>
      <c r="B24" s="12"/>
      <c r="C24" s="12"/>
      <c r="D24" s="12">
        <f t="shared" si="9"/>
        <v>13308</v>
      </c>
      <c r="E24" s="422">
        <f>SUM(E25:E26,E28)</f>
        <v>5633</v>
      </c>
      <c r="F24" s="422">
        <f>SUM(F25:F26,F28)</f>
        <v>10266</v>
      </c>
      <c r="G24" s="422">
        <f>SUM(G25:G26,G28)</f>
        <v>3394</v>
      </c>
      <c r="H24" s="422"/>
      <c r="I24" s="422"/>
      <c r="J24" s="422"/>
      <c r="K24" s="422"/>
      <c r="L24" s="375" t="s">
        <v>118</v>
      </c>
    </row>
    <row r="25" spans="1:12">
      <c r="A25" s="9">
        <v>508</v>
      </c>
      <c r="B25" s="9"/>
      <c r="C25" s="9"/>
      <c r="D25" s="9">
        <v>396</v>
      </c>
      <c r="E25" s="419">
        <v>223</v>
      </c>
      <c r="F25" s="419">
        <v>215</v>
      </c>
      <c r="G25" s="419">
        <v>207</v>
      </c>
      <c r="H25" s="419"/>
      <c r="I25" s="419"/>
      <c r="J25" s="419"/>
      <c r="K25" s="419"/>
      <c r="L25" s="344" t="s">
        <v>232</v>
      </c>
    </row>
    <row r="26" spans="1:12">
      <c r="A26" s="9">
        <f>22878-1</f>
        <v>22877</v>
      </c>
      <c r="B26" s="9"/>
      <c r="C26" s="9"/>
      <c r="D26" s="9">
        <v>7954</v>
      </c>
      <c r="E26" s="419">
        <v>4388</v>
      </c>
      <c r="F26" s="419">
        <f>-1441+8599</f>
        <v>7158</v>
      </c>
      <c r="G26" s="419">
        <v>3576</v>
      </c>
      <c r="H26" s="419"/>
      <c r="I26" s="419"/>
      <c r="J26" s="419"/>
      <c r="K26" s="419"/>
      <c r="L26" s="344" t="s">
        <v>233</v>
      </c>
    </row>
    <row r="27" spans="1:12">
      <c r="A27" s="14">
        <v>0</v>
      </c>
      <c r="B27" s="14"/>
      <c r="C27" s="14"/>
      <c r="D27" s="14">
        <v>0</v>
      </c>
      <c r="E27" s="419">
        <v>0</v>
      </c>
      <c r="F27" s="419">
        <v>0</v>
      </c>
      <c r="G27" s="419">
        <v>0</v>
      </c>
      <c r="H27" s="419"/>
      <c r="I27" s="419"/>
      <c r="J27" s="419"/>
      <c r="K27" s="419"/>
      <c r="L27" s="377" t="s">
        <v>234</v>
      </c>
    </row>
    <row r="28" spans="1:12">
      <c r="A28" s="9">
        <v>3951</v>
      </c>
      <c r="B28" s="9"/>
      <c r="C28" s="9"/>
      <c r="D28" s="9">
        <v>4958</v>
      </c>
      <c r="E28" s="419">
        <v>1022</v>
      </c>
      <c r="F28" s="419">
        <v>2893</v>
      </c>
      <c r="G28" s="419">
        <v>-389</v>
      </c>
      <c r="H28" s="419"/>
      <c r="I28" s="419"/>
      <c r="J28" s="419"/>
      <c r="K28" s="419"/>
      <c r="L28" s="378" t="s">
        <v>609</v>
      </c>
    </row>
    <row r="29" spans="1:12">
      <c r="A29" s="422">
        <f t="shared" ref="A29:F29" si="10">SUM(A30:A37)</f>
        <v>-413777</v>
      </c>
      <c r="B29" s="422"/>
      <c r="C29" s="422"/>
      <c r="D29" s="422">
        <f t="shared" si="10"/>
        <v>-299805</v>
      </c>
      <c r="E29" s="422">
        <f t="shared" si="10"/>
        <v>-166160</v>
      </c>
      <c r="F29" s="422">
        <f t="shared" si="10"/>
        <v>-128861</v>
      </c>
      <c r="G29" s="422">
        <f>SUM(G30:G37)</f>
        <v>-115519</v>
      </c>
      <c r="H29" s="469">
        <f>G29/A29-1</f>
        <v>-0.72099999999999997</v>
      </c>
      <c r="I29" s="422"/>
      <c r="J29" s="422"/>
      <c r="K29" s="422"/>
      <c r="L29" s="375" t="s">
        <v>239</v>
      </c>
    </row>
    <row r="30" spans="1:12">
      <c r="A30" s="9">
        <f>-181213</f>
        <v>-181213</v>
      </c>
      <c r="B30" s="9"/>
      <c r="C30" s="9"/>
      <c r="D30" s="9">
        <v>-148891</v>
      </c>
      <c r="E30" s="419">
        <v>-68976</v>
      </c>
      <c r="F30" s="419">
        <v>-51400</v>
      </c>
      <c r="G30" s="419">
        <v>-33670</v>
      </c>
      <c r="H30" s="468" t="e">
        <f>G30/$U$29</f>
        <v>#DIV/0!</v>
      </c>
      <c r="I30" s="419"/>
      <c r="J30" s="419"/>
      <c r="K30" s="419"/>
      <c r="L30" s="344" t="s">
        <v>597</v>
      </c>
    </row>
    <row r="31" spans="1:12">
      <c r="A31" s="9">
        <f>-116968+1</f>
        <v>-116967</v>
      </c>
      <c r="B31" s="9"/>
      <c r="C31" s="9"/>
      <c r="D31" s="9">
        <v>-73075</v>
      </c>
      <c r="E31" s="419">
        <v>-39467</v>
      </c>
      <c r="F31" s="419">
        <v>-28156</v>
      </c>
      <c r="G31" s="419">
        <v>-22214</v>
      </c>
      <c r="H31" s="468" t="e">
        <f t="shared" ref="H31:H40" si="11">G31/$U$29</f>
        <v>#DIV/0!</v>
      </c>
      <c r="I31" s="419"/>
      <c r="J31" s="419"/>
      <c r="K31" s="419"/>
      <c r="L31" s="344" t="s">
        <v>598</v>
      </c>
    </row>
    <row r="32" spans="1:12" ht="28.5">
      <c r="A32" s="9">
        <v>-6829</v>
      </c>
      <c r="B32" s="9"/>
      <c r="C32" s="9"/>
      <c r="D32" s="9">
        <v>-1369</v>
      </c>
      <c r="E32" s="419">
        <v>329</v>
      </c>
      <c r="F32" s="419">
        <v>469</v>
      </c>
      <c r="G32" s="419">
        <v>614</v>
      </c>
      <c r="H32" s="468" t="e">
        <f t="shared" si="11"/>
        <v>#DIV/0!</v>
      </c>
      <c r="I32" s="419"/>
      <c r="J32" s="419"/>
      <c r="K32" s="419"/>
      <c r="L32" s="344" t="s">
        <v>240</v>
      </c>
    </row>
    <row r="33" spans="1:12">
      <c r="A33" s="9">
        <v>-11898</v>
      </c>
      <c r="B33" s="9"/>
      <c r="C33" s="9"/>
      <c r="D33" s="9">
        <v>-5661</v>
      </c>
      <c r="E33" s="419">
        <v>-2077</v>
      </c>
      <c r="F33" s="419">
        <v>-1277</v>
      </c>
      <c r="G33" s="419">
        <v>-781</v>
      </c>
      <c r="H33" s="468" t="e">
        <f t="shared" si="11"/>
        <v>#DIV/0!</v>
      </c>
      <c r="I33" s="419"/>
      <c r="J33" s="419"/>
      <c r="K33" s="419"/>
      <c r="L33" s="344" t="s">
        <v>599</v>
      </c>
    </row>
    <row r="34" spans="1:12">
      <c r="A34" s="9">
        <v>-23574</v>
      </c>
      <c r="B34" s="9"/>
      <c r="C34" s="9"/>
      <c r="D34" s="9">
        <v>-15662</v>
      </c>
      <c r="E34" s="419">
        <v>-8907</v>
      </c>
      <c r="F34" s="419">
        <v>-6223</v>
      </c>
      <c r="G34" s="419">
        <v>-6361</v>
      </c>
      <c r="H34" s="468" t="e">
        <f t="shared" si="11"/>
        <v>#DIV/0!</v>
      </c>
      <c r="I34" s="419"/>
      <c r="J34" s="419"/>
      <c r="K34" s="419"/>
      <c r="L34" s="344" t="s">
        <v>600</v>
      </c>
    </row>
    <row r="35" spans="1:12">
      <c r="A35" s="9">
        <v>-5268</v>
      </c>
      <c r="B35" s="9"/>
      <c r="C35" s="9"/>
      <c r="D35" s="9">
        <v>-5023</v>
      </c>
      <c r="E35" s="419">
        <v>-4568</v>
      </c>
      <c r="F35" s="419">
        <v>-4093</v>
      </c>
      <c r="G35" s="419">
        <v>-4190</v>
      </c>
      <c r="H35" s="468" t="e">
        <f t="shared" si="11"/>
        <v>#DIV/0!</v>
      </c>
      <c r="I35" s="419"/>
      <c r="J35" s="419"/>
      <c r="K35" s="419"/>
      <c r="L35" s="344" t="s">
        <v>241</v>
      </c>
    </row>
    <row r="36" spans="1:12" ht="28.5">
      <c r="A36" s="9">
        <v>-68028</v>
      </c>
      <c r="B36" s="9"/>
      <c r="C36" s="9"/>
      <c r="D36" s="9">
        <v>-50124</v>
      </c>
      <c r="E36" s="419">
        <v>-42494</v>
      </c>
      <c r="F36" s="419">
        <v>-38181</v>
      </c>
      <c r="G36" s="419">
        <v>-37162</v>
      </c>
      <c r="H36" s="468" t="e">
        <f t="shared" si="11"/>
        <v>#DIV/0!</v>
      </c>
      <c r="I36" s="419"/>
      <c r="J36" s="419"/>
      <c r="K36" s="419"/>
      <c r="L36" s="344" t="s">
        <v>242</v>
      </c>
    </row>
    <row r="37" spans="1:12">
      <c r="A37" s="466">
        <v>0</v>
      </c>
      <c r="B37" s="466"/>
      <c r="C37" s="466"/>
      <c r="D37" s="466">
        <v>0</v>
      </c>
      <c r="E37" s="466">
        <v>0</v>
      </c>
      <c r="F37" s="466">
        <v>0</v>
      </c>
      <c r="G37" s="466">
        <v>-11755</v>
      </c>
      <c r="H37" s="468" t="e">
        <f t="shared" si="11"/>
        <v>#DIV/0!</v>
      </c>
      <c r="I37" s="466"/>
      <c r="J37" s="466"/>
      <c r="K37" s="466"/>
      <c r="L37" s="465" t="s">
        <v>237</v>
      </c>
    </row>
    <row r="38" spans="1:12">
      <c r="A38" s="257">
        <f t="shared" ref="A38:D38" si="12">A2+A29</f>
        <v>1636313</v>
      </c>
      <c r="B38" s="257"/>
      <c r="C38" s="257"/>
      <c r="D38" s="257">
        <f t="shared" si="12"/>
        <v>1458435</v>
      </c>
      <c r="E38" s="423">
        <f>E2+E29</f>
        <v>1382682</v>
      </c>
      <c r="F38" s="423">
        <f>F2+F29</f>
        <v>1410719</v>
      </c>
      <c r="G38" s="423">
        <f>G2+G29</f>
        <v>1376958</v>
      </c>
      <c r="H38" s="468" t="e">
        <f t="shared" si="11"/>
        <v>#DIV/0!</v>
      </c>
      <c r="I38" s="423"/>
      <c r="J38" s="423"/>
      <c r="K38" s="423"/>
      <c r="L38" s="379" t="s">
        <v>86</v>
      </c>
    </row>
    <row r="39" spans="1:12">
      <c r="E39" s="424"/>
      <c r="F39" s="424"/>
      <c r="G39" s="424"/>
      <c r="H39" s="468" t="e">
        <f t="shared" si="11"/>
        <v>#DIV/0!</v>
      </c>
      <c r="I39" s="424"/>
      <c r="J39" s="424"/>
      <c r="K39" s="424"/>
    </row>
    <row r="40" spans="1:12">
      <c r="E40" s="424"/>
      <c r="F40" s="424"/>
      <c r="G40" s="424">
        <f>G31+G33</f>
        <v>-22995</v>
      </c>
      <c r="H40" s="468" t="e">
        <f t="shared" si="11"/>
        <v>#DIV/0!</v>
      </c>
      <c r="I40" s="424"/>
      <c r="J40" s="424"/>
      <c r="K40" s="424"/>
    </row>
    <row r="41" spans="1:12">
      <c r="E41" s="424"/>
      <c r="F41" s="424"/>
      <c r="G41" s="424"/>
      <c r="H41" s="424"/>
      <c r="I41" s="424"/>
      <c r="J41" s="424"/>
      <c r="K41" s="424"/>
    </row>
    <row r="42" spans="1:12">
      <c r="E42" s="424"/>
      <c r="F42" s="424"/>
      <c r="G42" s="424"/>
      <c r="H42" s="424"/>
      <c r="I42" s="424"/>
      <c r="J42" s="424"/>
      <c r="K42" s="424"/>
    </row>
    <row r="43" spans="1:12">
      <c r="E43" s="424"/>
      <c r="F43" s="424"/>
      <c r="G43" s="424"/>
      <c r="H43" s="424"/>
      <c r="I43" s="424"/>
      <c r="J43" s="424"/>
      <c r="K43" s="424"/>
    </row>
    <row r="44" spans="1:12">
      <c r="F44" s="415"/>
      <c r="G44" s="415"/>
      <c r="H44" s="415"/>
      <c r="I44" s="415"/>
      <c r="J44" s="415"/>
      <c r="K44" s="415"/>
    </row>
  </sheetData>
  <customSheetViews>
    <customSheetView guid="{7E6EAF56-D69B-4B4F-988F-2F68F5374219}" state="hidden">
      <selection activeCell="H10" activeCellId="1" sqref="H8 H10"/>
      <pageMargins left="0.7" right="0.7" top="0.75" bottom="0.75" header="0.3" footer="0.3"/>
      <pageSetup paperSize="9" orientation="portrait" r:id="rId1"/>
    </customSheetView>
    <customSheetView guid="{899D69CD-4B7E-42BC-9944-5BD922EB798C}" state="hidden">
      <selection activeCell="H10" activeCellId="1" sqref="H8 H10"/>
      <pageMargins left="0.7" right="0.7" top="0.75" bottom="0.75" header="0.3" footer="0.3"/>
      <pageSetup paperSize="9" orientation="portrait" r:id="rId2"/>
    </customSheetView>
    <customSheetView guid="{9AF4A83C-CF57-4B40-8A74-6A0EA6C2FE5C}" state="hidden">
      <selection activeCell="H10" activeCellId="1" sqref="H8 H10"/>
      <pageMargins left="0.7" right="0.7" top="0.75" bottom="0.75" header="0.3" footer="0.3"/>
      <pageSetup paperSize="9" orientation="portrait" horizontalDpi="1200" verticalDpi="1200" r:id="rId3"/>
    </customSheetView>
    <customSheetView guid="{687A4863-1825-4D63-B732-E76682E6DE4F}" state="hidden">
      <selection activeCell="H10" activeCellId="1" sqref="H8 H10"/>
      <pageMargins left="0.7" right="0.7" top="0.75" bottom="0.75" header="0.3" footer="0.3"/>
      <pageSetup paperSize="9" orientation="portrait" r:id="rId4"/>
    </customSheetView>
    <customSheetView guid="{25FAB884-5E17-4008-8139-33D910C7DEFE}" state="hidden">
      <selection activeCell="H10" activeCellId="1" sqref="H8 H10"/>
      <pageMargins left="0.7" right="0.7" top="0.75" bottom="0.75" header="0.3" footer="0.3"/>
      <pageSetup paperSize="9" orientation="portrait" r:id="rId5"/>
    </customSheetView>
    <customSheetView guid="{22F3E99A-96C8-445F-81B2-67262F695A36}" state="hidden">
      <selection activeCell="H10" activeCellId="1" sqref="H8 H10"/>
      <pageMargins left="0.7" right="0.7" top="0.75" bottom="0.75" header="0.3" footer="0.3"/>
      <pageSetup paperSize="9" orientation="portrait" r:id="rId6"/>
    </customSheetView>
    <customSheetView guid="{12F8D032-8143-430B-8DFF-852E8796C402}">
      <selection activeCell="H10" activeCellId="1" sqref="H8 H10"/>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34"/>
  <sheetViews>
    <sheetView zoomScaleNormal="120" workbookViewId="0">
      <pane xSplit="2" ySplit="2" topLeftCell="R3" activePane="bottomRight" state="frozen"/>
      <selection pane="topRight" activeCell="C1" sqref="C1"/>
      <selection pane="bottomLeft" activeCell="A3" sqref="A3"/>
      <selection pane="bottomRight" activeCell="W1" sqref="W1:W1048576"/>
    </sheetView>
  </sheetViews>
  <sheetFormatPr defaultRowHeight="15"/>
  <cols>
    <col min="1" max="1" width="68.5703125" customWidth="1"/>
    <col min="2" max="2" width="61.5703125" customWidth="1"/>
    <col min="3" max="5" width="13.42578125" customWidth="1"/>
    <col min="6" max="7" width="13.42578125" style="3" customWidth="1"/>
    <col min="8" max="20" width="13.42578125" customWidth="1"/>
    <col min="21" max="21" width="11.42578125" customWidth="1"/>
    <col min="22" max="22" width="11.42578125" style="3" customWidth="1"/>
    <col min="23" max="24" width="11.5703125" customWidth="1"/>
    <col min="25" max="25" width="11.42578125" customWidth="1"/>
  </cols>
  <sheetData>
    <row r="2" spans="1:25" ht="15.75" thickBot="1">
      <c r="A2" s="55" t="s">
        <v>317</v>
      </c>
      <c r="B2" s="55" t="s">
        <v>247</v>
      </c>
      <c r="C2" s="78">
        <v>42825</v>
      </c>
      <c r="D2" s="78">
        <v>42916</v>
      </c>
      <c r="E2" s="78">
        <v>43008</v>
      </c>
      <c r="F2" s="61">
        <v>43100</v>
      </c>
      <c r="G2" s="61">
        <v>43101</v>
      </c>
      <c r="H2" s="78">
        <v>43190</v>
      </c>
      <c r="I2" s="78">
        <v>43281</v>
      </c>
      <c r="J2" s="78">
        <v>43373</v>
      </c>
      <c r="K2" s="61">
        <v>43465</v>
      </c>
      <c r="L2" s="61">
        <v>43555</v>
      </c>
      <c r="M2" s="251">
        <v>43646</v>
      </c>
      <c r="N2" s="251">
        <v>43738</v>
      </c>
      <c r="O2" s="292">
        <v>43830</v>
      </c>
      <c r="P2" s="292">
        <v>43921</v>
      </c>
      <c r="Q2" s="292">
        <v>44012</v>
      </c>
      <c r="R2" s="292">
        <v>44104</v>
      </c>
      <c r="S2" s="292">
        <v>44196</v>
      </c>
      <c r="T2" s="292">
        <v>44286</v>
      </c>
      <c r="U2" s="292">
        <v>44377</v>
      </c>
      <c r="V2" s="292">
        <v>44469</v>
      </c>
      <c r="W2" s="520">
        <v>44651</v>
      </c>
      <c r="X2" s="562">
        <v>44742</v>
      </c>
      <c r="Y2" s="562">
        <v>44834</v>
      </c>
    </row>
    <row r="3" spans="1:25" ht="25.5">
      <c r="A3" s="56" t="s">
        <v>318</v>
      </c>
      <c r="B3" s="60" t="s">
        <v>328</v>
      </c>
      <c r="C3" s="83"/>
      <c r="D3" s="83"/>
      <c r="E3" s="83"/>
      <c r="F3" s="62"/>
      <c r="G3" s="62">
        <f>G5+G8+G10</f>
        <v>25984209</v>
      </c>
      <c r="H3" s="62">
        <f t="shared" ref="H3:M3" si="0">H5+H8+H10</f>
        <v>26750860</v>
      </c>
      <c r="I3" s="62">
        <f t="shared" si="0"/>
        <v>32565132</v>
      </c>
      <c r="J3" s="62">
        <f t="shared" si="0"/>
        <v>33013402</v>
      </c>
      <c r="K3" s="62">
        <f t="shared" si="0"/>
        <v>36886457</v>
      </c>
      <c r="L3" s="62">
        <f t="shared" si="0"/>
        <v>36994963</v>
      </c>
      <c r="M3" s="252">
        <f t="shared" si="0"/>
        <v>37097116</v>
      </c>
      <c r="N3" s="252">
        <f t="shared" ref="N3:S3" si="1">N5+N8+N10</f>
        <v>36585574</v>
      </c>
      <c r="O3" s="293">
        <f t="shared" si="1"/>
        <v>40248937</v>
      </c>
      <c r="P3" s="293">
        <f t="shared" si="1"/>
        <v>40130536</v>
      </c>
      <c r="Q3" s="293">
        <f t="shared" si="1"/>
        <v>55799648</v>
      </c>
      <c r="R3" s="293">
        <f t="shared" si="1"/>
        <v>60192017</v>
      </c>
      <c r="S3" s="293">
        <f t="shared" si="1"/>
        <v>65700052</v>
      </c>
      <c r="T3" s="293">
        <f t="shared" ref="T3:U3" si="2">T5+T8+T10</f>
        <v>67191633</v>
      </c>
      <c r="U3" s="293">
        <f t="shared" si="2"/>
        <v>69713676</v>
      </c>
      <c r="V3" s="293">
        <f t="shared" ref="V3" si="3">V5+V8+V10</f>
        <v>68563302</v>
      </c>
      <c r="W3" s="521">
        <f>W5+W8+W10</f>
        <v>63541779</v>
      </c>
      <c r="X3" s="563">
        <f>X5+X8+X10</f>
        <v>47864390</v>
      </c>
      <c r="Y3" s="563">
        <f>Y5+Y8+Y10</f>
        <v>34072379</v>
      </c>
    </row>
    <row r="4" spans="1:25" s="3" customFormat="1" ht="15" customHeight="1">
      <c r="A4" s="56" t="s">
        <v>369</v>
      </c>
      <c r="B4" s="56" t="s">
        <v>370</v>
      </c>
      <c r="C4" s="63">
        <f>C5+C10</f>
        <v>24212430</v>
      </c>
      <c r="D4" s="63">
        <f>D5+D10</f>
        <v>24184070</v>
      </c>
      <c r="E4" s="63">
        <f>E7+E9+E11</f>
        <v>25011794</v>
      </c>
      <c r="F4" s="86">
        <f>F7+F9+F11</f>
        <v>25984209</v>
      </c>
      <c r="G4" s="56"/>
      <c r="H4" s="56"/>
      <c r="I4" s="56"/>
      <c r="J4" s="56"/>
      <c r="K4" s="56"/>
      <c r="L4" s="56"/>
      <c r="M4" s="253"/>
      <c r="N4" s="253"/>
      <c r="O4" s="294"/>
      <c r="P4" s="294"/>
      <c r="Q4" s="294"/>
      <c r="R4" s="294"/>
      <c r="S4" s="294"/>
      <c r="T4" s="294"/>
      <c r="U4" s="294"/>
      <c r="V4" s="487"/>
      <c r="W4" s="487"/>
      <c r="X4" s="564"/>
      <c r="Y4" s="564"/>
    </row>
    <row r="5" spans="1:25" ht="15" customHeight="1">
      <c r="A5" s="57" t="s">
        <v>319</v>
      </c>
      <c r="B5" s="57" t="s">
        <v>329</v>
      </c>
      <c r="C5" s="38">
        <f t="shared" ref="C5:M5" si="4">C7+C6</f>
        <v>22182310</v>
      </c>
      <c r="D5" s="38">
        <f t="shared" si="4"/>
        <v>22034197</v>
      </c>
      <c r="E5" s="38">
        <f t="shared" si="4"/>
        <v>21610256</v>
      </c>
      <c r="F5" s="38">
        <f t="shared" si="4"/>
        <v>22514629</v>
      </c>
      <c r="G5" s="38">
        <f t="shared" si="4"/>
        <v>22514629</v>
      </c>
      <c r="H5" s="38">
        <f t="shared" si="4"/>
        <v>24538574</v>
      </c>
      <c r="I5" s="38">
        <f t="shared" si="4"/>
        <v>27154076</v>
      </c>
      <c r="J5" s="38">
        <f t="shared" si="4"/>
        <v>28624667</v>
      </c>
      <c r="K5" s="38">
        <f t="shared" si="4"/>
        <v>29068536</v>
      </c>
      <c r="L5" s="38">
        <f t="shared" si="4"/>
        <v>31777287</v>
      </c>
      <c r="M5" s="248">
        <f t="shared" si="4"/>
        <v>33136741</v>
      </c>
      <c r="N5" s="248">
        <f t="shared" ref="N5:S5" si="5">N7+N6</f>
        <v>34540831</v>
      </c>
      <c r="O5" s="295">
        <f t="shared" si="5"/>
        <v>34332625</v>
      </c>
      <c r="P5" s="295">
        <f t="shared" si="5"/>
        <v>36500147</v>
      </c>
      <c r="Q5" s="295">
        <f t="shared" si="5"/>
        <v>45429189</v>
      </c>
      <c r="R5" s="295">
        <f t="shared" si="5"/>
        <v>45938077</v>
      </c>
      <c r="S5" s="295">
        <f t="shared" si="5"/>
        <v>46149191</v>
      </c>
      <c r="T5" s="295">
        <f t="shared" ref="T5:U5" si="6">T7+T6</f>
        <v>50122581</v>
      </c>
      <c r="U5" s="295">
        <f t="shared" si="6"/>
        <v>53494106</v>
      </c>
      <c r="V5" s="295">
        <f t="shared" ref="V5" si="7">V7+V6</f>
        <v>51550560</v>
      </c>
      <c r="W5" s="194">
        <f>W7+W6</f>
        <v>46303468</v>
      </c>
      <c r="X5" s="565">
        <f>X7+X6</f>
        <v>45201966</v>
      </c>
      <c r="Y5" s="565">
        <v>31315795</v>
      </c>
    </row>
    <row r="6" spans="1:25" s="3" customFormat="1" ht="15" customHeight="1">
      <c r="A6" s="85" t="s">
        <v>322</v>
      </c>
      <c r="B6" s="85" t="s">
        <v>332</v>
      </c>
      <c r="C6" s="38">
        <v>292894</v>
      </c>
      <c r="D6" s="38">
        <v>293619</v>
      </c>
      <c r="E6" s="38">
        <v>0</v>
      </c>
      <c r="F6" s="38">
        <v>0</v>
      </c>
      <c r="G6" s="38">
        <v>0</v>
      </c>
      <c r="H6" s="38">
        <v>0</v>
      </c>
      <c r="I6" s="38">
        <v>0</v>
      </c>
      <c r="J6" s="38">
        <v>0</v>
      </c>
      <c r="K6" s="38">
        <v>0</v>
      </c>
      <c r="L6" s="38">
        <v>0</v>
      </c>
      <c r="M6" s="248">
        <v>0</v>
      </c>
      <c r="N6" s="248">
        <v>0</v>
      </c>
      <c r="O6" s="295">
        <v>0</v>
      </c>
      <c r="P6" s="295">
        <v>0</v>
      </c>
      <c r="Q6" s="295">
        <v>2040169</v>
      </c>
      <c r="R6" s="295">
        <v>1415156</v>
      </c>
      <c r="S6" s="295">
        <v>1415983</v>
      </c>
      <c r="T6" s="295">
        <v>0</v>
      </c>
      <c r="U6" s="295">
        <v>0</v>
      </c>
      <c r="V6" s="295">
        <v>0</v>
      </c>
      <c r="W6" s="194">
        <v>0</v>
      </c>
      <c r="X6" s="565">
        <v>0</v>
      </c>
      <c r="Y6" s="565">
        <v>0</v>
      </c>
    </row>
    <row r="7" spans="1:25" ht="15" customHeight="1">
      <c r="A7" s="33" t="s">
        <v>320</v>
      </c>
      <c r="B7" s="33" t="s">
        <v>330</v>
      </c>
      <c r="C7" s="38">
        <v>21889416</v>
      </c>
      <c r="D7" s="38">
        <v>21740578</v>
      </c>
      <c r="E7" s="38">
        <v>21610256</v>
      </c>
      <c r="F7" s="42">
        <v>22514629</v>
      </c>
      <c r="G7" s="42">
        <v>22514629</v>
      </c>
      <c r="H7" s="38">
        <v>24538574</v>
      </c>
      <c r="I7" s="38">
        <v>27154076</v>
      </c>
      <c r="J7" s="38">
        <v>28624667</v>
      </c>
      <c r="K7" s="38">
        <v>29068536</v>
      </c>
      <c r="L7" s="38">
        <v>31777287</v>
      </c>
      <c r="M7" s="248">
        <v>33136741</v>
      </c>
      <c r="N7" s="248">
        <v>34540831</v>
      </c>
      <c r="O7" s="295">
        <v>34332625</v>
      </c>
      <c r="P7" s="295">
        <v>36500147</v>
      </c>
      <c r="Q7" s="295">
        <v>43389020</v>
      </c>
      <c r="R7" s="295">
        <v>44522921</v>
      </c>
      <c r="S7" s="295">
        <v>44733208</v>
      </c>
      <c r="T7" s="295">
        <v>50122581</v>
      </c>
      <c r="U7" s="295">
        <v>53494106</v>
      </c>
      <c r="V7" s="295">
        <v>51550560</v>
      </c>
      <c r="W7" s="194">
        <v>46303468</v>
      </c>
      <c r="X7" s="565">
        <v>45201966</v>
      </c>
      <c r="Y7" s="565">
        <v>45201966</v>
      </c>
    </row>
    <row r="8" spans="1:25" ht="15" customHeight="1">
      <c r="A8" s="58" t="s">
        <v>321</v>
      </c>
      <c r="B8" s="58" t="s">
        <v>331</v>
      </c>
      <c r="C8" s="38">
        <v>0</v>
      </c>
      <c r="D8" s="38">
        <v>0</v>
      </c>
      <c r="E8" s="38">
        <f t="shared" ref="E8:L8" si="8">E9</f>
        <v>1239118</v>
      </c>
      <c r="F8" s="38">
        <f t="shared" si="8"/>
        <v>1379839</v>
      </c>
      <c r="G8" s="38">
        <f t="shared" si="8"/>
        <v>1379839</v>
      </c>
      <c r="H8" s="38">
        <f t="shared" si="8"/>
        <v>82023</v>
      </c>
      <c r="I8" s="38">
        <f t="shared" si="8"/>
        <v>3279363</v>
      </c>
      <c r="J8" s="38">
        <f t="shared" si="8"/>
        <v>2299616</v>
      </c>
      <c r="K8" s="38">
        <f t="shared" si="8"/>
        <v>5999249</v>
      </c>
      <c r="L8" s="38">
        <f t="shared" si="8"/>
        <v>3214666</v>
      </c>
      <c r="M8" s="248">
        <f t="shared" ref="M8:V8" si="9">M9</f>
        <v>1939700</v>
      </c>
      <c r="N8" s="248">
        <f t="shared" si="9"/>
        <v>0</v>
      </c>
      <c r="O8" s="295">
        <f t="shared" si="9"/>
        <v>3849679</v>
      </c>
      <c r="P8" s="295">
        <f t="shared" si="9"/>
        <v>1499917</v>
      </c>
      <c r="Q8" s="295">
        <f t="shared" si="9"/>
        <v>599997</v>
      </c>
      <c r="R8" s="295">
        <f t="shared" si="9"/>
        <v>0</v>
      </c>
      <c r="S8" s="295">
        <f t="shared" si="9"/>
        <v>4999904</v>
      </c>
      <c r="T8" s="295">
        <f t="shared" si="9"/>
        <v>1499996</v>
      </c>
      <c r="U8" s="295">
        <f t="shared" si="9"/>
        <v>0</v>
      </c>
      <c r="V8" s="295">
        <f t="shared" si="9"/>
        <v>2000000</v>
      </c>
      <c r="W8" s="194">
        <f>W9</f>
        <v>4000000</v>
      </c>
      <c r="X8" s="565">
        <f>X9</f>
        <v>0</v>
      </c>
      <c r="Y8" s="565">
        <f>Y9</f>
        <v>0</v>
      </c>
    </row>
    <row r="9" spans="1:25" ht="15" customHeight="1">
      <c r="A9" s="33" t="s">
        <v>322</v>
      </c>
      <c r="B9" s="33" t="s">
        <v>332</v>
      </c>
      <c r="C9" s="38">
        <v>0</v>
      </c>
      <c r="D9" s="38">
        <v>0</v>
      </c>
      <c r="E9" s="38">
        <v>1239118</v>
      </c>
      <c r="F9" s="42">
        <v>1379839</v>
      </c>
      <c r="G9" s="42">
        <v>1379839</v>
      </c>
      <c r="H9" s="38">
        <v>82023</v>
      </c>
      <c r="I9" s="38">
        <v>3279363</v>
      </c>
      <c r="J9" s="38">
        <v>2299616</v>
      </c>
      <c r="K9" s="38">
        <v>5999249</v>
      </c>
      <c r="L9" s="38">
        <v>3214666</v>
      </c>
      <c r="M9" s="248">
        <v>1939700</v>
      </c>
      <c r="N9" s="248">
        <v>0</v>
      </c>
      <c r="O9" s="295">
        <v>3849679</v>
      </c>
      <c r="P9" s="295">
        <v>1499917</v>
      </c>
      <c r="Q9" s="295">
        <v>599997</v>
      </c>
      <c r="R9" s="295">
        <v>0</v>
      </c>
      <c r="S9" s="295">
        <v>4999904</v>
      </c>
      <c r="T9" s="295">
        <v>1499996</v>
      </c>
      <c r="U9" s="295">
        <v>0</v>
      </c>
      <c r="V9" s="295">
        <v>2000000</v>
      </c>
      <c r="W9" s="194">
        <v>4000000</v>
      </c>
      <c r="X9" s="565">
        <f>0</f>
        <v>0</v>
      </c>
      <c r="Y9" s="565">
        <f>0</f>
        <v>0</v>
      </c>
    </row>
    <row r="10" spans="1:25" ht="15" customHeight="1">
      <c r="A10" s="57" t="s">
        <v>323</v>
      </c>
      <c r="B10" s="57" t="s">
        <v>333</v>
      </c>
      <c r="C10" s="38">
        <f>C11</f>
        <v>2030120</v>
      </c>
      <c r="D10" s="38">
        <f>D11</f>
        <v>2149873</v>
      </c>
      <c r="E10" s="38">
        <f>E11</f>
        <v>2162420</v>
      </c>
      <c r="F10" s="38">
        <f>F11</f>
        <v>2089741</v>
      </c>
      <c r="G10" s="38">
        <f t="shared" ref="G10:N10" si="10">G11</f>
        <v>2089741</v>
      </c>
      <c r="H10" s="38">
        <f t="shared" si="10"/>
        <v>2130263</v>
      </c>
      <c r="I10" s="38">
        <f t="shared" si="10"/>
        <v>2131693</v>
      </c>
      <c r="J10" s="38">
        <f t="shared" si="10"/>
        <v>2089119</v>
      </c>
      <c r="K10" s="38">
        <f t="shared" si="10"/>
        <v>1818672</v>
      </c>
      <c r="L10" s="38">
        <f t="shared" si="10"/>
        <v>2003010</v>
      </c>
      <c r="M10" s="248">
        <f t="shared" si="10"/>
        <v>2020675</v>
      </c>
      <c r="N10" s="248">
        <f t="shared" si="10"/>
        <v>2044743</v>
      </c>
      <c r="O10" s="295">
        <f t="shared" ref="O10:V10" si="11">O11</f>
        <v>2066633</v>
      </c>
      <c r="P10" s="295">
        <f t="shared" si="11"/>
        <v>2130472</v>
      </c>
      <c r="Q10" s="295">
        <f t="shared" si="11"/>
        <v>9770462</v>
      </c>
      <c r="R10" s="295">
        <f t="shared" si="11"/>
        <v>14253940</v>
      </c>
      <c r="S10" s="295">
        <f t="shared" si="11"/>
        <v>14550957</v>
      </c>
      <c r="T10" s="295">
        <f t="shared" si="11"/>
        <v>15569056</v>
      </c>
      <c r="U10" s="295">
        <f t="shared" si="11"/>
        <v>16219570</v>
      </c>
      <c r="V10" s="295">
        <f t="shared" si="11"/>
        <v>15012742</v>
      </c>
      <c r="W10" s="194">
        <f>W11</f>
        <v>13238311</v>
      </c>
      <c r="X10" s="565">
        <f>X11</f>
        <v>2662424</v>
      </c>
      <c r="Y10" s="565">
        <f>Y11</f>
        <v>2756584</v>
      </c>
    </row>
    <row r="11" spans="1:25" ht="15" customHeight="1">
      <c r="A11" s="57" t="s">
        <v>320</v>
      </c>
      <c r="B11" s="57" t="s">
        <v>334</v>
      </c>
      <c r="C11" s="38">
        <v>2030120</v>
      </c>
      <c r="D11" s="38">
        <v>2149873</v>
      </c>
      <c r="E11" s="38">
        <v>2162420</v>
      </c>
      <c r="F11" s="38">
        <v>2089741</v>
      </c>
      <c r="G11" s="38">
        <v>2089741</v>
      </c>
      <c r="H11" s="38">
        <v>2130263</v>
      </c>
      <c r="I11" s="38">
        <v>2131693</v>
      </c>
      <c r="J11" s="38">
        <v>2089119</v>
      </c>
      <c r="K11" s="38">
        <v>1818672</v>
      </c>
      <c r="L11" s="38">
        <v>2003010</v>
      </c>
      <c r="M11" s="248">
        <v>2020675</v>
      </c>
      <c r="N11" s="248">
        <v>2044743</v>
      </c>
      <c r="O11" s="295">
        <v>2066633</v>
      </c>
      <c r="P11" s="295">
        <v>2130472</v>
      </c>
      <c r="Q11" s="295">
        <v>9770462</v>
      </c>
      <c r="R11" s="295">
        <v>14253940</v>
      </c>
      <c r="S11" s="295">
        <v>14550957</v>
      </c>
      <c r="T11" s="295">
        <v>15569056</v>
      </c>
      <c r="U11" s="295">
        <v>16219570</v>
      </c>
      <c r="V11" s="295">
        <v>15012742</v>
      </c>
      <c r="W11" s="194">
        <v>13238311</v>
      </c>
      <c r="X11" s="565">
        <v>2662424</v>
      </c>
      <c r="Y11" s="565">
        <v>2756584</v>
      </c>
    </row>
    <row r="12" spans="1:25" ht="30" customHeight="1">
      <c r="A12" s="56" t="s">
        <v>324</v>
      </c>
      <c r="B12" s="59" t="s">
        <v>335</v>
      </c>
      <c r="C12" s="84"/>
      <c r="D12" s="84"/>
      <c r="E12" s="84"/>
      <c r="F12" s="63"/>
      <c r="G12" s="63">
        <v>93165</v>
      </c>
      <c r="H12" s="63">
        <f>3390+95848</f>
        <v>99238</v>
      </c>
      <c r="I12" s="63">
        <f>2356+116390</f>
        <v>118746</v>
      </c>
      <c r="J12" s="63">
        <f>1855+129475</f>
        <v>131330</v>
      </c>
      <c r="K12" s="63">
        <f>134741+1770</f>
        <v>136511</v>
      </c>
      <c r="L12" s="63">
        <f>162016+1862</f>
        <v>163878</v>
      </c>
      <c r="M12" s="249">
        <v>177035</v>
      </c>
      <c r="N12" s="249">
        <v>187335</v>
      </c>
      <c r="O12" s="296">
        <v>194285</v>
      </c>
      <c r="P12" s="296">
        <v>181321</v>
      </c>
      <c r="Q12" s="296">
        <v>205854</v>
      </c>
      <c r="R12" s="296">
        <f>103259+436</f>
        <v>103695</v>
      </c>
      <c r="S12" s="296">
        <v>110155</v>
      </c>
      <c r="T12" s="296">
        <v>112080</v>
      </c>
      <c r="U12" s="296">
        <v>118325</v>
      </c>
      <c r="V12" s="296">
        <v>118325</v>
      </c>
      <c r="W12" s="327">
        <v>123248</v>
      </c>
      <c r="X12" s="327">
        <v>117252</v>
      </c>
      <c r="Y12" s="327">
        <v>62445</v>
      </c>
    </row>
    <row r="13" spans="1:25" s="3" customFormat="1" ht="30" customHeight="1">
      <c r="A13" s="56" t="s">
        <v>670</v>
      </c>
      <c r="B13" s="56" t="s">
        <v>702</v>
      </c>
      <c r="C13" s="84"/>
      <c r="D13" s="84"/>
      <c r="E13" s="84"/>
      <c r="F13" s="63"/>
      <c r="G13" s="63"/>
      <c r="H13" s="63"/>
      <c r="I13" s="63"/>
      <c r="J13" s="63"/>
      <c r="K13" s="63"/>
      <c r="L13" s="63"/>
      <c r="M13" s="249"/>
      <c r="N13" s="249"/>
      <c r="O13" s="296"/>
      <c r="P13" s="296"/>
      <c r="Q13" s="296"/>
      <c r="R13" s="296">
        <v>0</v>
      </c>
      <c r="S13" s="296">
        <v>0</v>
      </c>
      <c r="T13" s="296">
        <v>0</v>
      </c>
      <c r="U13" s="296">
        <v>0</v>
      </c>
      <c r="V13" s="296">
        <v>0</v>
      </c>
      <c r="W13" s="327">
        <v>2455419</v>
      </c>
      <c r="X13" s="327">
        <v>14740412</v>
      </c>
      <c r="Y13" s="327">
        <v>14785144</v>
      </c>
    </row>
    <row r="14" spans="1:25" s="3" customFormat="1" ht="30" customHeight="1">
      <c r="A14" s="56" t="s">
        <v>636</v>
      </c>
      <c r="B14" s="59" t="s">
        <v>637</v>
      </c>
      <c r="C14" s="84"/>
      <c r="D14" s="84"/>
      <c r="E14" s="84"/>
      <c r="F14" s="63"/>
      <c r="G14" s="63"/>
      <c r="H14" s="63"/>
      <c r="I14" s="63"/>
      <c r="J14" s="63"/>
      <c r="K14" s="63"/>
      <c r="L14" s="63"/>
      <c r="M14" s="63"/>
      <c r="N14" s="63"/>
      <c r="O14" s="63"/>
      <c r="P14" s="63"/>
      <c r="Q14" s="63"/>
      <c r="R14" s="63">
        <f t="shared" ref="R14:V14" si="12">R15</f>
        <v>105973</v>
      </c>
      <c r="S14" s="63">
        <f t="shared" si="12"/>
        <v>115896</v>
      </c>
      <c r="T14" s="63">
        <f t="shared" si="12"/>
        <v>118432</v>
      </c>
      <c r="U14" s="63">
        <f t="shared" si="12"/>
        <v>3464</v>
      </c>
      <c r="V14" s="63">
        <f t="shared" si="12"/>
        <v>3464</v>
      </c>
      <c r="W14" s="196">
        <f>W15</f>
        <v>3610</v>
      </c>
      <c r="X14" s="566">
        <f>X15</f>
        <v>3438</v>
      </c>
      <c r="Y14" s="566">
        <f>Y15</f>
        <v>60858</v>
      </c>
    </row>
    <row r="15" spans="1:25" s="436" customFormat="1" ht="15" customHeight="1">
      <c r="A15" s="182" t="s">
        <v>327</v>
      </c>
      <c r="B15" s="33" t="s">
        <v>338</v>
      </c>
      <c r="C15" s="437"/>
      <c r="D15" s="437"/>
      <c r="E15" s="437"/>
      <c r="F15" s="38"/>
      <c r="G15" s="38"/>
      <c r="H15" s="38"/>
      <c r="I15" s="38"/>
      <c r="J15" s="38"/>
      <c r="K15" s="38"/>
      <c r="L15" s="38"/>
      <c r="M15" s="38"/>
      <c r="N15" s="38"/>
      <c r="O15" s="38"/>
      <c r="P15" s="38"/>
      <c r="Q15" s="38"/>
      <c r="R15" s="38">
        <v>105973</v>
      </c>
      <c r="S15" s="38">
        <v>115896</v>
      </c>
      <c r="T15" s="38">
        <v>118432</v>
      </c>
      <c r="U15" s="38">
        <v>3464</v>
      </c>
      <c r="V15" s="38">
        <v>3464</v>
      </c>
      <c r="W15" s="194">
        <v>3610</v>
      </c>
      <c r="X15" s="565">
        <v>3438</v>
      </c>
      <c r="Y15" s="565">
        <v>60858</v>
      </c>
    </row>
    <row r="16" spans="1:25" ht="30" customHeight="1">
      <c r="A16" s="59" t="s">
        <v>325</v>
      </c>
      <c r="B16" s="59" t="s">
        <v>336</v>
      </c>
      <c r="C16" s="84"/>
      <c r="D16" s="84"/>
      <c r="E16" s="84"/>
      <c r="F16" s="63"/>
      <c r="G16" s="63">
        <f>G18+G19</f>
        <v>812620</v>
      </c>
      <c r="H16" s="63">
        <f t="shared" ref="H16:M16" si="13">H18+H19</f>
        <v>811584</v>
      </c>
      <c r="I16" s="63">
        <f t="shared" si="13"/>
        <v>843573</v>
      </c>
      <c r="J16" s="63">
        <f t="shared" si="13"/>
        <v>841340</v>
      </c>
      <c r="K16" s="63">
        <f t="shared" si="13"/>
        <v>821538</v>
      </c>
      <c r="L16" s="63">
        <f t="shared" si="13"/>
        <v>817717</v>
      </c>
      <c r="M16" s="328">
        <f t="shared" si="13"/>
        <v>807301</v>
      </c>
      <c r="N16" s="328">
        <f t="shared" ref="N16:S16" si="14">N18+N19</f>
        <v>808758</v>
      </c>
      <c r="O16" s="327">
        <f t="shared" si="14"/>
        <v>884912</v>
      </c>
      <c r="P16" s="327">
        <f t="shared" si="14"/>
        <v>881236</v>
      </c>
      <c r="Q16" s="327">
        <f t="shared" si="14"/>
        <v>801440</v>
      </c>
      <c r="R16" s="327">
        <f t="shared" si="14"/>
        <v>808264</v>
      </c>
      <c r="S16" s="327">
        <f t="shared" si="14"/>
        <v>857331</v>
      </c>
      <c r="T16" s="327">
        <f t="shared" ref="T16:U16" si="15">T18+T19</f>
        <v>1336707</v>
      </c>
      <c r="U16" s="327">
        <f t="shared" si="15"/>
        <v>1329921</v>
      </c>
      <c r="V16" s="327">
        <f t="shared" ref="V16" si="16">V18+V19</f>
        <v>1363826</v>
      </c>
      <c r="W16" s="196">
        <f>W18+W19</f>
        <v>270798</v>
      </c>
      <c r="X16" s="566">
        <f>X18+X19</f>
        <v>177287</v>
      </c>
      <c r="Y16" s="566">
        <f>Y18+Y19</f>
        <v>177460</v>
      </c>
    </row>
    <row r="17" spans="1:25" s="3" customFormat="1">
      <c r="A17" s="59" t="s">
        <v>371</v>
      </c>
      <c r="B17" s="59" t="s">
        <v>582</v>
      </c>
      <c r="C17" s="63">
        <f>C18+C19</f>
        <v>878321</v>
      </c>
      <c r="D17" s="63">
        <f>D18+D19</f>
        <v>888437</v>
      </c>
      <c r="E17" s="63">
        <f>E18+E19</f>
        <v>914701</v>
      </c>
      <c r="F17" s="63">
        <f>F18+F19</f>
        <v>920879</v>
      </c>
      <c r="G17" s="63"/>
      <c r="H17" s="63"/>
      <c r="I17" s="63"/>
      <c r="J17" s="63"/>
      <c r="K17" s="63"/>
      <c r="L17" s="63"/>
      <c r="M17" s="249"/>
      <c r="N17" s="249"/>
      <c r="O17" s="296"/>
      <c r="P17" s="296"/>
      <c r="Q17" s="296"/>
      <c r="R17" s="296"/>
      <c r="S17" s="296"/>
      <c r="T17" s="296"/>
      <c r="U17" s="296"/>
      <c r="V17" s="296"/>
      <c r="W17" s="196"/>
      <c r="X17" s="566"/>
      <c r="Y17" s="566"/>
    </row>
    <row r="18" spans="1:25" ht="15" customHeight="1">
      <c r="A18" s="33" t="s">
        <v>326</v>
      </c>
      <c r="B18" s="33" t="s">
        <v>337</v>
      </c>
      <c r="C18" s="38">
        <v>22970</v>
      </c>
      <c r="D18" s="38">
        <v>22405</v>
      </c>
      <c r="E18" s="38">
        <v>22093</v>
      </c>
      <c r="F18" s="38">
        <v>19329</v>
      </c>
      <c r="G18" s="38">
        <v>19329</v>
      </c>
      <c r="H18" s="38">
        <v>19663</v>
      </c>
      <c r="I18" s="38">
        <v>18663</v>
      </c>
      <c r="J18" s="38">
        <v>16297</v>
      </c>
      <c r="K18" s="38">
        <v>16720</v>
      </c>
      <c r="L18" s="38">
        <v>12897</v>
      </c>
      <c r="M18" s="248">
        <v>13997</v>
      </c>
      <c r="N18" s="248">
        <v>15164</v>
      </c>
      <c r="O18" s="295">
        <v>19996</v>
      </c>
      <c r="P18" s="295">
        <v>16280</v>
      </c>
      <c r="Q18" s="295">
        <v>19996</v>
      </c>
      <c r="R18" s="295">
        <v>24328</v>
      </c>
      <c r="S18" s="295">
        <v>30594</v>
      </c>
      <c r="T18" s="295">
        <v>42991</v>
      </c>
      <c r="U18" s="295">
        <v>63320</v>
      </c>
      <c r="V18" s="295">
        <v>69319</v>
      </c>
      <c r="W18" s="194">
        <v>75318</v>
      </c>
      <c r="X18" s="565">
        <v>0</v>
      </c>
      <c r="Y18" s="565">
        <v>0</v>
      </c>
    </row>
    <row r="19" spans="1:25" ht="15" customHeight="1">
      <c r="A19" s="57" t="s">
        <v>327</v>
      </c>
      <c r="B19" s="57" t="s">
        <v>338</v>
      </c>
      <c r="C19" s="38">
        <v>855351</v>
      </c>
      <c r="D19" s="38">
        <v>866032</v>
      </c>
      <c r="E19" s="38">
        <v>892608</v>
      </c>
      <c r="F19" s="38">
        <v>901550</v>
      </c>
      <c r="G19" s="38">
        <v>793291</v>
      </c>
      <c r="H19" s="38">
        <v>791921</v>
      </c>
      <c r="I19" s="38">
        <v>824910</v>
      </c>
      <c r="J19" s="38">
        <v>825043</v>
      </c>
      <c r="K19" s="38">
        <v>804818</v>
      </c>
      <c r="L19" s="38">
        <v>804820</v>
      </c>
      <c r="M19" s="248">
        <v>793304</v>
      </c>
      <c r="N19" s="248">
        <v>793594</v>
      </c>
      <c r="O19" s="295">
        <v>864916</v>
      </c>
      <c r="P19" s="295">
        <v>864956</v>
      </c>
      <c r="Q19" s="295">
        <v>781444</v>
      </c>
      <c r="R19" s="295">
        <v>783936</v>
      </c>
      <c r="S19" s="295">
        <v>826737</v>
      </c>
      <c r="T19" s="295">
        <v>1293716</v>
      </c>
      <c r="U19" s="295">
        <v>1266601</v>
      </c>
      <c r="V19" s="295">
        <v>1294507</v>
      </c>
      <c r="W19" s="194">
        <v>195480</v>
      </c>
      <c r="X19" s="565">
        <v>177287</v>
      </c>
      <c r="Y19" s="565">
        <v>177460</v>
      </c>
    </row>
    <row r="20" spans="1:25" ht="15" customHeight="1">
      <c r="A20" s="35" t="s">
        <v>56</v>
      </c>
      <c r="B20" s="35" t="s">
        <v>42</v>
      </c>
      <c r="C20" s="190">
        <f>C4+C17</f>
        <v>25090751</v>
      </c>
      <c r="D20" s="190">
        <f>D4+D17</f>
        <v>25072507</v>
      </c>
      <c r="E20" s="190">
        <f>E4+E17</f>
        <v>25926495</v>
      </c>
      <c r="F20" s="190">
        <f>F4+F17</f>
        <v>26905088</v>
      </c>
      <c r="G20" s="191">
        <f>G3+G12+G16</f>
        <v>26889994</v>
      </c>
      <c r="H20" s="191">
        <f>H3+H12+H16</f>
        <v>27661682</v>
      </c>
      <c r="I20" s="191">
        <f>I3+I12+I14+I16</f>
        <v>33527451</v>
      </c>
      <c r="J20" s="191">
        <f t="shared" ref="J20:R20" si="17">J3+J12+J14+J16</f>
        <v>33986072</v>
      </c>
      <c r="K20" s="191">
        <f t="shared" si="17"/>
        <v>37844506</v>
      </c>
      <c r="L20" s="191">
        <f t="shared" si="17"/>
        <v>37976558</v>
      </c>
      <c r="M20" s="191">
        <f t="shared" si="17"/>
        <v>38081452</v>
      </c>
      <c r="N20" s="191">
        <f t="shared" si="17"/>
        <v>37581667</v>
      </c>
      <c r="O20" s="191">
        <f t="shared" si="17"/>
        <v>41328134</v>
      </c>
      <c r="P20" s="191">
        <f t="shared" si="17"/>
        <v>41193093</v>
      </c>
      <c r="Q20" s="191">
        <f t="shared" si="17"/>
        <v>56806942</v>
      </c>
      <c r="R20" s="191">
        <f t="shared" si="17"/>
        <v>61209949</v>
      </c>
      <c r="S20" s="191">
        <f t="shared" ref="S20:T20" si="18">S3+S12+S14+S16</f>
        <v>66783434</v>
      </c>
      <c r="T20" s="191">
        <f t="shared" si="18"/>
        <v>68758852</v>
      </c>
      <c r="U20" s="191">
        <f t="shared" ref="U20" si="19">U3+U12+U14+U16</f>
        <v>71165386</v>
      </c>
      <c r="V20" s="190">
        <f t="shared" ref="V20" si="20">V3+V12+V14+V16</f>
        <v>70048917</v>
      </c>
      <c r="W20" s="522">
        <f>W3+W12+W14+W16+W13</f>
        <v>66394854</v>
      </c>
      <c r="X20" s="522">
        <f>X3+X12+X14+X16+X13</f>
        <v>62902779</v>
      </c>
      <c r="Y20" s="522">
        <f>Y3+Y12+Y14+Y16+Y13</f>
        <v>49158286</v>
      </c>
    </row>
    <row r="21" spans="1:25" s="3" customFormat="1">
      <c r="B21" s="188"/>
      <c r="C21" s="329">
        <f>C20-BS!D12</f>
        <v>0</v>
      </c>
      <c r="D21" s="329">
        <f>D20-BS!E12</f>
        <v>0</v>
      </c>
      <c r="E21" s="329">
        <f>E20-BS!F12</f>
        <v>0</v>
      </c>
      <c r="F21" s="329">
        <f>F20-BS!G12</f>
        <v>0</v>
      </c>
      <c r="G21" s="329">
        <f>BS!H13-G20</f>
        <v>0</v>
      </c>
      <c r="H21" s="329">
        <f>H20-BS!I13</f>
        <v>0</v>
      </c>
      <c r="I21" s="329">
        <f>I20-BS!J13</f>
        <v>0</v>
      </c>
      <c r="J21" s="329">
        <f>J20-BS!K13</f>
        <v>0</v>
      </c>
      <c r="K21" s="329">
        <f>K20-BS!L13</f>
        <v>0</v>
      </c>
      <c r="L21" s="329">
        <f>L20-BS!M13</f>
        <v>0</v>
      </c>
      <c r="M21" s="329">
        <f>M20-BS!N13</f>
        <v>0</v>
      </c>
      <c r="N21" s="329">
        <f>N20-BS!O13</f>
        <v>0</v>
      </c>
      <c r="O21" s="329">
        <f>O20-BS!P13</f>
        <v>0</v>
      </c>
      <c r="P21" s="189">
        <f>BS!Q13-P20</f>
        <v>0</v>
      </c>
      <c r="Q21" s="189">
        <f>BS!R13-Q20</f>
        <v>0</v>
      </c>
      <c r="R21" s="189">
        <f>BS!S13-R20</f>
        <v>0</v>
      </c>
      <c r="S21" s="189">
        <f>BS!T13-S20</f>
        <v>0</v>
      </c>
      <c r="T21" s="189">
        <f>BS!U13-T20</f>
        <v>0</v>
      </c>
      <c r="U21" s="189">
        <f>BS!V13-U20</f>
        <v>0</v>
      </c>
      <c r="V21" s="189">
        <f>BS!W13-V20</f>
        <v>0</v>
      </c>
      <c r="W21" s="570">
        <f>BS!X13-W20</f>
        <v>0</v>
      </c>
      <c r="X21" s="570">
        <f>BS!Y13-X20</f>
        <v>0</v>
      </c>
      <c r="Y21" s="189">
        <f>BS!Z13-Y20</f>
        <v>0</v>
      </c>
    </row>
    <row r="22" spans="1:25" s="3" customFormat="1">
      <c r="B22" s="188"/>
      <c r="C22" s="188"/>
      <c r="D22" s="189"/>
      <c r="E22" s="188"/>
      <c r="F22" s="189"/>
      <c r="G22" s="244">
        <f>G21-G20</f>
        <v>-26889994</v>
      </c>
      <c r="H22" s="189"/>
      <c r="I22" s="189"/>
      <c r="J22" s="322"/>
      <c r="K22" s="188"/>
      <c r="L22" s="188"/>
      <c r="M22" s="188"/>
      <c r="N22" s="188"/>
      <c r="O22" s="188"/>
      <c r="P22" s="188"/>
      <c r="Q22" s="188"/>
      <c r="R22" s="188"/>
      <c r="S22" s="188"/>
      <c r="T22" s="188"/>
      <c r="U22" s="188"/>
      <c r="V22" s="188"/>
    </row>
    <row r="23" spans="1:25">
      <c r="B23" s="188"/>
      <c r="C23" s="188"/>
      <c r="D23" s="189"/>
      <c r="E23" s="189"/>
      <c r="F23" s="189"/>
      <c r="G23" s="244"/>
      <c r="H23" s="189"/>
      <c r="I23" s="189"/>
      <c r="J23" s="189"/>
      <c r="K23" s="189"/>
      <c r="L23" s="189"/>
      <c r="M23" s="189"/>
      <c r="N23" s="189"/>
      <c r="O23" s="189"/>
      <c r="P23" s="188"/>
      <c r="Q23" s="188"/>
      <c r="R23" s="188"/>
      <c r="S23" s="188"/>
      <c r="T23" s="188"/>
      <c r="U23" s="188"/>
      <c r="V23" s="188"/>
    </row>
    <row r="24" spans="1:25">
      <c r="B24" s="188"/>
      <c r="C24" s="188"/>
      <c r="D24" s="188"/>
      <c r="E24" s="188"/>
      <c r="F24" s="188"/>
      <c r="G24" s="326"/>
      <c r="H24" s="188"/>
      <c r="I24" s="188"/>
      <c r="J24" s="188"/>
      <c r="K24" s="188"/>
      <c r="L24" s="188"/>
      <c r="M24" s="188"/>
      <c r="N24" s="188"/>
      <c r="O24" s="188"/>
      <c r="P24" s="188"/>
      <c r="Q24" s="188"/>
      <c r="R24" s="188"/>
      <c r="S24" s="188"/>
      <c r="T24" s="188"/>
      <c r="U24" s="188"/>
      <c r="V24" s="188"/>
    </row>
    <row r="25" spans="1:25" ht="15.75">
      <c r="B25" s="188"/>
      <c r="C25" s="188"/>
      <c r="D25" s="188"/>
      <c r="E25" s="188"/>
      <c r="F25" s="188"/>
      <c r="G25" s="290">
        <v>25984209</v>
      </c>
      <c r="H25" s="188"/>
      <c r="I25" s="188"/>
      <c r="J25" s="188"/>
      <c r="K25" s="188"/>
      <c r="L25" s="188"/>
      <c r="M25" s="188"/>
      <c r="N25" s="188"/>
      <c r="O25" s="188"/>
      <c r="P25" s="188"/>
      <c r="Q25" s="188"/>
      <c r="R25" s="188"/>
      <c r="S25" s="188"/>
      <c r="T25" s="188"/>
      <c r="U25" s="188"/>
      <c r="V25" s="188"/>
    </row>
    <row r="26" spans="1:25" ht="15.75">
      <c r="B26" s="188"/>
      <c r="C26" s="188"/>
      <c r="D26" s="188"/>
      <c r="E26" s="188"/>
      <c r="F26" s="188"/>
      <c r="G26" s="290">
        <v>93165</v>
      </c>
      <c r="H26" s="188"/>
      <c r="I26" s="188"/>
      <c r="J26" s="188"/>
      <c r="K26" s="188"/>
      <c r="L26" s="188"/>
      <c r="M26" s="188"/>
      <c r="N26" s="188"/>
      <c r="O26" s="188"/>
      <c r="P26" s="188"/>
      <c r="Q26" s="188"/>
      <c r="R26" s="188"/>
      <c r="S26" s="188"/>
      <c r="T26" s="188"/>
      <c r="U26" s="188"/>
      <c r="V26" s="188"/>
    </row>
    <row r="27" spans="1:25" ht="15.75">
      <c r="B27" s="188"/>
      <c r="C27" s="188"/>
      <c r="D27" s="188"/>
      <c r="E27" s="188"/>
      <c r="F27" s="188"/>
      <c r="G27" s="290">
        <v>812620</v>
      </c>
      <c r="H27" s="188"/>
      <c r="I27" s="188"/>
      <c r="J27" s="189"/>
      <c r="K27" s="188"/>
      <c r="L27" s="188"/>
      <c r="M27" s="188"/>
      <c r="N27" s="188"/>
      <c r="O27" s="188"/>
      <c r="P27" s="188"/>
      <c r="Q27" s="188"/>
      <c r="R27" s="188"/>
      <c r="S27" s="188"/>
      <c r="T27" s="188"/>
      <c r="U27" s="188"/>
      <c r="V27" s="188"/>
    </row>
    <row r="28" spans="1:25">
      <c r="C28" s="188"/>
      <c r="D28" s="188"/>
      <c r="E28" s="188"/>
      <c r="F28" s="188"/>
      <c r="G28" s="326"/>
      <c r="H28" s="188"/>
      <c r="I28" s="188"/>
      <c r="J28" s="189"/>
      <c r="K28" s="188"/>
      <c r="L28" s="188"/>
      <c r="M28" s="188"/>
      <c r="N28" s="188"/>
      <c r="O28" s="188"/>
      <c r="P28" s="312"/>
    </row>
    <row r="29" spans="1:25">
      <c r="C29" s="188"/>
      <c r="D29" s="188"/>
      <c r="E29" s="188"/>
      <c r="F29" s="188"/>
      <c r="G29" s="326"/>
      <c r="H29" s="188"/>
      <c r="I29" s="188"/>
      <c r="J29" s="188"/>
      <c r="K29" s="188"/>
      <c r="L29" s="188"/>
      <c r="M29" s="188"/>
      <c r="N29" s="188"/>
      <c r="O29" s="188"/>
      <c r="P29" s="312"/>
    </row>
    <row r="30" spans="1:25">
      <c r="C30" s="188"/>
      <c r="D30" s="188"/>
      <c r="E30" s="188"/>
      <c r="F30" s="188"/>
      <c r="G30" s="188"/>
      <c r="H30" s="188"/>
      <c r="I30" s="188"/>
      <c r="J30" s="188"/>
      <c r="K30" s="188"/>
      <c r="L30" s="188"/>
      <c r="M30" s="188"/>
      <c r="N30" s="188"/>
      <c r="O30" s="188"/>
      <c r="P30" s="312"/>
    </row>
    <row r="31" spans="1:25">
      <c r="C31" s="188"/>
      <c r="D31" s="188"/>
      <c r="E31" s="188"/>
      <c r="F31" s="188"/>
      <c r="G31" s="188"/>
      <c r="H31" s="188"/>
      <c r="I31" s="188"/>
      <c r="J31" s="188"/>
      <c r="K31" s="188"/>
      <c r="L31" s="188"/>
      <c r="M31" s="188"/>
      <c r="N31" s="188"/>
      <c r="O31" s="188"/>
      <c r="P31" s="312"/>
    </row>
    <row r="32" spans="1:25">
      <c r="C32" s="188"/>
      <c r="D32" s="188"/>
      <c r="E32" s="188"/>
      <c r="F32" s="188"/>
      <c r="G32" s="188"/>
      <c r="H32" s="188"/>
      <c r="I32" s="188"/>
      <c r="J32" s="188"/>
      <c r="K32" s="188"/>
      <c r="L32" s="188"/>
      <c r="M32" s="188"/>
      <c r="N32" s="188"/>
      <c r="O32" s="188"/>
      <c r="P32" s="312"/>
    </row>
    <row r="33" spans="3:15">
      <c r="C33" s="188"/>
      <c r="D33" s="188"/>
      <c r="E33" s="188"/>
      <c r="F33" s="188"/>
      <c r="G33" s="188"/>
      <c r="H33" s="188"/>
      <c r="I33" s="188"/>
      <c r="J33" s="188"/>
      <c r="K33" s="188"/>
      <c r="L33" s="188"/>
      <c r="M33" s="188"/>
      <c r="N33" s="188"/>
      <c r="O33" s="188"/>
    </row>
    <row r="34" spans="3:15">
      <c r="C34" s="188"/>
      <c r="D34" s="188"/>
      <c r="E34" s="188"/>
      <c r="F34" s="188"/>
      <c r="G34" s="188"/>
      <c r="H34" s="188"/>
      <c r="I34" s="188"/>
      <c r="J34" s="188"/>
      <c r="K34" s="188"/>
      <c r="L34" s="188"/>
      <c r="M34" s="188"/>
      <c r="N34" s="188"/>
      <c r="O34" s="188"/>
    </row>
  </sheetData>
  <customSheetViews>
    <customSheetView guid="{7E6EAF56-D69B-4B4F-988F-2F68F5374219}">
      <pane xSplit="2" ySplit="2" topLeftCell="R3" activePane="bottomRight" state="frozen"/>
      <selection pane="bottomRight" activeCell="W1" sqref="W1:W1048576"/>
      <pageMargins left="0.7" right="0.7" top="0.75" bottom="0.75" header="0.3" footer="0.3"/>
      <pageSetup paperSize="9" orientation="portrait" r:id="rId1"/>
    </customSheetView>
    <customSheetView guid="{899D69CD-4B7E-42BC-9944-5BD922EB798C}" topLeftCell="C1">
      <selection activeCell="H12" sqref="H12"/>
      <pageMargins left="0.7" right="0.7" top="0.75" bottom="0.75" header="0.3" footer="0.3"/>
      <pageSetup paperSize="9" orientation="portrait" r:id="rId2"/>
    </customSheetView>
    <customSheetView guid="{9AF4A83C-CF57-4B40-8A74-6A0EA6C2FE5C}" hiddenColumns="1" topLeftCell="B1">
      <selection activeCell="V8" sqref="V8"/>
      <pageMargins left="0.7" right="0.7" top="0.75" bottom="0.75" header="0.3" footer="0.3"/>
      <pageSetup paperSize="9" orientation="portrait" horizontalDpi="1200" verticalDpi="1200" r:id="rId3"/>
    </customSheetView>
    <customSheetView guid="{687A4863-1825-4D63-B732-E76682E6DE4F}" hiddenColumns="1">
      <selection activeCell="V26" sqref="V26"/>
      <pageMargins left="0.7" right="0.7" top="0.75" bottom="0.75" header="0.3" footer="0.3"/>
      <pageSetup paperSize="9" orientation="portrait" horizontalDpi="1200" verticalDpi="1200" r:id="rId4"/>
    </customSheetView>
    <customSheetView guid="{8DA78CF1-615A-4626-9893-6751995631A4}" hiddenColumns="1">
      <selection activeCell="P23" sqref="P23"/>
      <pageMargins left="0.7" right="0.7" top="0.75" bottom="0.75" header="0.3" footer="0.3"/>
      <pageSetup paperSize="9" orientation="portrait" horizontalDpi="1200" verticalDpi="1200" r:id="rId5"/>
    </customSheetView>
    <customSheetView guid="{57267270-6A97-4850-9DB6-FE6B399379AA}" scale="110" topLeftCell="C1">
      <selection activeCell="M15" sqref="M15"/>
      <pageMargins left="0.7" right="0.7" top="0.75" bottom="0.75" header="0.3" footer="0.3"/>
      <pageSetup paperSize="9" orientation="portrait" horizontalDpi="1200" verticalDpi="1200" r:id="rId6"/>
    </customSheetView>
    <customSheetView guid="{25FAB884-5E17-4008-8139-33D910C7DEFE}">
      <selection activeCell="A20" sqref="A20"/>
      <pageMargins left="0.7" right="0.7" top="0.75" bottom="0.75" header="0.3" footer="0.3"/>
      <pageSetup paperSize="9" orientation="portrait" horizontalDpi="1200" verticalDpi="1200" r:id="rId7"/>
    </customSheetView>
    <customSheetView guid="{22F3E99A-96C8-445F-81B2-67262F695A36}" topLeftCell="C1">
      <selection activeCell="H12" sqref="H12"/>
      <pageMargins left="0.7" right="0.7" top="0.75" bottom="0.75" header="0.3" footer="0.3"/>
      <pageSetup paperSize="9" orientation="portrait" r:id="rId8"/>
    </customSheetView>
    <customSheetView guid="{12F8D032-8143-430B-8DFF-852E8796C402}">
      <selection activeCell="B3" sqref="B3"/>
      <pageMargins left="0.7" right="0.7" top="0.75" bottom="0.75" header="0.3" footer="0.3"/>
      <pageSetup paperSize="9" orientation="portrait" horizontalDpi="1200" verticalDpi="1200" r:id="rId9"/>
    </customSheetView>
  </customSheetViews>
  <pageMargins left="0.7" right="0.7" top="0.75" bottom="0.75" header="0.3" footer="0.3"/>
  <pageSetup paperSize="9" orientation="portrait"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42578125" defaultRowHeight="12.75"/>
  <cols>
    <col min="1" max="1" width="33.42578125" style="97" customWidth="1"/>
    <col min="2" max="2" width="36.5703125" style="97" customWidth="1"/>
    <col min="3" max="17" width="13.42578125" style="97" customWidth="1"/>
    <col min="18" max="20" width="10.42578125" style="97" customWidth="1"/>
    <col min="21" max="16384" width="9.42578125" style="97"/>
  </cols>
  <sheetData>
    <row r="1" spans="1:20">
      <c r="A1" s="96" t="s">
        <v>294</v>
      </c>
      <c r="B1" s="96" t="s">
        <v>295</v>
      </c>
    </row>
    <row r="2" spans="1:20" ht="43.5" customHeight="1" thickBot="1">
      <c r="A2" s="98" t="s">
        <v>624</v>
      </c>
      <c r="B2" s="98" t="s">
        <v>625</v>
      </c>
      <c r="C2" s="99" t="s">
        <v>115</v>
      </c>
      <c r="D2" s="99" t="s">
        <v>133</v>
      </c>
      <c r="E2" s="99" t="s">
        <v>134</v>
      </c>
      <c r="F2" s="99" t="s">
        <v>140</v>
      </c>
      <c r="G2" s="99" t="s">
        <v>148</v>
      </c>
      <c r="H2" s="99" t="s">
        <v>552</v>
      </c>
      <c r="I2" s="99" t="s">
        <v>583</v>
      </c>
      <c r="J2" s="99" t="s">
        <v>589</v>
      </c>
      <c r="K2" s="99" t="s">
        <v>618</v>
      </c>
      <c r="L2" s="99" t="s">
        <v>622</v>
      </c>
      <c r="M2" s="99" t="s">
        <v>633</v>
      </c>
      <c r="N2" s="99" t="s">
        <v>646</v>
      </c>
      <c r="O2" s="99" t="s">
        <v>650</v>
      </c>
      <c r="P2" s="99" t="s">
        <v>655</v>
      </c>
      <c r="Q2" s="99" t="s">
        <v>658</v>
      </c>
      <c r="R2" s="99" t="s">
        <v>698</v>
      </c>
      <c r="S2" s="99" t="s">
        <v>715</v>
      </c>
      <c r="T2" s="99" t="s">
        <v>724</v>
      </c>
    </row>
    <row r="3" spans="1:20" ht="15" customHeight="1">
      <c r="A3" s="364" t="s">
        <v>296</v>
      </c>
      <c r="B3" s="364" t="s">
        <v>297</v>
      </c>
      <c r="C3" s="357">
        <f t="shared" ref="C3:I3" si="0">SUM(C4:C7)</f>
        <v>0</v>
      </c>
      <c r="D3" s="357">
        <f t="shared" si="0"/>
        <v>-67</v>
      </c>
      <c r="E3" s="357">
        <f t="shared" si="0"/>
        <v>-4</v>
      </c>
      <c r="F3" s="357">
        <f t="shared" si="0"/>
        <v>5</v>
      </c>
      <c r="G3" s="357">
        <f t="shared" si="0"/>
        <v>0</v>
      </c>
      <c r="H3" s="357">
        <f t="shared" si="0"/>
        <v>-2</v>
      </c>
      <c r="I3" s="357">
        <f t="shared" si="0"/>
        <v>-1</v>
      </c>
      <c r="J3" s="357">
        <f t="shared" ref="J3:O3" si="1">SUM(J4:J7)</f>
        <v>-25</v>
      </c>
      <c r="K3" s="357">
        <f t="shared" si="1"/>
        <v>-4</v>
      </c>
      <c r="L3" s="357">
        <f t="shared" si="1"/>
        <v>-3</v>
      </c>
      <c r="M3" s="357">
        <f t="shared" si="1"/>
        <v>3</v>
      </c>
      <c r="N3" s="357">
        <f t="shared" si="1"/>
        <v>-7</v>
      </c>
      <c r="O3" s="357">
        <f t="shared" si="1"/>
        <v>10</v>
      </c>
      <c r="P3" s="357">
        <f t="shared" ref="P3:T3" si="2">SUM(P4:P7)</f>
        <v>5</v>
      </c>
      <c r="Q3" s="357">
        <f t="shared" si="2"/>
        <v>-3</v>
      </c>
      <c r="R3" s="357">
        <f t="shared" si="2"/>
        <v>-21</v>
      </c>
      <c r="S3" s="357">
        <f t="shared" si="2"/>
        <v>5</v>
      </c>
      <c r="T3" s="357">
        <f t="shared" si="2"/>
        <v>41</v>
      </c>
    </row>
    <row r="4" spans="1:20" ht="15" customHeight="1">
      <c r="A4" s="361" t="s">
        <v>310</v>
      </c>
      <c r="B4" s="361" t="s">
        <v>304</v>
      </c>
      <c r="C4" s="358">
        <v>0</v>
      </c>
      <c r="D4" s="358">
        <v>-67</v>
      </c>
      <c r="E4" s="358">
        <v>-4</v>
      </c>
      <c r="F4" s="358">
        <v>5</v>
      </c>
      <c r="G4" s="358">
        <v>0</v>
      </c>
      <c r="H4" s="358">
        <v>-2</v>
      </c>
      <c r="I4" s="358">
        <v>-1</v>
      </c>
      <c r="J4" s="358">
        <v>-25</v>
      </c>
      <c r="K4" s="358">
        <v>-4</v>
      </c>
      <c r="L4" s="358">
        <v>-3</v>
      </c>
      <c r="M4" s="358">
        <v>3</v>
      </c>
      <c r="N4" s="358">
        <v>-7</v>
      </c>
      <c r="O4" s="358">
        <v>10</v>
      </c>
      <c r="P4" s="358">
        <v>5</v>
      </c>
      <c r="Q4" s="358">
        <v>-3</v>
      </c>
      <c r="R4" s="358">
        <v>-21</v>
      </c>
      <c r="S4" s="358">
        <v>5</v>
      </c>
      <c r="T4" s="358">
        <v>41</v>
      </c>
    </row>
    <row r="5" spans="1:20" ht="15" customHeight="1">
      <c r="A5" s="361" t="s">
        <v>311</v>
      </c>
      <c r="B5" s="361" t="s">
        <v>305</v>
      </c>
      <c r="C5" s="358">
        <v>0</v>
      </c>
      <c r="D5" s="358">
        <v>0</v>
      </c>
      <c r="E5" s="358">
        <v>0</v>
      </c>
      <c r="F5" s="358">
        <v>0</v>
      </c>
      <c r="G5" s="358">
        <v>0</v>
      </c>
      <c r="H5" s="358">
        <v>0</v>
      </c>
      <c r="I5" s="358">
        <v>0</v>
      </c>
      <c r="J5" s="358">
        <v>0</v>
      </c>
      <c r="K5" s="358">
        <v>0</v>
      </c>
      <c r="L5" s="358">
        <v>0</v>
      </c>
      <c r="M5" s="358">
        <v>0</v>
      </c>
      <c r="N5" s="358">
        <v>0</v>
      </c>
      <c r="O5" s="358">
        <v>0</v>
      </c>
      <c r="P5" s="358">
        <v>0</v>
      </c>
      <c r="Q5" s="358">
        <v>0</v>
      </c>
      <c r="R5" s="358">
        <v>0</v>
      </c>
      <c r="S5" s="358">
        <v>0</v>
      </c>
      <c r="T5" s="358">
        <v>0</v>
      </c>
    </row>
    <row r="6" spans="1:20" ht="15" customHeight="1">
      <c r="A6" s="361" t="s">
        <v>312</v>
      </c>
      <c r="B6" s="361" t="s">
        <v>306</v>
      </c>
      <c r="C6" s="358">
        <v>0</v>
      </c>
      <c r="D6" s="358">
        <v>0</v>
      </c>
      <c r="E6" s="358">
        <v>0</v>
      </c>
      <c r="F6" s="358">
        <v>0</v>
      </c>
      <c r="G6" s="358">
        <v>0</v>
      </c>
      <c r="H6" s="358">
        <v>0</v>
      </c>
      <c r="I6" s="358">
        <v>0</v>
      </c>
      <c r="J6" s="358">
        <v>0</v>
      </c>
      <c r="K6" s="358">
        <v>0</v>
      </c>
      <c r="L6" s="358">
        <v>0</v>
      </c>
      <c r="M6" s="358">
        <v>0</v>
      </c>
      <c r="N6" s="358">
        <v>0</v>
      </c>
      <c r="O6" s="358">
        <v>0</v>
      </c>
      <c r="P6" s="358">
        <v>0</v>
      </c>
      <c r="Q6" s="358">
        <v>0</v>
      </c>
      <c r="R6" s="358">
        <v>0</v>
      </c>
      <c r="S6" s="358">
        <v>0</v>
      </c>
      <c r="T6" s="358">
        <v>0</v>
      </c>
    </row>
    <row r="7" spans="1:20" ht="15" customHeight="1">
      <c r="A7" s="361" t="s">
        <v>307</v>
      </c>
      <c r="B7" s="361" t="s">
        <v>307</v>
      </c>
      <c r="C7" s="358">
        <v>0</v>
      </c>
      <c r="D7" s="358">
        <v>0</v>
      </c>
      <c r="E7" s="358">
        <v>0</v>
      </c>
      <c r="F7" s="358">
        <v>0</v>
      </c>
      <c r="G7" s="358">
        <v>0</v>
      </c>
      <c r="H7" s="358">
        <v>0</v>
      </c>
      <c r="I7" s="358">
        <v>0</v>
      </c>
      <c r="J7" s="358">
        <v>0</v>
      </c>
      <c r="K7" s="358">
        <v>0</v>
      </c>
      <c r="L7" s="358">
        <v>0</v>
      </c>
      <c r="M7" s="358">
        <v>0</v>
      </c>
      <c r="N7" s="358">
        <v>0</v>
      </c>
      <c r="O7" s="358">
        <v>0</v>
      </c>
      <c r="P7" s="358">
        <v>0</v>
      </c>
      <c r="Q7" s="358">
        <v>0</v>
      </c>
      <c r="R7" s="358">
        <v>0</v>
      </c>
      <c r="S7" s="358">
        <v>0</v>
      </c>
      <c r="T7" s="358">
        <v>0</v>
      </c>
    </row>
    <row r="8" spans="1:20" ht="15" customHeight="1">
      <c r="A8" s="364" t="s">
        <v>298</v>
      </c>
      <c r="B8" s="364" t="s">
        <v>301</v>
      </c>
      <c r="C8" s="357">
        <f t="shared" ref="C8:I8" si="3">SUM(C9:C12)</f>
        <v>-218758</v>
      </c>
      <c r="D8" s="357">
        <f t="shared" si="3"/>
        <v>-260620</v>
      </c>
      <c r="E8" s="357">
        <f t="shared" si="3"/>
        <v>-244398</v>
      </c>
      <c r="F8" s="357">
        <f t="shared" si="3"/>
        <v>-365996</v>
      </c>
      <c r="G8" s="357">
        <f t="shared" si="3"/>
        <v>-280118</v>
      </c>
      <c r="H8" s="357">
        <f t="shared" si="3"/>
        <v>-366957</v>
      </c>
      <c r="I8" s="357">
        <f t="shared" si="3"/>
        <v>-323350</v>
      </c>
      <c r="J8" s="357">
        <f t="shared" ref="J8:O8" si="4">SUM(J9:J12)</f>
        <v>-258576</v>
      </c>
      <c r="K8" s="357">
        <f t="shared" si="4"/>
        <v>-489635</v>
      </c>
      <c r="L8" s="357">
        <f t="shared" si="4"/>
        <v>-470681</v>
      </c>
      <c r="M8" s="357">
        <f t="shared" si="4"/>
        <v>-350509</v>
      </c>
      <c r="N8" s="357">
        <f t="shared" si="4"/>
        <v>-449882</v>
      </c>
      <c r="O8" s="357">
        <f t="shared" si="4"/>
        <v>-401389</v>
      </c>
      <c r="P8" s="357">
        <f t="shared" ref="P8:T8" si="5">SUM(P9:P12)</f>
        <v>-253308</v>
      </c>
      <c r="Q8" s="357">
        <f t="shared" si="5"/>
        <v>-210013</v>
      </c>
      <c r="R8" s="357">
        <f t="shared" si="5"/>
        <v>-177907</v>
      </c>
      <c r="S8" s="357">
        <f t="shared" si="5"/>
        <v>-97843</v>
      </c>
      <c r="T8" s="357">
        <f t="shared" si="5"/>
        <v>-329919</v>
      </c>
    </row>
    <row r="9" spans="1:20" s="104" customFormat="1" ht="15" customHeight="1">
      <c r="A9" s="361" t="s">
        <v>310</v>
      </c>
      <c r="B9" s="361" t="s">
        <v>304</v>
      </c>
      <c r="C9" s="358">
        <v>-18993</v>
      </c>
      <c r="D9" s="358">
        <v>-24151</v>
      </c>
      <c r="E9" s="358">
        <v>-38221</v>
      </c>
      <c r="F9" s="358">
        <v>-136336</v>
      </c>
      <c r="G9" s="358">
        <v>-16561</v>
      </c>
      <c r="H9" s="358">
        <v>-30145</v>
      </c>
      <c r="I9" s="358">
        <v>-44965</v>
      </c>
      <c r="J9" s="358">
        <v>-1695</v>
      </c>
      <c r="K9" s="358">
        <v>-12044</v>
      </c>
      <c r="L9" s="358">
        <v>-43979</v>
      </c>
      <c r="M9" s="358">
        <v>513</v>
      </c>
      <c r="N9" s="358">
        <v>-58589</v>
      </c>
      <c r="O9" s="358">
        <v>-42613</v>
      </c>
      <c r="P9" s="358">
        <v>-44037</v>
      </c>
      <c r="Q9" s="358">
        <v>-39021</v>
      </c>
      <c r="R9" s="358">
        <v>-67286</v>
      </c>
      <c r="S9" s="358">
        <v>22130</v>
      </c>
      <c r="T9" s="358">
        <v>-56624</v>
      </c>
    </row>
    <row r="10" spans="1:20" s="104" customFormat="1" ht="15" customHeight="1">
      <c r="A10" s="361" t="s">
        <v>311</v>
      </c>
      <c r="B10" s="361" t="s">
        <v>305</v>
      </c>
      <c r="C10" s="358">
        <v>-60657</v>
      </c>
      <c r="D10" s="358">
        <v>-77190</v>
      </c>
      <c r="E10" s="358">
        <v>-91894</v>
      </c>
      <c r="F10" s="358">
        <v>-77906</v>
      </c>
      <c r="G10" s="358">
        <v>-47557</v>
      </c>
      <c r="H10" s="358">
        <v>-199036</v>
      </c>
      <c r="I10" s="358">
        <v>-125026</v>
      </c>
      <c r="J10" s="358">
        <v>-64382</v>
      </c>
      <c r="K10" s="358">
        <v>-260944</v>
      </c>
      <c r="L10" s="358">
        <v>-203816</v>
      </c>
      <c r="M10" s="358">
        <v>-97955</v>
      </c>
      <c r="N10" s="358">
        <v>-41823</v>
      </c>
      <c r="O10" s="358">
        <v>-21700</v>
      </c>
      <c r="P10" s="358">
        <v>32171</v>
      </c>
      <c r="Q10" s="358">
        <v>-35995</v>
      </c>
      <c r="R10" s="358">
        <v>-77117</v>
      </c>
      <c r="S10" s="358">
        <v>-71356</v>
      </c>
      <c r="T10" s="358">
        <v>-151097</v>
      </c>
    </row>
    <row r="11" spans="1:20" s="104" customFormat="1" ht="15" customHeight="1">
      <c r="A11" s="361" t="s">
        <v>312</v>
      </c>
      <c r="B11" s="361" t="s">
        <v>306</v>
      </c>
      <c r="C11" s="358">
        <v>-148670</v>
      </c>
      <c r="D11" s="358">
        <v>-168756</v>
      </c>
      <c r="E11" s="358">
        <v>-161983</v>
      </c>
      <c r="F11" s="358">
        <f>-145686+1</f>
        <v>-145685</v>
      </c>
      <c r="G11" s="358">
        <v>-244530</v>
      </c>
      <c r="H11" s="358">
        <v>-148221</v>
      </c>
      <c r="I11" s="358">
        <v>-174146</v>
      </c>
      <c r="J11" s="358">
        <v>-205934</v>
      </c>
      <c r="K11" s="358">
        <v>-218512</v>
      </c>
      <c r="L11" s="358">
        <v>-226088</v>
      </c>
      <c r="M11" s="358">
        <v>-256963</v>
      </c>
      <c r="N11" s="358">
        <v>-368171</v>
      </c>
      <c r="O11" s="358">
        <v>-349279</v>
      </c>
      <c r="P11" s="358">
        <v>-253385</v>
      </c>
      <c r="Q11" s="358">
        <v>-148473</v>
      </c>
      <c r="R11" s="358">
        <v>-63275</v>
      </c>
      <c r="S11" s="358">
        <v>-79250</v>
      </c>
      <c r="T11" s="358">
        <v>-130133</v>
      </c>
    </row>
    <row r="12" spans="1:20" s="104" customFormat="1" ht="15" customHeight="1">
      <c r="A12" s="361" t="s">
        <v>307</v>
      </c>
      <c r="B12" s="361" t="s">
        <v>307</v>
      </c>
      <c r="C12" s="358">
        <v>9562</v>
      </c>
      <c r="D12" s="358">
        <v>9477</v>
      </c>
      <c r="E12" s="358">
        <v>47700</v>
      </c>
      <c r="F12" s="358">
        <v>-6069</v>
      </c>
      <c r="G12" s="358">
        <v>28530</v>
      </c>
      <c r="H12" s="358">
        <v>10445</v>
      </c>
      <c r="I12" s="358">
        <v>20787</v>
      </c>
      <c r="J12" s="358">
        <v>13435</v>
      </c>
      <c r="K12" s="358">
        <v>1865</v>
      </c>
      <c r="L12" s="358">
        <v>3202</v>
      </c>
      <c r="M12" s="358">
        <v>3896</v>
      </c>
      <c r="N12" s="358">
        <v>18701</v>
      </c>
      <c r="O12" s="358">
        <v>12203</v>
      </c>
      <c r="P12" s="358">
        <v>11943</v>
      </c>
      <c r="Q12" s="358">
        <v>13476</v>
      </c>
      <c r="R12" s="358">
        <v>29771</v>
      </c>
      <c r="S12" s="358">
        <v>30633</v>
      </c>
      <c r="T12" s="358">
        <v>7935</v>
      </c>
    </row>
    <row r="13" spans="1:20" ht="15" customHeight="1">
      <c r="A13" s="364" t="s">
        <v>299</v>
      </c>
      <c r="B13" s="364" t="s">
        <v>302</v>
      </c>
      <c r="C13" s="357">
        <f t="shared" ref="C13:I13" si="6">SUM(C14:C17)</f>
        <v>17680</v>
      </c>
      <c r="D13" s="357">
        <f t="shared" si="6"/>
        <v>-1272</v>
      </c>
      <c r="E13" s="357">
        <f t="shared" si="6"/>
        <v>-7722</v>
      </c>
      <c r="F13" s="357">
        <f t="shared" si="6"/>
        <v>3203</v>
      </c>
      <c r="G13" s="357">
        <f t="shared" si="6"/>
        <v>7442</v>
      </c>
      <c r="H13" s="357">
        <f t="shared" si="6"/>
        <v>-5847</v>
      </c>
      <c r="I13" s="357">
        <f t="shared" si="6"/>
        <v>-12115</v>
      </c>
      <c r="J13" s="357">
        <f t="shared" ref="J13:O13" si="7">SUM(J14:J17)</f>
        <v>5347</v>
      </c>
      <c r="K13" s="357">
        <f t="shared" si="7"/>
        <v>18572</v>
      </c>
      <c r="L13" s="357">
        <f t="shared" si="7"/>
        <v>-11486</v>
      </c>
      <c r="M13" s="357">
        <f t="shared" si="7"/>
        <v>-9680</v>
      </c>
      <c r="N13" s="357">
        <f t="shared" si="7"/>
        <v>-1817</v>
      </c>
      <c r="O13" s="357">
        <f t="shared" si="7"/>
        <v>28671</v>
      </c>
      <c r="P13" s="357">
        <f t="shared" ref="P13:T13" si="8">SUM(P14:P17)</f>
        <v>-11588</v>
      </c>
      <c r="Q13" s="357">
        <f t="shared" si="8"/>
        <v>-9395</v>
      </c>
      <c r="R13" s="357">
        <f t="shared" si="8"/>
        <v>49044</v>
      </c>
      <c r="S13" s="357">
        <f t="shared" si="8"/>
        <v>-6993</v>
      </c>
      <c r="T13" s="357">
        <f t="shared" si="8"/>
        <v>-6794</v>
      </c>
    </row>
    <row r="14" spans="1:20" s="104" customFormat="1" ht="15" customHeight="1">
      <c r="A14" s="361" t="s">
        <v>310</v>
      </c>
      <c r="B14" s="361" t="s">
        <v>304</v>
      </c>
      <c r="C14" s="358">
        <v>0</v>
      </c>
      <c r="D14" s="358">
        <v>0</v>
      </c>
      <c r="E14" s="358">
        <v>0</v>
      </c>
      <c r="F14" s="358">
        <v>0</v>
      </c>
      <c r="G14" s="358">
        <v>0</v>
      </c>
      <c r="H14" s="358">
        <v>0</v>
      </c>
      <c r="I14" s="358">
        <v>0</v>
      </c>
      <c r="J14" s="358">
        <v>0</v>
      </c>
      <c r="K14" s="358">
        <v>0</v>
      </c>
      <c r="L14" s="358">
        <v>0</v>
      </c>
      <c r="M14" s="358">
        <v>0</v>
      </c>
      <c r="N14" s="358">
        <v>0</v>
      </c>
      <c r="O14" s="358">
        <v>0</v>
      </c>
      <c r="P14" s="358">
        <v>0</v>
      </c>
      <c r="Q14" s="358">
        <v>0</v>
      </c>
      <c r="R14" s="358">
        <v>0</v>
      </c>
      <c r="S14" s="358">
        <v>0</v>
      </c>
      <c r="T14" s="358">
        <v>0</v>
      </c>
    </row>
    <row r="15" spans="1:20" s="104" customFormat="1" ht="15" customHeight="1">
      <c r="A15" s="361" t="s">
        <v>311</v>
      </c>
      <c r="B15" s="361" t="s">
        <v>305</v>
      </c>
      <c r="C15" s="358">
        <v>0</v>
      </c>
      <c r="D15" s="358">
        <v>0</v>
      </c>
      <c r="E15" s="358">
        <v>0</v>
      </c>
      <c r="F15" s="358">
        <v>0</v>
      </c>
      <c r="G15" s="358">
        <v>0</v>
      </c>
      <c r="H15" s="358">
        <v>0</v>
      </c>
      <c r="I15" s="358">
        <v>0</v>
      </c>
      <c r="J15" s="358">
        <v>0</v>
      </c>
      <c r="K15" s="358">
        <v>0</v>
      </c>
      <c r="L15" s="358">
        <v>0</v>
      </c>
      <c r="M15" s="358">
        <v>0</v>
      </c>
      <c r="N15" s="358">
        <v>0</v>
      </c>
      <c r="O15" s="358">
        <v>0</v>
      </c>
      <c r="P15" s="358">
        <v>0</v>
      </c>
      <c r="Q15" s="358">
        <v>0</v>
      </c>
      <c r="R15" s="358">
        <v>0</v>
      </c>
      <c r="S15" s="358">
        <v>0</v>
      </c>
      <c r="T15" s="358">
        <v>0</v>
      </c>
    </row>
    <row r="16" spans="1:20" s="104" customFormat="1" ht="15" customHeight="1">
      <c r="A16" s="361" t="s">
        <v>312</v>
      </c>
      <c r="B16" s="361" t="s">
        <v>306</v>
      </c>
      <c r="C16" s="358">
        <v>17680</v>
      </c>
      <c r="D16" s="358">
        <v>-1272</v>
      </c>
      <c r="E16" s="358">
        <v>-7722</v>
      </c>
      <c r="F16" s="358">
        <v>3203</v>
      </c>
      <c r="G16" s="358">
        <v>7442</v>
      </c>
      <c r="H16" s="358">
        <v>-5847</v>
      </c>
      <c r="I16" s="358">
        <v>-12115</v>
      </c>
      <c r="J16" s="358">
        <v>5347</v>
      </c>
      <c r="K16" s="358">
        <v>18572</v>
      </c>
      <c r="L16" s="358">
        <v>-11486</v>
      </c>
      <c r="M16" s="358">
        <v>-9680</v>
      </c>
      <c r="N16" s="358">
        <v>-1817</v>
      </c>
      <c r="O16" s="358">
        <v>28671</v>
      </c>
      <c r="P16" s="358">
        <v>-11588</v>
      </c>
      <c r="Q16" s="358">
        <v>-9395</v>
      </c>
      <c r="R16" s="358">
        <v>49044</v>
      </c>
      <c r="S16" s="358">
        <v>-6993</v>
      </c>
      <c r="T16" s="358">
        <v>-6794</v>
      </c>
    </row>
    <row r="17" spans="1:20" s="104" customFormat="1" ht="15" customHeight="1">
      <c r="A17" s="361" t="s">
        <v>307</v>
      </c>
      <c r="B17" s="361" t="s">
        <v>307</v>
      </c>
      <c r="C17" s="358">
        <v>0</v>
      </c>
      <c r="D17" s="358">
        <v>0</v>
      </c>
      <c r="E17" s="358">
        <v>0</v>
      </c>
      <c r="F17" s="358">
        <v>0</v>
      </c>
      <c r="G17" s="358">
        <v>0</v>
      </c>
      <c r="H17" s="358">
        <v>0</v>
      </c>
      <c r="I17" s="358">
        <v>0</v>
      </c>
      <c r="J17" s="358">
        <v>0</v>
      </c>
      <c r="K17" s="358">
        <v>0</v>
      </c>
      <c r="L17" s="358">
        <v>0</v>
      </c>
      <c r="M17" s="358">
        <v>0</v>
      </c>
      <c r="N17" s="358">
        <v>0</v>
      </c>
      <c r="O17" s="358">
        <v>0</v>
      </c>
      <c r="P17" s="358">
        <v>0</v>
      </c>
      <c r="Q17" s="358">
        <v>0</v>
      </c>
      <c r="R17" s="358">
        <v>0</v>
      </c>
      <c r="S17" s="358">
        <v>0</v>
      </c>
      <c r="T17" s="358">
        <v>0</v>
      </c>
    </row>
    <row r="18" spans="1:20" ht="24.6" customHeight="1">
      <c r="A18" s="365" t="s">
        <v>300</v>
      </c>
      <c r="B18" s="364" t="s">
        <v>303</v>
      </c>
      <c r="C18" s="357">
        <f t="shared" ref="C18:I18" si="9">SUM(C19:C22)</f>
        <v>-2286</v>
      </c>
      <c r="D18" s="357">
        <f t="shared" si="9"/>
        <v>4083</v>
      </c>
      <c r="E18" s="357">
        <f t="shared" si="9"/>
        <v>-1541</v>
      </c>
      <c r="F18" s="357">
        <f t="shared" si="9"/>
        <v>-7375</v>
      </c>
      <c r="G18" s="357">
        <f t="shared" si="9"/>
        <v>9988</v>
      </c>
      <c r="H18" s="357">
        <f t="shared" si="9"/>
        <v>16248</v>
      </c>
      <c r="I18" s="357">
        <f t="shared" si="9"/>
        <v>-1090</v>
      </c>
      <c r="J18" s="357">
        <f t="shared" ref="J18:O18" si="10">SUM(J19:J22)</f>
        <v>-10297</v>
      </c>
      <c r="K18" s="357">
        <f t="shared" si="10"/>
        <v>4767</v>
      </c>
      <c r="L18" s="357">
        <f t="shared" si="10"/>
        <v>1251</v>
      </c>
      <c r="M18" s="357">
        <f t="shared" si="10"/>
        <v>1288</v>
      </c>
      <c r="N18" s="357">
        <f t="shared" si="10"/>
        <v>-4989</v>
      </c>
      <c r="O18" s="357">
        <f t="shared" si="10"/>
        <v>9629</v>
      </c>
      <c r="P18" s="357">
        <f t="shared" ref="P18:T18" si="11">SUM(P19:P22)</f>
        <v>1044</v>
      </c>
      <c r="Q18" s="357">
        <f t="shared" si="11"/>
        <v>-4150</v>
      </c>
      <c r="R18" s="357">
        <f t="shared" si="11"/>
        <v>9603</v>
      </c>
      <c r="S18" s="357">
        <f t="shared" si="11"/>
        <v>-5421</v>
      </c>
      <c r="T18" s="357">
        <f t="shared" si="11"/>
        <v>-4616</v>
      </c>
    </row>
    <row r="19" spans="1:20" s="104" customFormat="1" ht="15" customHeight="1">
      <c r="A19" s="361" t="s">
        <v>310</v>
      </c>
      <c r="B19" s="361" t="s">
        <v>304</v>
      </c>
      <c r="C19" s="358">
        <v>-2540</v>
      </c>
      <c r="D19" s="358">
        <v>1976</v>
      </c>
      <c r="E19" s="358">
        <v>1293</v>
      </c>
      <c r="F19" s="358">
        <v>-5753</v>
      </c>
      <c r="G19" s="358">
        <v>2495</v>
      </c>
      <c r="H19" s="358">
        <v>13299</v>
      </c>
      <c r="I19" s="358">
        <v>1365</v>
      </c>
      <c r="J19" s="358">
        <v>-2513</v>
      </c>
      <c r="K19" s="358">
        <v>8017</v>
      </c>
      <c r="L19" s="358">
        <v>-4388</v>
      </c>
      <c r="M19" s="358">
        <v>1227</v>
      </c>
      <c r="N19" s="358">
        <v>-9</v>
      </c>
      <c r="O19" s="358">
        <v>-1468</v>
      </c>
      <c r="P19" s="358">
        <v>-1249</v>
      </c>
      <c r="Q19" s="358">
        <v>-4571</v>
      </c>
      <c r="R19" s="358">
        <v>6122</v>
      </c>
      <c r="S19" s="358">
        <v>-1957</v>
      </c>
      <c r="T19" s="358">
        <v>-1362</v>
      </c>
    </row>
    <row r="20" spans="1:20" s="104" customFormat="1" ht="15" customHeight="1">
      <c r="A20" s="361" t="s">
        <v>311</v>
      </c>
      <c r="B20" s="361" t="s">
        <v>305</v>
      </c>
      <c r="C20" s="358">
        <v>2111</v>
      </c>
      <c r="D20" s="358">
        <v>3344</v>
      </c>
      <c r="E20" s="358">
        <v>1988</v>
      </c>
      <c r="F20" s="358">
        <v>-2958</v>
      </c>
      <c r="G20" s="358">
        <v>2942</v>
      </c>
      <c r="H20" s="358">
        <v>388</v>
      </c>
      <c r="I20" s="358">
        <v>-670</v>
      </c>
      <c r="J20" s="358">
        <v>164</v>
      </c>
      <c r="K20" s="358">
        <v>1127</v>
      </c>
      <c r="L20" s="358">
        <v>-4865</v>
      </c>
      <c r="M20" s="358">
        <v>1522</v>
      </c>
      <c r="N20" s="358">
        <v>-1483</v>
      </c>
      <c r="O20" s="358">
        <v>2266</v>
      </c>
      <c r="P20" s="358">
        <v>650</v>
      </c>
      <c r="Q20" s="358">
        <v>127</v>
      </c>
      <c r="R20" s="358">
        <v>2464</v>
      </c>
      <c r="S20" s="358">
        <v>-1103</v>
      </c>
      <c r="T20" s="358">
        <v>-2756</v>
      </c>
    </row>
    <row r="21" spans="1:20" s="104" customFormat="1" ht="15" customHeight="1">
      <c r="A21" s="361" t="s">
        <v>312</v>
      </c>
      <c r="B21" s="361" t="s">
        <v>306</v>
      </c>
      <c r="C21" s="358">
        <v>-1857</v>
      </c>
      <c r="D21" s="358">
        <v>-1237</v>
      </c>
      <c r="E21" s="358">
        <v>-4822</v>
      </c>
      <c r="F21" s="358">
        <v>1336</v>
      </c>
      <c r="G21" s="358">
        <v>4551</v>
      </c>
      <c r="H21" s="358">
        <v>2561</v>
      </c>
      <c r="I21" s="358">
        <v>-1785</v>
      </c>
      <c r="J21" s="358">
        <v>-7948</v>
      </c>
      <c r="K21" s="358">
        <v>-4377</v>
      </c>
      <c r="L21" s="358">
        <v>10504</v>
      </c>
      <c r="M21" s="358">
        <v>-1461</v>
      </c>
      <c r="N21" s="358">
        <v>-3497</v>
      </c>
      <c r="O21" s="358">
        <v>8831</v>
      </c>
      <c r="P21" s="358">
        <v>1643</v>
      </c>
      <c r="Q21" s="358">
        <v>294</v>
      </c>
      <c r="R21" s="358">
        <v>1017</v>
      </c>
      <c r="S21" s="358">
        <v>-2361</v>
      </c>
      <c r="T21" s="358">
        <v>-498</v>
      </c>
    </row>
    <row r="22" spans="1:20" s="104" customFormat="1" ht="15" customHeight="1">
      <c r="A22" s="362" t="s">
        <v>307</v>
      </c>
      <c r="B22" s="362" t="s">
        <v>307</v>
      </c>
      <c r="C22" s="359">
        <v>0</v>
      </c>
      <c r="D22" s="359">
        <v>0</v>
      </c>
      <c r="E22" s="358">
        <v>0</v>
      </c>
      <c r="F22" s="358">
        <v>0</v>
      </c>
      <c r="G22" s="359">
        <v>0</v>
      </c>
      <c r="H22" s="359">
        <v>0</v>
      </c>
      <c r="I22" s="359">
        <v>0</v>
      </c>
      <c r="J22" s="358">
        <v>0</v>
      </c>
      <c r="K22" s="358">
        <v>0</v>
      </c>
      <c r="L22" s="358">
        <v>0</v>
      </c>
      <c r="M22" s="358">
        <v>0</v>
      </c>
      <c r="N22" s="358">
        <v>0</v>
      </c>
      <c r="O22" s="358">
        <v>0</v>
      </c>
      <c r="P22" s="358">
        <v>0</v>
      </c>
      <c r="Q22" s="358">
        <v>0</v>
      </c>
      <c r="R22" s="358">
        <v>0</v>
      </c>
      <c r="S22" s="358">
        <v>0</v>
      </c>
      <c r="T22" s="358">
        <v>0</v>
      </c>
    </row>
    <row r="23" spans="1:20" s="110" customFormat="1" ht="15" customHeight="1">
      <c r="A23" s="363" t="s">
        <v>56</v>
      </c>
      <c r="B23" s="363" t="s">
        <v>42</v>
      </c>
      <c r="C23" s="360">
        <f t="shared" ref="C23:K23" si="12">SUM(C3,C8,C13,C18)</f>
        <v>-203364</v>
      </c>
      <c r="D23" s="360">
        <f t="shared" si="12"/>
        <v>-257876</v>
      </c>
      <c r="E23" s="360">
        <f t="shared" si="12"/>
        <v>-253665</v>
      </c>
      <c r="F23" s="360">
        <f t="shared" si="12"/>
        <v>-370163</v>
      </c>
      <c r="G23" s="360">
        <f t="shared" si="12"/>
        <v>-262688</v>
      </c>
      <c r="H23" s="360">
        <f t="shared" si="12"/>
        <v>-356558</v>
      </c>
      <c r="I23" s="360">
        <f t="shared" si="12"/>
        <v>-336556</v>
      </c>
      <c r="J23" s="360">
        <f t="shared" si="12"/>
        <v>-263551</v>
      </c>
      <c r="K23" s="360">
        <f t="shared" si="12"/>
        <v>-466300</v>
      </c>
      <c r="L23" s="360">
        <f t="shared" ref="L23:M23" si="13">SUM(L3,L8,L13,L18)</f>
        <v>-480919</v>
      </c>
      <c r="M23" s="360">
        <f t="shared" si="13"/>
        <v>-358898</v>
      </c>
      <c r="N23" s="360">
        <f t="shared" ref="N23:Q23" si="14">SUM(N3,N8,N13,N18)</f>
        <v>-456695</v>
      </c>
      <c r="O23" s="360">
        <f t="shared" si="14"/>
        <v>-363079</v>
      </c>
      <c r="P23" s="360">
        <f t="shared" si="14"/>
        <v>-263847</v>
      </c>
      <c r="Q23" s="360">
        <f t="shared" si="14"/>
        <v>-223561</v>
      </c>
      <c r="R23" s="360">
        <f t="shared" ref="R23:S23" si="15">SUM(R3,R8,R13,R18)</f>
        <v>-119281</v>
      </c>
      <c r="S23" s="360">
        <f t="shared" si="15"/>
        <v>-110252</v>
      </c>
      <c r="T23" s="360">
        <f t="shared" ref="T23" si="16">SUM(T3,T8,T13,T18)</f>
        <v>-341288</v>
      </c>
    </row>
    <row r="24" spans="1:20" s="287" customFormat="1">
      <c r="C24" s="286">
        <f>'P&amp;L'!G19-C23</f>
        <v>0</v>
      </c>
      <c r="D24" s="286">
        <f>'P&amp;L'!H19-D23</f>
        <v>0</v>
      </c>
      <c r="E24" s="286">
        <f>'P&amp;L'!I19-E23</f>
        <v>0</v>
      </c>
      <c r="F24" s="286"/>
      <c r="G24" s="286">
        <f>'P&amp;L'!K19-G23</f>
        <v>0</v>
      </c>
      <c r="H24" s="286">
        <f>'P&amp;L'!L19-H23</f>
        <v>0</v>
      </c>
      <c r="I24" s="286">
        <f>'P&amp;L'!M19-I23</f>
        <v>0</v>
      </c>
      <c r="J24" s="286">
        <f>'P&amp;L'!N19-J23</f>
        <v>0</v>
      </c>
      <c r="K24" s="286">
        <f>'P&amp;L'!O19-K23</f>
        <v>0</v>
      </c>
      <c r="L24" s="286">
        <f>'P&amp;L'!P19-L23</f>
        <v>0</v>
      </c>
      <c r="M24" s="286"/>
      <c r="N24" s="286"/>
      <c r="O24" s="286"/>
      <c r="P24" s="286"/>
      <c r="Q24" s="286"/>
    </row>
  </sheetData>
  <customSheetViews>
    <customSheetView guid="{7E6EAF56-D69B-4B4F-988F-2F68F5374219}">
      <pane xSplit="2" ySplit="2" topLeftCell="C3" activePane="bottomRight" state="frozen"/>
      <selection pane="bottomRight" activeCell="C3" sqref="C3"/>
      <pageMargins left="0.7" right="0.7" top="0.75" bottom="0.75" header="0.3" footer="0.3"/>
      <pageSetup paperSize="9" orientation="portrait" horizontalDpi="1200" verticalDpi="1200" r:id="rId1"/>
    </customSheetView>
    <customSheetView guid="{899D69CD-4B7E-42BC-9944-5BD922EB798C}" topLeftCell="A4">
      <selection activeCell="T30" sqref="T30"/>
      <pageMargins left="0.7" right="0.7" top="0.75" bottom="0.75" header="0.3" footer="0.3"/>
      <pageSetup paperSize="9" orientation="portrait" horizontalDpi="1200" verticalDpi="1200" r:id="rId2"/>
    </customSheetView>
    <customSheetView guid="{9AF4A83C-CF57-4B40-8A74-6A0EA6C2FE5C}" topLeftCell="E1">
      <selection activeCell="V23" sqref="V23"/>
      <pageMargins left="0.7" right="0.7" top="0.75" bottom="0.75" header="0.3" footer="0.3"/>
      <pageSetup paperSize="9" orientation="portrait" horizontalDpi="1200" verticalDpi="1200" r:id="rId3"/>
    </customSheetView>
    <customSheetView guid="{687A4863-1825-4D63-B732-E76682E6DE4F}">
      <selection activeCell="N8" sqref="N8"/>
      <pageMargins left="0.7" right="0.7" top="0.75" bottom="0.75" header="0.3" footer="0.3"/>
      <pageSetup paperSize="9" orientation="portrait" r:id="rId4"/>
    </customSheetView>
    <customSheetView guid="{8DA78CF1-615A-4626-9893-6751995631A4}">
      <selection activeCell="G27" sqref="G27"/>
      <pageMargins left="0.7" right="0.7" top="0.75" bottom="0.75" header="0.3" footer="0.3"/>
    </customSheetView>
    <customSheetView guid="{57267270-6A97-4850-9DB6-FE6B399379AA}">
      <selection activeCell="D10" sqref="D10"/>
      <pageMargins left="0.7" right="0.7" top="0.75" bottom="0.75" header="0.3" footer="0.3"/>
    </customSheetView>
    <customSheetView guid="{25FAB884-5E17-4008-8139-33D910C7DEFE}">
      <selection activeCell="L27" sqref="L27"/>
      <pageMargins left="0.7" right="0.7" top="0.75" bottom="0.75" header="0.3" footer="0.3"/>
      <pageSetup paperSize="9" orientation="portrait" horizontalDpi="1200" verticalDpi="1200" r:id="rId5"/>
    </customSheetView>
    <customSheetView guid="{22F3E99A-96C8-445F-81B2-67262F695A36}" topLeftCell="G1">
      <selection activeCell="V4" sqref="V4"/>
      <pageMargins left="0.7" right="0.7" top="0.75" bottom="0.75" header="0.3" footer="0.3"/>
      <pageSetup paperSize="9" orientation="portrait" horizontalDpi="1200" verticalDpi="1200" r:id="rId6"/>
    </customSheetView>
    <customSheetView guid="{12F8D032-8143-430B-8DFF-852E8796C402}">
      <selection activeCell="H24" sqref="H24"/>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horizontalDpi="1200" verticalDpi="1200" r:id="rId8"/>
  <ignoredErrors>
    <ignoredError sqref="P8 P13"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
  <sheetViews>
    <sheetView zoomScaleNormal="95" workbookViewId="0">
      <pane xSplit="2" ySplit="2" topLeftCell="C3" activePane="bottomRight" state="frozen"/>
      <selection pane="topRight" activeCell="C1" sqref="C1"/>
      <selection pane="bottomLeft" activeCell="A3" sqref="A3"/>
      <selection pane="bottomRight" activeCell="C3" sqref="C3"/>
    </sheetView>
  </sheetViews>
  <sheetFormatPr defaultColWidth="9.42578125" defaultRowHeight="15"/>
  <cols>
    <col min="1" max="2" width="46.5703125" style="20" customWidth="1"/>
    <col min="3" max="13" width="15.5703125" style="19" customWidth="1"/>
    <col min="14" max="21" width="15.5703125" style="90" customWidth="1"/>
    <col min="22" max="22" width="15.5703125" style="19" customWidth="1"/>
    <col min="23" max="24" width="15.5703125" style="90" customWidth="1"/>
    <col min="25" max="16384" width="9.42578125" style="19"/>
  </cols>
  <sheetData>
    <row r="1" spans="1:27">
      <c r="M1" s="270"/>
    </row>
    <row r="2" spans="1:27" ht="15.75" thickBot="1">
      <c r="A2" s="31" t="s">
        <v>58</v>
      </c>
      <c r="B2" s="31" t="s">
        <v>11</v>
      </c>
      <c r="C2" s="36" t="s">
        <v>181</v>
      </c>
      <c r="D2" s="36" t="s">
        <v>182</v>
      </c>
      <c r="E2" s="36" t="s">
        <v>183</v>
      </c>
      <c r="F2" s="36" t="s">
        <v>184</v>
      </c>
      <c r="G2" s="36" t="s">
        <v>185</v>
      </c>
      <c r="H2" s="36" t="s">
        <v>186</v>
      </c>
      <c r="I2" s="36" t="s">
        <v>187</v>
      </c>
      <c r="J2" s="36" t="s">
        <v>188</v>
      </c>
      <c r="K2" s="36" t="s">
        <v>189</v>
      </c>
      <c r="L2" s="36" t="s">
        <v>190</v>
      </c>
      <c r="M2" s="36" t="s">
        <v>584</v>
      </c>
      <c r="N2" s="36" t="s">
        <v>592</v>
      </c>
      <c r="O2" s="36" t="s">
        <v>619</v>
      </c>
      <c r="P2" s="36" t="s">
        <v>623</v>
      </c>
      <c r="Q2" s="36" t="s">
        <v>634</v>
      </c>
      <c r="R2" s="36" t="s">
        <v>647</v>
      </c>
      <c r="S2" s="36" t="s">
        <v>651</v>
      </c>
      <c r="T2" s="36" t="s">
        <v>656</v>
      </c>
      <c r="U2" s="36" t="s">
        <v>659</v>
      </c>
      <c r="V2" s="528" t="s">
        <v>703</v>
      </c>
      <c r="W2" s="528" t="s">
        <v>716</v>
      </c>
      <c r="X2" s="528" t="s">
        <v>723</v>
      </c>
    </row>
    <row r="3" spans="1:27">
      <c r="A3" s="32" t="s">
        <v>686</v>
      </c>
      <c r="B3" s="32" t="s">
        <v>285</v>
      </c>
      <c r="C3" s="37">
        <v>-15749</v>
      </c>
      <c r="D3" s="37">
        <v>-267</v>
      </c>
      <c r="E3" s="37">
        <v>-29211</v>
      </c>
      <c r="F3" s="37">
        <v>-14313</v>
      </c>
      <c r="G3" s="37">
        <v>-9834</v>
      </c>
      <c r="H3" s="37">
        <v>-69924</v>
      </c>
      <c r="I3" s="37">
        <v>-19003</v>
      </c>
      <c r="J3" s="37">
        <v>-26552</v>
      </c>
      <c r="K3" s="38">
        <v>-13687</v>
      </c>
      <c r="L3" s="38">
        <v>-15704</v>
      </c>
      <c r="M3" s="38">
        <v>-13976</v>
      </c>
      <c r="N3" s="38">
        <v>-16105</v>
      </c>
      <c r="O3" s="38">
        <v>-21264</v>
      </c>
      <c r="P3" s="38">
        <v>-46747</v>
      </c>
      <c r="Q3" s="38">
        <v>-33361</v>
      </c>
      <c r="R3" s="38">
        <v>-220685</v>
      </c>
      <c r="S3" s="38">
        <v>-5996</v>
      </c>
      <c r="T3" s="38">
        <v>-8584</v>
      </c>
      <c r="U3" s="38">
        <v>-11260</v>
      </c>
      <c r="V3" s="194">
        <v>-12739</v>
      </c>
      <c r="W3" s="194">
        <v>-6978</v>
      </c>
      <c r="X3" s="194">
        <v>-21033</v>
      </c>
      <c r="Y3" s="194"/>
      <c r="Z3" s="194"/>
      <c r="AA3" s="194"/>
    </row>
    <row r="4" spans="1:27" s="90" customFormat="1">
      <c r="A4" s="160" t="s">
        <v>671</v>
      </c>
      <c r="B4" s="160" t="s">
        <v>649</v>
      </c>
      <c r="C4" s="38">
        <v>0</v>
      </c>
      <c r="D4" s="38">
        <v>0</v>
      </c>
      <c r="E4" s="38">
        <v>0</v>
      </c>
      <c r="F4" s="38">
        <v>0</v>
      </c>
      <c r="G4" s="38">
        <v>0</v>
      </c>
      <c r="H4" s="38">
        <v>0</v>
      </c>
      <c r="I4" s="38">
        <v>0</v>
      </c>
      <c r="J4" s="38">
        <v>0</v>
      </c>
      <c r="K4" s="38">
        <v>0</v>
      </c>
      <c r="L4" s="38">
        <v>0</v>
      </c>
      <c r="M4" s="38">
        <v>-9954</v>
      </c>
      <c r="N4" s="38">
        <v>-256674</v>
      </c>
      <c r="O4" s="38">
        <v>-47105</v>
      </c>
      <c r="P4" s="38">
        <v>-63228</v>
      </c>
      <c r="Q4" s="38">
        <v>0</v>
      </c>
      <c r="R4" s="38">
        <v>-90860</v>
      </c>
      <c r="S4" s="38"/>
      <c r="T4" s="38"/>
      <c r="U4" s="38"/>
      <c r="V4" s="194"/>
      <c r="W4" s="194">
        <v>0</v>
      </c>
      <c r="X4" s="194"/>
    </row>
    <row r="5" spans="1:27" ht="38.25">
      <c r="A5" s="33" t="s">
        <v>672</v>
      </c>
      <c r="B5" s="33" t="s">
        <v>580</v>
      </c>
      <c r="C5" s="38">
        <v>0</v>
      </c>
      <c r="D5" s="38">
        <v>0</v>
      </c>
      <c r="E5" s="38">
        <v>0</v>
      </c>
      <c r="F5" s="38">
        <v>-8397</v>
      </c>
      <c r="G5" s="38">
        <v>0</v>
      </c>
      <c r="H5" s="38">
        <v>0</v>
      </c>
      <c r="I5" s="38">
        <v>0</v>
      </c>
      <c r="J5" s="38">
        <v>-13054</v>
      </c>
      <c r="K5" s="38">
        <v>0</v>
      </c>
      <c r="L5" s="38">
        <v>-17460</v>
      </c>
      <c r="M5" s="38">
        <v>-1097</v>
      </c>
      <c r="N5" s="38">
        <v>-15578</v>
      </c>
      <c r="O5" s="38">
        <v>-8687</v>
      </c>
      <c r="P5" s="38">
        <v>-23978</v>
      </c>
      <c r="Q5" s="38">
        <v>-3925</v>
      </c>
      <c r="R5" s="38">
        <v>-5815</v>
      </c>
      <c r="S5" s="38">
        <v>-8783</v>
      </c>
      <c r="T5" s="38">
        <v>-2909</v>
      </c>
      <c r="U5" s="38">
        <v>-15696</v>
      </c>
      <c r="V5" s="194">
        <v>-2470</v>
      </c>
      <c r="W5" s="194">
        <v>-4186</v>
      </c>
      <c r="X5" s="194">
        <v>-453</v>
      </c>
    </row>
    <row r="6" spans="1:27" ht="15" customHeight="1">
      <c r="A6" s="33" t="s">
        <v>260</v>
      </c>
      <c r="B6" s="33" t="s">
        <v>286</v>
      </c>
      <c r="C6" s="38">
        <v>-1004</v>
      </c>
      <c r="D6" s="38">
        <v>-3826</v>
      </c>
      <c r="E6" s="38">
        <v>-1691</v>
      </c>
      <c r="F6" s="38">
        <v>-1656</v>
      </c>
      <c r="G6" s="38">
        <v>-5605</v>
      </c>
      <c r="H6" s="38">
        <v>-2342</v>
      </c>
      <c r="I6" s="38">
        <v>-2819</v>
      </c>
      <c r="J6" s="38">
        <v>-4031</v>
      </c>
      <c r="K6" s="38">
        <v>-498</v>
      </c>
      <c r="L6" s="38">
        <v>-718</v>
      </c>
      <c r="M6" s="38">
        <v>-1411</v>
      </c>
      <c r="N6" s="38">
        <v>-995</v>
      </c>
      <c r="O6" s="38">
        <v>-963</v>
      </c>
      <c r="P6" s="38">
        <v>-707</v>
      </c>
      <c r="Q6" s="38">
        <v>-786</v>
      </c>
      <c r="R6" s="38">
        <v>-3719</v>
      </c>
      <c r="S6" s="38">
        <v>-871</v>
      </c>
      <c r="T6" s="38">
        <v>-1113</v>
      </c>
      <c r="U6" s="38">
        <v>-953</v>
      </c>
      <c r="V6" s="194">
        <v>-1067</v>
      </c>
      <c r="W6" s="194">
        <v>-4311</v>
      </c>
      <c r="X6" s="194">
        <v>-9448</v>
      </c>
    </row>
    <row r="7" spans="1:27" ht="15" customHeight="1">
      <c r="A7" s="33" t="s">
        <v>261</v>
      </c>
      <c r="B7" s="33" t="s">
        <v>287</v>
      </c>
      <c r="C7" s="38">
        <v>-190</v>
      </c>
      <c r="D7" s="38">
        <v>-197</v>
      </c>
      <c r="E7" s="38">
        <v>-407</v>
      </c>
      <c r="F7" s="38">
        <v>-198</v>
      </c>
      <c r="G7" s="38">
        <v>-181</v>
      </c>
      <c r="H7" s="38">
        <v>-353</v>
      </c>
      <c r="I7" s="38">
        <v>-221</v>
      </c>
      <c r="J7" s="38">
        <v>-228</v>
      </c>
      <c r="K7" s="38">
        <v>-182</v>
      </c>
      <c r="L7" s="38">
        <v>-367</v>
      </c>
      <c r="M7" s="38">
        <v>-340</v>
      </c>
      <c r="N7" s="38">
        <v>-177</v>
      </c>
      <c r="O7" s="38">
        <v>-188</v>
      </c>
      <c r="P7" s="38">
        <v>-432</v>
      </c>
      <c r="Q7" s="38">
        <v>-275</v>
      </c>
      <c r="R7" s="38">
        <v>-297</v>
      </c>
      <c r="S7" s="38">
        <v>-234</v>
      </c>
      <c r="T7" s="38">
        <v>-341</v>
      </c>
      <c r="U7" s="38">
        <v>-260</v>
      </c>
      <c r="V7" s="194">
        <v>-362</v>
      </c>
      <c r="W7" s="194">
        <v>-324</v>
      </c>
      <c r="X7" s="194">
        <v>-8644</v>
      </c>
    </row>
    <row r="8" spans="1:27" ht="15" customHeight="1">
      <c r="A8" s="33" t="s">
        <v>262</v>
      </c>
      <c r="B8" s="33" t="s">
        <v>288</v>
      </c>
      <c r="C8" s="38">
        <v>-4725</v>
      </c>
      <c r="D8" s="38">
        <v>-3429</v>
      </c>
      <c r="E8" s="38">
        <v>-2465</v>
      </c>
      <c r="F8" s="38">
        <v>7528</v>
      </c>
      <c r="G8" s="38">
        <v>-3339</v>
      </c>
      <c r="H8" s="38">
        <v>-3568</v>
      </c>
      <c r="I8" s="38">
        <v>-3962</v>
      </c>
      <c r="J8" s="38">
        <v>9005</v>
      </c>
      <c r="K8" s="38">
        <v>-300</v>
      </c>
      <c r="L8" s="38">
        <v>-599</v>
      </c>
      <c r="M8" s="38">
        <v>-776</v>
      </c>
      <c r="N8" s="38">
        <v>-562</v>
      </c>
      <c r="O8" s="38">
        <v>-775</v>
      </c>
      <c r="P8" s="38">
        <v>-300</v>
      </c>
      <c r="Q8" s="38">
        <v>-280</v>
      </c>
      <c r="R8" s="38">
        <v>-740</v>
      </c>
      <c r="S8" s="38">
        <v>-724</v>
      </c>
      <c r="T8" s="38">
        <v>-168</v>
      </c>
      <c r="U8" s="38">
        <v>-447</v>
      </c>
      <c r="V8" s="194">
        <v>-354</v>
      </c>
      <c r="W8" s="194">
        <v>-249</v>
      </c>
      <c r="X8" s="194">
        <v>-311</v>
      </c>
    </row>
    <row r="9" spans="1:27" ht="15" customHeight="1">
      <c r="A9" s="33" t="s">
        <v>263</v>
      </c>
      <c r="B9" s="33" t="s">
        <v>289</v>
      </c>
      <c r="C9" s="38">
        <v>-1500</v>
      </c>
      <c r="D9" s="38">
        <v>-922</v>
      </c>
      <c r="E9" s="38">
        <v>-30</v>
      </c>
      <c r="F9" s="38">
        <v>-2424</v>
      </c>
      <c r="G9" s="38">
        <v>-39</v>
      </c>
      <c r="H9" s="38">
        <v>-2729</v>
      </c>
      <c r="I9" s="38">
        <v>-399</v>
      </c>
      <c r="J9" s="38">
        <v>-1568</v>
      </c>
      <c r="K9" s="38">
        <v>-2233</v>
      </c>
      <c r="L9" s="38">
        <v>-2229</v>
      </c>
      <c r="M9" s="38">
        <v>-107</v>
      </c>
      <c r="N9" s="38">
        <v>-446</v>
      </c>
      <c r="O9" s="38">
        <v>-2034</v>
      </c>
      <c r="P9" s="38">
        <v>-3945</v>
      </c>
      <c r="Q9" s="38">
        <v>-682</v>
      </c>
      <c r="R9" s="38">
        <v>-1794</v>
      </c>
      <c r="S9" s="38">
        <v>-26</v>
      </c>
      <c r="T9" s="38">
        <v>-5738</v>
      </c>
      <c r="U9" s="38">
        <v>-14</v>
      </c>
      <c r="V9" s="194">
        <v>-655</v>
      </c>
      <c r="W9" s="194">
        <v>-2226</v>
      </c>
      <c r="X9" s="194">
        <v>-85</v>
      </c>
    </row>
    <row r="10" spans="1:27" s="90" customFormat="1" ht="25.5">
      <c r="A10" s="33" t="s">
        <v>257</v>
      </c>
      <c r="B10" s="33" t="s">
        <v>278</v>
      </c>
      <c r="C10" s="37"/>
      <c r="D10" s="37"/>
      <c r="E10" s="37"/>
      <c r="F10" s="37"/>
      <c r="G10" s="37"/>
      <c r="H10" s="37"/>
      <c r="I10" s="37"/>
      <c r="J10" s="37"/>
      <c r="K10" s="262"/>
      <c r="L10" s="262"/>
      <c r="M10" s="262"/>
      <c r="N10" s="38"/>
      <c r="O10" s="38">
        <v>0</v>
      </c>
      <c r="P10" s="38">
        <v>0</v>
      </c>
      <c r="Q10" s="38">
        <v>0</v>
      </c>
      <c r="R10" s="38">
        <v>0</v>
      </c>
      <c r="S10" s="38">
        <v>-2647</v>
      </c>
      <c r="T10" s="38">
        <v>3940</v>
      </c>
      <c r="U10" s="38">
        <v>-7080</v>
      </c>
      <c r="V10" s="194">
        <v>-2852</v>
      </c>
      <c r="W10" s="194">
        <v>1104</v>
      </c>
      <c r="X10" s="194">
        <v>-1584</v>
      </c>
    </row>
    <row r="11" spans="1:27" ht="15" customHeight="1">
      <c r="A11" s="34" t="s">
        <v>259</v>
      </c>
      <c r="B11" s="34" t="s">
        <v>281</v>
      </c>
      <c r="C11" s="37">
        <v>-4825</v>
      </c>
      <c r="D11" s="37">
        <v>-8014</v>
      </c>
      <c r="E11" s="37">
        <v>-5357</v>
      </c>
      <c r="F11" s="37">
        <v>-10780</v>
      </c>
      <c r="G11" s="37">
        <v>-7163</v>
      </c>
      <c r="H11" s="37">
        <v>-5632</v>
      </c>
      <c r="I11" s="37">
        <v>-7677</v>
      </c>
      <c r="J11" s="37">
        <v>-11523</v>
      </c>
      <c r="K11" s="262">
        <v>-9892</v>
      </c>
      <c r="L11" s="262">
        <v>-8955</v>
      </c>
      <c r="M11" s="262">
        <v>-7758</v>
      </c>
      <c r="N11" s="38">
        <v>-13102</v>
      </c>
      <c r="O11" s="38">
        <v>-10324</v>
      </c>
      <c r="P11" s="38">
        <v>-10720</v>
      </c>
      <c r="Q11" s="38">
        <v>-15140</v>
      </c>
      <c r="R11" s="38">
        <v>-12093</v>
      </c>
      <c r="S11" s="38">
        <v>-13425</v>
      </c>
      <c r="T11" s="38">
        <v>-19904</v>
      </c>
      <c r="U11" s="38">
        <v>-10040</v>
      </c>
      <c r="V11" s="194">
        <v>-20255</v>
      </c>
      <c r="W11" s="194">
        <v>-21199</v>
      </c>
      <c r="X11" s="194">
        <v>-18760</v>
      </c>
    </row>
    <row r="12" spans="1:27" ht="15" customHeight="1">
      <c r="A12" s="35" t="s">
        <v>56</v>
      </c>
      <c r="B12" s="35" t="s">
        <v>42</v>
      </c>
      <c r="C12" s="39">
        <v>-27993</v>
      </c>
      <c r="D12" s="39">
        <v>-16655</v>
      </c>
      <c r="E12" s="39">
        <v>-39161</v>
      </c>
      <c r="F12" s="39">
        <v>-30240</v>
      </c>
      <c r="G12" s="39">
        <f>SUM(G3:G11)</f>
        <v>-26161</v>
      </c>
      <c r="H12" s="39">
        <v>-84548</v>
      </c>
      <c r="I12" s="39">
        <v>-34081</v>
      </c>
      <c r="J12" s="39">
        <v>-47951</v>
      </c>
      <c r="K12" s="39">
        <f t="shared" ref="K12:R12" si="0">SUM(K3:K11)</f>
        <v>-26792</v>
      </c>
      <c r="L12" s="39">
        <f t="shared" si="0"/>
        <v>-46032</v>
      </c>
      <c r="M12" s="39">
        <f t="shared" si="0"/>
        <v>-35419</v>
      </c>
      <c r="N12" s="39">
        <f t="shared" si="0"/>
        <v>-303639</v>
      </c>
      <c r="O12" s="39">
        <f t="shared" si="0"/>
        <v>-91340</v>
      </c>
      <c r="P12" s="39">
        <f t="shared" si="0"/>
        <v>-150057</v>
      </c>
      <c r="Q12" s="39">
        <f t="shared" si="0"/>
        <v>-54449</v>
      </c>
      <c r="R12" s="39">
        <f t="shared" si="0"/>
        <v>-336003</v>
      </c>
      <c r="S12" s="39">
        <f t="shared" ref="S12:T12" si="1">SUM(S3:S11)</f>
        <v>-32706</v>
      </c>
      <c r="T12" s="39">
        <f t="shared" si="1"/>
        <v>-34817</v>
      </c>
      <c r="U12" s="39">
        <f t="shared" ref="U12" si="2">SUM(U3:U11)</f>
        <v>-45750</v>
      </c>
      <c r="V12" s="193">
        <f>SUM(V3:V11)</f>
        <v>-40754</v>
      </c>
      <c r="W12" s="193">
        <f>SUM(W3:W11)</f>
        <v>-38369</v>
      </c>
      <c r="X12" s="193">
        <f>SUM(X3:X11)</f>
        <v>-60318</v>
      </c>
    </row>
    <row r="13" spans="1:27">
      <c r="B13" s="242"/>
      <c r="C13" s="315"/>
      <c r="D13" s="315"/>
      <c r="E13" s="315"/>
      <c r="F13" s="315"/>
      <c r="G13" s="315"/>
      <c r="H13" s="315"/>
      <c r="I13" s="315"/>
      <c r="J13" s="315"/>
      <c r="K13" s="315"/>
      <c r="L13" s="315"/>
      <c r="M13" s="315"/>
      <c r="N13" s="315"/>
      <c r="O13" s="315"/>
      <c r="P13" s="315"/>
      <c r="Q13" s="315"/>
      <c r="R13" s="315"/>
      <c r="S13" s="315">
        <f>S12-'P&amp;L'!S25</f>
        <v>0</v>
      </c>
      <c r="T13" s="315">
        <f>T12-'P&amp;L'!T25</f>
        <v>0</v>
      </c>
      <c r="U13" s="315">
        <f>U12-'P&amp;L'!U25</f>
        <v>0</v>
      </c>
      <c r="V13" s="529">
        <f>V12-'P&amp;L'!V25</f>
        <v>0</v>
      </c>
      <c r="W13" s="529">
        <f>W12-'P&amp;L'!W25</f>
        <v>0</v>
      </c>
      <c r="X13" s="529">
        <f>X12-'P&amp;L'!X25</f>
        <v>0</v>
      </c>
    </row>
    <row r="14" spans="1:27">
      <c r="B14" s="309"/>
      <c r="C14" s="307"/>
      <c r="D14" s="307"/>
      <c r="E14" s="307"/>
      <c r="F14" s="308"/>
      <c r="G14" s="308"/>
      <c r="H14" s="308"/>
      <c r="I14" s="308"/>
      <c r="J14" s="308"/>
      <c r="K14" s="308"/>
      <c r="L14" s="308"/>
      <c r="M14" s="308"/>
      <c r="N14" s="308"/>
      <c r="O14" s="308"/>
      <c r="P14" s="308"/>
      <c r="Q14" s="308"/>
      <c r="R14" s="308"/>
      <c r="S14" s="308"/>
      <c r="T14" s="308"/>
      <c r="U14" s="308"/>
      <c r="V14" s="530"/>
      <c r="W14" s="530"/>
      <c r="X14" s="530"/>
    </row>
    <row r="15" spans="1:27">
      <c r="B15" s="309"/>
      <c r="C15" s="310"/>
      <c r="D15" s="310"/>
      <c r="E15" s="310"/>
      <c r="F15" s="310"/>
      <c r="G15" s="310"/>
      <c r="H15" s="310"/>
      <c r="I15" s="310"/>
      <c r="J15" s="310"/>
      <c r="K15" s="450"/>
      <c r="L15" s="450"/>
      <c r="M15" s="450"/>
      <c r="N15" s="450"/>
      <c r="O15" s="450"/>
      <c r="P15" s="450"/>
      <c r="Q15" s="450"/>
      <c r="R15" s="450"/>
      <c r="S15" s="450"/>
      <c r="T15" s="450"/>
      <c r="U15" s="450"/>
      <c r="V15" s="284"/>
      <c r="W15" s="284"/>
      <c r="X15" s="284"/>
    </row>
    <row r="16" spans="1:27" s="90" customFormat="1">
      <c r="A16" s="20"/>
      <c r="B16" s="311"/>
      <c r="C16" s="92"/>
      <c r="D16" s="92"/>
      <c r="E16" s="92"/>
      <c r="F16" s="92"/>
      <c r="G16" s="269"/>
      <c r="H16" s="92"/>
      <c r="I16" s="92"/>
      <c r="J16" s="92"/>
      <c r="K16" s="280"/>
      <c r="L16" s="92"/>
      <c r="M16" s="92"/>
      <c r="N16" s="92"/>
      <c r="O16" s="92"/>
      <c r="P16" s="92"/>
      <c r="Q16" s="92"/>
      <c r="R16" s="92"/>
      <c r="S16" s="92"/>
      <c r="T16" s="92"/>
      <c r="U16" s="92"/>
    </row>
    <row r="17" spans="7:22">
      <c r="G17" s="270"/>
    </row>
    <row r="18" spans="7:22">
      <c r="G18" s="270"/>
    </row>
    <row r="19" spans="7:22">
      <c r="G19" s="270"/>
    </row>
    <row r="20" spans="7:22">
      <c r="G20" s="270"/>
      <c r="V20" s="90"/>
    </row>
    <row r="21" spans="7:22">
      <c r="G21" s="270"/>
    </row>
    <row r="22" spans="7:22">
      <c r="G22" s="270"/>
    </row>
    <row r="23" spans="7:22">
      <c r="G23" s="270"/>
    </row>
    <row r="24" spans="7:22">
      <c r="G24" s="270"/>
    </row>
    <row r="25" spans="7:22">
      <c r="G25" s="270"/>
    </row>
    <row r="26" spans="7:22">
      <c r="G26" s="270"/>
    </row>
    <row r="27" spans="7:22">
      <c r="G27" s="270"/>
    </row>
  </sheetData>
  <customSheetViews>
    <customSheetView guid="{7E6EAF56-D69B-4B4F-988F-2F68F5374219}">
      <pane xSplit="2" ySplit="2" topLeftCell="C3" activePane="bottomRight" state="frozen"/>
      <selection pane="bottomRight" activeCell="C3" sqref="C3"/>
      <pageMargins left="0.7" right="0.7" top="0.75" bottom="0.75" header="0.3" footer="0.3"/>
      <pageSetup paperSize="9" orientation="portrait" r:id="rId1"/>
    </customSheetView>
    <customSheetView guid="{899D69CD-4B7E-42BC-9944-5BD922EB798C}" topLeftCell="N1">
      <selection activeCell="X9" sqref="X9"/>
      <pageMargins left="0.7" right="0.7" top="0.75" bottom="0.75" header="0.3" footer="0.3"/>
      <pageSetup paperSize="9" orientation="portrait" r:id="rId2"/>
    </customSheetView>
    <customSheetView guid="{9AF4A83C-CF57-4B40-8A74-6A0EA6C2FE5C}" hiddenColumns="1" topLeftCell="B1">
      <selection activeCell="W12" sqref="W12:Y12"/>
      <pageMargins left="0.7" right="0.7" top="0.75" bottom="0.75" header="0.3" footer="0.3"/>
      <pageSetup paperSize="9" orientation="portrait" horizontalDpi="1200" verticalDpi="1200" r:id="rId3"/>
    </customSheetView>
    <customSheetView guid="{687A4863-1825-4D63-B732-E76682E6DE4F}" topLeftCell="Q1">
      <selection activeCell="X10" sqref="X10"/>
      <pageMargins left="0.7" right="0.7" top="0.75" bottom="0.75" header="0.3" footer="0.3"/>
      <pageSetup paperSize="9" orientation="portrait" horizontalDpi="1200" verticalDpi="1200" r:id="rId4"/>
    </customSheetView>
    <customSheetView guid="{8DA78CF1-615A-4626-9893-6751995631A4}" topLeftCell="E1">
      <selection activeCell="H23" sqref="H23"/>
      <pageMargins left="0.7" right="0.7" top="0.75" bottom="0.75" header="0.3" footer="0.3"/>
      <pageSetup paperSize="9" orientation="portrait" horizontalDpi="1200" verticalDpi="1200" r:id="rId5"/>
    </customSheetView>
    <customSheetView guid="{57267270-6A97-4850-9DB6-FE6B399379AA}" scale="110" topLeftCell="B3">
      <selection activeCell="F16" sqref="F16"/>
      <pageMargins left="0.7" right="0.7" top="0.75" bottom="0.75" header="0.3" footer="0.3"/>
      <pageSetup paperSize="9" orientation="portrait" horizontalDpi="1200" verticalDpi="1200" r:id="rId6"/>
    </customSheetView>
    <customSheetView guid="{25FAB884-5E17-4008-8139-33D910C7DEFE}">
      <selection activeCell="L27" sqref="L27"/>
      <pageMargins left="0.7" right="0.7" top="0.75" bottom="0.75" header="0.3" footer="0.3"/>
      <pageSetup paperSize="9" orientation="portrait" r:id="rId7"/>
    </customSheetView>
    <customSheetView guid="{22F3E99A-96C8-445F-81B2-67262F695A36}">
      <pane xSplit="2" ySplit="2" topLeftCell="V3" activePane="bottomRight" state="frozen"/>
      <selection pane="bottomRight" activeCell="Y12" sqref="Y12"/>
      <pageMargins left="0.7" right="0.7" top="0.75" bottom="0.75" header="0.3" footer="0.3"/>
      <pageSetup paperSize="9" orientation="portrait" r:id="rId8"/>
    </customSheetView>
    <customSheetView guid="{12F8D032-8143-430B-8DFF-852E8796C402}" showGridLines="0">
      <selection activeCell="A3" sqref="A3"/>
      <pageMargins left="0.7" right="0.7" top="0.75" bottom="0.75" header="0.3" footer="0.3"/>
      <pageSetup paperSize="9" orientation="portrait" horizontalDpi="1200" verticalDpi="1200" r:id="rId9"/>
    </customSheetView>
  </customSheetViews>
  <pageMargins left="0.7" right="0.7" top="0.75" bottom="0.75" header="0.3" footer="0.3"/>
  <pageSetup paperSize="9" orientation="portrait"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8"/>
  <sheetViews>
    <sheetView workbookViewId="0">
      <pane xSplit="2" ySplit="2" topLeftCell="L3" activePane="bottomRight" state="frozen"/>
      <selection pane="topRight" activeCell="C1" sqref="C1"/>
      <selection pane="bottomLeft" activeCell="A3" sqref="A3"/>
      <selection pane="bottomRight" activeCell="C3" sqref="C3"/>
    </sheetView>
  </sheetViews>
  <sheetFormatPr defaultColWidth="9.42578125" defaultRowHeight="15"/>
  <cols>
    <col min="1" max="1" width="39.42578125" style="19" customWidth="1"/>
    <col min="2" max="2" width="40.5703125" style="19" customWidth="1"/>
    <col min="3" max="13" width="13.42578125" style="19" customWidth="1"/>
    <col min="14" max="17" width="13.42578125" style="90" customWidth="1"/>
    <col min="18" max="18" width="10.42578125" style="19" customWidth="1"/>
    <col min="19" max="19" width="9.42578125" style="90" customWidth="1"/>
    <col min="20" max="21" width="10.42578125" style="90" customWidth="1"/>
    <col min="22" max="22" width="9.42578125" style="19"/>
    <col min="23" max="23" width="9.42578125" style="90"/>
    <col min="24" max="16384" width="9.42578125" style="19"/>
  </cols>
  <sheetData>
    <row r="2" spans="1:24" ht="15.75" thickBot="1">
      <c r="A2" s="31" t="s">
        <v>92</v>
      </c>
      <c r="B2" s="31" t="s">
        <v>8</v>
      </c>
      <c r="C2" s="40" t="s">
        <v>181</v>
      </c>
      <c r="D2" s="40" t="s">
        <v>182</v>
      </c>
      <c r="E2" s="40" t="s">
        <v>183</v>
      </c>
      <c r="F2" s="40" t="s">
        <v>184</v>
      </c>
      <c r="G2" s="40" t="s">
        <v>185</v>
      </c>
      <c r="H2" s="40" t="s">
        <v>186</v>
      </c>
      <c r="I2" s="40" t="s">
        <v>187</v>
      </c>
      <c r="J2" s="40" t="s">
        <v>188</v>
      </c>
      <c r="K2" s="40" t="s">
        <v>189</v>
      </c>
      <c r="L2" s="40" t="s">
        <v>190</v>
      </c>
      <c r="M2" s="40" t="s">
        <v>584</v>
      </c>
      <c r="N2" s="40" t="s">
        <v>592</v>
      </c>
      <c r="O2" s="40" t="s">
        <v>619</v>
      </c>
      <c r="P2" s="40" t="s">
        <v>623</v>
      </c>
      <c r="Q2" s="40" t="s">
        <v>634</v>
      </c>
      <c r="R2" s="447" t="s">
        <v>647</v>
      </c>
      <c r="S2" s="447" t="s">
        <v>651</v>
      </c>
      <c r="T2" s="447" t="s">
        <v>656</v>
      </c>
      <c r="U2" s="447" t="s">
        <v>659</v>
      </c>
      <c r="V2" s="531" t="s">
        <v>703</v>
      </c>
      <c r="W2" s="531" t="s">
        <v>716</v>
      </c>
      <c r="X2" s="531" t="s">
        <v>723</v>
      </c>
    </row>
    <row r="3" spans="1:24" ht="15" customHeight="1">
      <c r="A3" s="32" t="s">
        <v>255</v>
      </c>
      <c r="B3" s="32" t="s">
        <v>684</v>
      </c>
      <c r="C3" s="41">
        <v>3376</v>
      </c>
      <c r="D3" s="41">
        <v>6938</v>
      </c>
      <c r="E3" s="41">
        <v>5170</v>
      </c>
      <c r="F3" s="41">
        <v>5051</v>
      </c>
      <c r="G3" s="41">
        <v>11115</v>
      </c>
      <c r="H3" s="41">
        <v>4672</v>
      </c>
      <c r="I3" s="41">
        <v>8655</v>
      </c>
      <c r="J3" s="41">
        <v>10293</v>
      </c>
      <c r="K3" s="42">
        <v>5655</v>
      </c>
      <c r="L3" s="42">
        <v>7518</v>
      </c>
      <c r="M3" s="42">
        <v>6875</v>
      </c>
      <c r="N3" s="42">
        <v>15169</v>
      </c>
      <c r="O3" s="42">
        <v>6021</v>
      </c>
      <c r="P3" s="42">
        <v>5449</v>
      </c>
      <c r="Q3" s="42">
        <v>6631</v>
      </c>
      <c r="R3" s="298">
        <v>12164</v>
      </c>
      <c r="S3" s="298">
        <v>5430</v>
      </c>
      <c r="T3" s="299">
        <v>5415</v>
      </c>
      <c r="U3" s="299">
        <v>4724</v>
      </c>
      <c r="V3" s="299">
        <v>9788</v>
      </c>
      <c r="W3" s="299">
        <v>8234</v>
      </c>
      <c r="X3" s="299">
        <v>11883</v>
      </c>
    </row>
    <row r="4" spans="1:24" ht="15" customHeight="1">
      <c r="A4" s="33" t="s">
        <v>264</v>
      </c>
      <c r="B4" s="33" t="s">
        <v>290</v>
      </c>
      <c r="C4" s="42">
        <v>433</v>
      </c>
      <c r="D4" s="42">
        <v>0</v>
      </c>
      <c r="E4" s="42">
        <v>0</v>
      </c>
      <c r="F4" s="42">
        <v>0</v>
      </c>
      <c r="G4" s="42">
        <v>0</v>
      </c>
      <c r="H4" s="42">
        <v>0</v>
      </c>
      <c r="I4" s="42">
        <v>0</v>
      </c>
      <c r="J4" s="42">
        <v>0</v>
      </c>
      <c r="K4" s="42">
        <v>0</v>
      </c>
      <c r="L4" s="42">
        <v>0</v>
      </c>
      <c r="M4" s="42">
        <v>0</v>
      </c>
      <c r="N4" s="42">
        <v>0</v>
      </c>
      <c r="O4" s="42">
        <v>0</v>
      </c>
      <c r="P4" s="42">
        <v>0</v>
      </c>
      <c r="Q4" s="42">
        <v>0</v>
      </c>
      <c r="R4" s="298">
        <v>0</v>
      </c>
      <c r="S4" s="298">
        <v>0</v>
      </c>
      <c r="T4" s="299">
        <v>0</v>
      </c>
      <c r="U4" s="299">
        <v>0</v>
      </c>
      <c r="V4" s="299">
        <v>0</v>
      </c>
      <c r="W4" s="299">
        <v>0</v>
      </c>
      <c r="X4" s="299"/>
    </row>
    <row r="5" spans="1:24" ht="30" customHeight="1">
      <c r="A5" s="33" t="s">
        <v>687</v>
      </c>
      <c r="B5" s="33" t="s">
        <v>282</v>
      </c>
      <c r="C5" s="42">
        <v>1429</v>
      </c>
      <c r="D5" s="42">
        <v>12355</v>
      </c>
      <c r="E5" s="42">
        <v>5764</v>
      </c>
      <c r="F5" s="42">
        <v>23749</v>
      </c>
      <c r="G5" s="42">
        <v>1922</v>
      </c>
      <c r="H5" s="42">
        <v>53205</v>
      </c>
      <c r="I5" s="42">
        <v>3706</v>
      </c>
      <c r="J5" s="42">
        <v>4638</v>
      </c>
      <c r="K5" s="42">
        <v>4329</v>
      </c>
      <c r="L5" s="42">
        <v>8543</v>
      </c>
      <c r="M5" s="42">
        <v>14266</v>
      </c>
      <c r="N5" s="42">
        <v>8457</v>
      </c>
      <c r="O5" s="42">
        <v>15211</v>
      </c>
      <c r="P5" s="42">
        <v>3143</v>
      </c>
      <c r="Q5" s="42">
        <v>3970</v>
      </c>
      <c r="R5" s="298">
        <v>21693</v>
      </c>
      <c r="S5" s="298">
        <f>15668-10065</f>
        <v>5603</v>
      </c>
      <c r="T5" s="299">
        <f>7077-2952</f>
        <v>4125</v>
      </c>
      <c r="U5" s="299">
        <f>23639-22240</f>
        <v>1399</v>
      </c>
      <c r="V5" s="299">
        <v>5183</v>
      </c>
      <c r="W5" s="299">
        <v>4156</v>
      </c>
      <c r="X5" s="299">
        <v>23585</v>
      </c>
    </row>
    <row r="6" spans="1:24" s="90" customFormat="1" ht="30" customHeight="1">
      <c r="A6" s="33" t="s">
        <v>666</v>
      </c>
      <c r="B6" s="33" t="s">
        <v>667</v>
      </c>
      <c r="C6" s="42"/>
      <c r="D6" s="42"/>
      <c r="E6" s="42"/>
      <c r="F6" s="42"/>
      <c r="G6" s="42"/>
      <c r="H6" s="42"/>
      <c r="I6" s="42"/>
      <c r="J6" s="42"/>
      <c r="K6" s="42"/>
      <c r="L6" s="42"/>
      <c r="M6" s="42"/>
      <c r="N6" s="42"/>
      <c r="O6" s="42"/>
      <c r="P6" s="42"/>
      <c r="Q6" s="42"/>
      <c r="R6" s="298"/>
      <c r="S6" s="298">
        <v>0</v>
      </c>
      <c r="T6" s="299">
        <v>0</v>
      </c>
      <c r="U6" s="299"/>
      <c r="V6" s="299">
        <v>0</v>
      </c>
      <c r="W6" s="299">
        <v>0</v>
      </c>
      <c r="X6" s="299"/>
    </row>
    <row r="7" spans="1:24" s="90" customFormat="1" ht="31.5" customHeight="1">
      <c r="A7" s="33" t="s">
        <v>588</v>
      </c>
      <c r="B7" s="33" t="s">
        <v>683</v>
      </c>
      <c r="C7" s="42">
        <v>0</v>
      </c>
      <c r="D7" s="42">
        <v>0</v>
      </c>
      <c r="E7" s="42">
        <v>0</v>
      </c>
      <c r="F7" s="42">
        <v>0</v>
      </c>
      <c r="G7" s="42">
        <v>0</v>
      </c>
      <c r="H7" s="42">
        <v>0</v>
      </c>
      <c r="I7" s="42">
        <v>0</v>
      </c>
      <c r="J7" s="42">
        <v>0</v>
      </c>
      <c r="K7" s="42">
        <v>0</v>
      </c>
      <c r="L7" s="42">
        <v>0</v>
      </c>
      <c r="M7" s="42">
        <v>50000</v>
      </c>
      <c r="N7" s="42">
        <v>9079</v>
      </c>
      <c r="O7" s="42">
        <v>0</v>
      </c>
      <c r="P7" s="42">
        <v>0</v>
      </c>
      <c r="Q7" s="42">
        <v>0</v>
      </c>
      <c r="R7" s="298">
        <v>0</v>
      </c>
      <c r="S7" s="298">
        <v>0</v>
      </c>
      <c r="T7" s="299">
        <v>0</v>
      </c>
      <c r="U7" s="299">
        <v>0</v>
      </c>
      <c r="V7" s="299">
        <v>0</v>
      </c>
      <c r="W7" s="299">
        <v>0</v>
      </c>
      <c r="X7" s="299"/>
    </row>
    <row r="8" spans="1:24" ht="15" customHeight="1">
      <c r="A8" s="33" t="s">
        <v>718</v>
      </c>
      <c r="B8" s="33" t="s">
        <v>283</v>
      </c>
      <c r="C8" s="42">
        <v>952</v>
      </c>
      <c r="D8" s="42">
        <v>591</v>
      </c>
      <c r="E8" s="42">
        <v>447</v>
      </c>
      <c r="F8" s="42">
        <v>1276</v>
      </c>
      <c r="G8" s="42">
        <v>965</v>
      </c>
      <c r="H8" s="42">
        <v>588</v>
      </c>
      <c r="I8" s="42">
        <v>125</v>
      </c>
      <c r="J8" s="42">
        <v>1242</v>
      </c>
      <c r="K8" s="42">
        <v>958</v>
      </c>
      <c r="L8" s="42">
        <v>474</v>
      </c>
      <c r="M8" s="42">
        <v>741</v>
      </c>
      <c r="N8" s="42">
        <v>860</v>
      </c>
      <c r="O8" s="42">
        <v>1188</v>
      </c>
      <c r="P8" s="42">
        <v>727</v>
      </c>
      <c r="Q8" s="42">
        <v>848</v>
      </c>
      <c r="R8" s="298">
        <v>939</v>
      </c>
      <c r="S8" s="298">
        <v>1516</v>
      </c>
      <c r="T8" s="299">
        <v>893</v>
      </c>
      <c r="U8" s="299">
        <v>999</v>
      </c>
      <c r="V8" s="299">
        <v>48</v>
      </c>
      <c r="W8" s="299">
        <v>0</v>
      </c>
      <c r="X8" s="299">
        <v>0</v>
      </c>
    </row>
    <row r="9" spans="1:24" ht="30" customHeight="1">
      <c r="A9" s="33" t="s">
        <v>256</v>
      </c>
      <c r="B9" s="33" t="s">
        <v>284</v>
      </c>
      <c r="C9" s="42">
        <v>1503</v>
      </c>
      <c r="D9" s="42">
        <v>1112</v>
      </c>
      <c r="E9" s="42">
        <v>1915</v>
      </c>
      <c r="F9" s="42">
        <v>1111</v>
      </c>
      <c r="G9" s="42">
        <v>2305</v>
      </c>
      <c r="H9" s="42">
        <v>1928</v>
      </c>
      <c r="I9" s="42">
        <v>1138</v>
      </c>
      <c r="J9" s="42">
        <v>1106</v>
      </c>
      <c r="K9" s="42">
        <v>788</v>
      </c>
      <c r="L9" s="42">
        <v>5068</v>
      </c>
      <c r="M9" s="42">
        <v>1179</v>
      </c>
      <c r="N9" s="42">
        <v>550</v>
      </c>
      <c r="O9" s="42">
        <v>202</v>
      </c>
      <c r="P9" s="42">
        <v>106</v>
      </c>
      <c r="Q9" s="42">
        <v>21</v>
      </c>
      <c r="R9" s="298">
        <v>102</v>
      </c>
      <c r="S9" s="298">
        <v>39</v>
      </c>
      <c r="T9" s="299">
        <v>33</v>
      </c>
      <c r="U9" s="299">
        <v>111</v>
      </c>
      <c r="V9" s="299">
        <v>13</v>
      </c>
      <c r="W9" s="299">
        <v>28</v>
      </c>
      <c r="X9" s="299">
        <v>16</v>
      </c>
    </row>
    <row r="10" spans="1:24" ht="30" customHeight="1">
      <c r="A10" s="33" t="s">
        <v>257</v>
      </c>
      <c r="B10" s="33" t="s">
        <v>685</v>
      </c>
      <c r="C10" s="42">
        <v>220</v>
      </c>
      <c r="D10" s="42">
        <v>-457</v>
      </c>
      <c r="E10" s="42">
        <v>1299</v>
      </c>
      <c r="F10" s="42">
        <v>10481</v>
      </c>
      <c r="G10" s="42">
        <v>44277</v>
      </c>
      <c r="H10" s="42">
        <v>-2797</v>
      </c>
      <c r="I10" s="42">
        <v>2648</v>
      </c>
      <c r="J10" s="42">
        <v>7246</v>
      </c>
      <c r="K10" s="42">
        <v>7036</v>
      </c>
      <c r="L10" s="42">
        <v>14134</v>
      </c>
      <c r="M10" s="42">
        <v>6303</v>
      </c>
      <c r="N10" s="42">
        <v>14252</v>
      </c>
      <c r="O10" s="42">
        <v>1116</v>
      </c>
      <c r="P10" s="42">
        <v>1093</v>
      </c>
      <c r="Q10" s="42">
        <v>5535</v>
      </c>
      <c r="R10" s="298">
        <v>546</v>
      </c>
      <c r="S10" s="298">
        <v>0</v>
      </c>
      <c r="T10" s="299">
        <v>0</v>
      </c>
      <c r="U10" s="299">
        <v>0</v>
      </c>
      <c r="V10" s="197"/>
      <c r="W10" s="299">
        <v>0</v>
      </c>
      <c r="X10" s="299">
        <v>0</v>
      </c>
    </row>
    <row r="11" spans="1:24" ht="15" customHeight="1">
      <c r="A11" s="33" t="s">
        <v>258</v>
      </c>
      <c r="B11" s="33" t="s">
        <v>279</v>
      </c>
      <c r="C11" s="42">
        <v>362</v>
      </c>
      <c r="D11" s="42">
        <v>175</v>
      </c>
      <c r="E11" s="42">
        <v>204</v>
      </c>
      <c r="F11" s="42">
        <v>298</v>
      </c>
      <c r="G11" s="42">
        <v>1413</v>
      </c>
      <c r="H11" s="42">
        <v>268</v>
      </c>
      <c r="I11" s="42">
        <v>398</v>
      </c>
      <c r="J11" s="42">
        <v>330</v>
      </c>
      <c r="K11" s="42">
        <v>395</v>
      </c>
      <c r="L11" s="42">
        <v>198</v>
      </c>
      <c r="M11" s="42">
        <v>224</v>
      </c>
      <c r="N11" s="42">
        <v>329</v>
      </c>
      <c r="O11" s="42">
        <v>245</v>
      </c>
      <c r="P11" s="42">
        <v>151</v>
      </c>
      <c r="Q11" s="42">
        <v>230</v>
      </c>
      <c r="R11" s="298">
        <v>258</v>
      </c>
      <c r="S11" s="298">
        <v>204</v>
      </c>
      <c r="T11" s="299">
        <v>288</v>
      </c>
      <c r="U11" s="299">
        <v>645</v>
      </c>
      <c r="V11" s="299">
        <v>406</v>
      </c>
      <c r="W11" s="299">
        <v>438</v>
      </c>
      <c r="X11" s="299">
        <v>683</v>
      </c>
    </row>
    <row r="12" spans="1:24" ht="15" customHeight="1">
      <c r="A12" s="33" t="s">
        <v>719</v>
      </c>
      <c r="B12" s="33" t="s">
        <v>280</v>
      </c>
      <c r="C12" s="42">
        <v>24131</v>
      </c>
      <c r="D12" s="42">
        <v>31</v>
      </c>
      <c r="E12" s="42">
        <v>73</v>
      </c>
      <c r="F12" s="42">
        <v>3</v>
      </c>
      <c r="G12" s="42">
        <v>0</v>
      </c>
      <c r="H12" s="42">
        <v>0</v>
      </c>
      <c r="I12" s="42">
        <v>0</v>
      </c>
      <c r="J12" s="42">
        <v>0</v>
      </c>
      <c r="K12" s="263">
        <v>0</v>
      </c>
      <c r="L12" s="263">
        <v>3</v>
      </c>
      <c r="M12" s="263">
        <v>9962</v>
      </c>
      <c r="N12" s="42">
        <v>3073</v>
      </c>
      <c r="O12" s="42">
        <v>1055</v>
      </c>
      <c r="P12" s="42">
        <v>3677</v>
      </c>
      <c r="Q12" s="42">
        <v>2225</v>
      </c>
      <c r="R12" s="298">
        <v>7260</v>
      </c>
      <c r="S12" s="298">
        <v>1391</v>
      </c>
      <c r="T12" s="299">
        <v>10885</v>
      </c>
      <c r="U12" s="299">
        <v>10</v>
      </c>
      <c r="V12" s="299">
        <v>0</v>
      </c>
      <c r="W12" s="299">
        <v>1881</v>
      </c>
      <c r="X12" s="299">
        <v>0</v>
      </c>
    </row>
    <row r="13" spans="1:24" s="90" customFormat="1" ht="25.5">
      <c r="A13" s="33" t="s">
        <v>721</v>
      </c>
      <c r="B13" s="34" t="s">
        <v>722</v>
      </c>
      <c r="C13" s="42"/>
      <c r="D13" s="42"/>
      <c r="E13" s="42"/>
      <c r="F13" s="42"/>
      <c r="G13" s="42"/>
      <c r="H13" s="42"/>
      <c r="I13" s="42"/>
      <c r="J13" s="42"/>
      <c r="K13" s="263"/>
      <c r="L13" s="263"/>
      <c r="M13" s="263"/>
      <c r="N13" s="42"/>
      <c r="O13" s="42"/>
      <c r="P13" s="42"/>
      <c r="Q13" s="42"/>
      <c r="R13" s="298"/>
      <c r="S13" s="298">
        <v>3125</v>
      </c>
      <c r="T13" s="299">
        <v>4151</v>
      </c>
      <c r="U13" s="299">
        <v>5836</v>
      </c>
      <c r="V13" s="299">
        <v>9917</v>
      </c>
      <c r="W13" s="299">
        <v>11812</v>
      </c>
      <c r="X13" s="299">
        <v>11232</v>
      </c>
    </row>
    <row r="14" spans="1:24" ht="15" customHeight="1">
      <c r="A14" s="34" t="s">
        <v>259</v>
      </c>
      <c r="B14" s="34" t="s">
        <v>281</v>
      </c>
      <c r="C14" s="42">
        <v>9934</v>
      </c>
      <c r="D14" s="42">
        <v>11459</v>
      </c>
      <c r="E14" s="42">
        <v>8799</v>
      </c>
      <c r="F14" s="42">
        <v>10403</v>
      </c>
      <c r="G14" s="42">
        <v>15451</v>
      </c>
      <c r="H14" s="42">
        <v>18557</v>
      </c>
      <c r="I14" s="42">
        <v>9144</v>
      </c>
      <c r="J14" s="42">
        <v>9304</v>
      </c>
      <c r="K14" s="262">
        <v>13109</v>
      </c>
      <c r="L14" s="262">
        <v>14664</v>
      </c>
      <c r="M14" s="262">
        <v>11241</v>
      </c>
      <c r="N14" s="42">
        <v>18063</v>
      </c>
      <c r="O14" s="42">
        <v>15778</v>
      </c>
      <c r="P14" s="42">
        <v>11378</v>
      </c>
      <c r="Q14" s="42">
        <v>21313</v>
      </c>
      <c r="R14" s="298">
        <v>25704</v>
      </c>
      <c r="S14" s="298">
        <f>15416+800-S13</f>
        <v>13091</v>
      </c>
      <c r="T14" s="299">
        <f>31748-T13</f>
        <v>27597</v>
      </c>
      <c r="U14" s="299">
        <f>17954-U13</f>
        <v>12118</v>
      </c>
      <c r="V14" s="299">
        <f>22620-V13</f>
        <v>12703</v>
      </c>
      <c r="W14" s="299">
        <f>33174-W13</f>
        <v>21362</v>
      </c>
      <c r="X14" s="299">
        <v>14943</v>
      </c>
    </row>
    <row r="15" spans="1:24" ht="15" customHeight="1">
      <c r="A15" s="35" t="s">
        <v>56</v>
      </c>
      <c r="B15" s="35" t="s">
        <v>42</v>
      </c>
      <c r="C15" s="43">
        <f t="shared" ref="C15:M15" si="0">SUM(C3:C14)</f>
        <v>42340</v>
      </c>
      <c r="D15" s="43">
        <f t="shared" si="0"/>
        <v>32204</v>
      </c>
      <c r="E15" s="43">
        <f t="shared" si="0"/>
        <v>23671</v>
      </c>
      <c r="F15" s="43">
        <f t="shared" si="0"/>
        <v>52372</v>
      </c>
      <c r="G15" s="43">
        <f t="shared" si="0"/>
        <v>77448</v>
      </c>
      <c r="H15" s="43">
        <f t="shared" si="0"/>
        <v>76421</v>
      </c>
      <c r="I15" s="43">
        <f t="shared" si="0"/>
        <v>25814</v>
      </c>
      <c r="J15" s="43">
        <f t="shared" si="0"/>
        <v>34159</v>
      </c>
      <c r="K15" s="43">
        <f t="shared" si="0"/>
        <v>32270</v>
      </c>
      <c r="L15" s="43">
        <f t="shared" si="0"/>
        <v>50602</v>
      </c>
      <c r="M15" s="43">
        <f t="shared" si="0"/>
        <v>100791</v>
      </c>
      <c r="N15" s="43">
        <f t="shared" ref="N15:S15" si="1">SUM(N3:N14)</f>
        <v>69832</v>
      </c>
      <c r="O15" s="43">
        <f t="shared" si="1"/>
        <v>40816</v>
      </c>
      <c r="P15" s="43">
        <f t="shared" si="1"/>
        <v>25724</v>
      </c>
      <c r="Q15" s="43">
        <f t="shared" si="1"/>
        <v>40773</v>
      </c>
      <c r="R15" s="448">
        <f t="shared" si="1"/>
        <v>68666</v>
      </c>
      <c r="S15" s="448">
        <f t="shared" si="1"/>
        <v>30399</v>
      </c>
      <c r="T15" s="483">
        <f t="shared" ref="T15:X15" si="2">SUM(T3:T14)</f>
        <v>53387</v>
      </c>
      <c r="U15" s="483">
        <f t="shared" si="2"/>
        <v>25842</v>
      </c>
      <c r="V15" s="483">
        <f t="shared" si="2"/>
        <v>38058</v>
      </c>
      <c r="W15" s="483">
        <f t="shared" si="2"/>
        <v>47911</v>
      </c>
      <c r="X15" s="483">
        <f t="shared" si="2"/>
        <v>62342</v>
      </c>
    </row>
    <row r="16" spans="1:24">
      <c r="A16" s="243"/>
      <c r="B16" s="243"/>
      <c r="C16" s="285"/>
      <c r="D16" s="285"/>
      <c r="E16" s="285"/>
      <c r="F16" s="285"/>
      <c r="G16" s="285"/>
      <c r="H16" s="285"/>
      <c r="I16" s="90"/>
      <c r="J16" s="90"/>
      <c r="K16" s="90"/>
      <c r="L16" s="90"/>
      <c r="M16" s="90"/>
      <c r="S16" s="270">
        <f>S15-'P&amp;L'!S17</f>
        <v>0</v>
      </c>
      <c r="T16" s="270">
        <f>T15-'P&amp;L'!T17</f>
        <v>0</v>
      </c>
      <c r="U16" s="270">
        <f>U15-'P&amp;L'!U17</f>
        <v>0</v>
      </c>
      <c r="V16" s="270">
        <f>V15-'P&amp;L'!V17</f>
        <v>0</v>
      </c>
      <c r="W16" s="270">
        <f>W15-'P&amp;L'!W17</f>
        <v>0</v>
      </c>
      <c r="X16" s="270">
        <f>X15-'P&amp;L'!X17</f>
        <v>0</v>
      </c>
    </row>
    <row r="17" spans="1:13">
      <c r="A17" s="243"/>
      <c r="B17" s="243"/>
      <c r="C17" s="243"/>
      <c r="D17" s="243"/>
      <c r="E17" s="243"/>
      <c r="F17" s="243"/>
      <c r="G17" s="281"/>
      <c r="H17" s="281"/>
      <c r="I17" s="243"/>
      <c r="J17" s="243"/>
      <c r="K17" s="272"/>
      <c r="L17" s="272"/>
    </row>
    <row r="18" spans="1:13">
      <c r="A18" s="243"/>
      <c r="B18" s="243"/>
      <c r="C18" s="243"/>
      <c r="D18" s="243"/>
      <c r="E18" s="243"/>
      <c r="F18" s="243"/>
      <c r="G18" s="281"/>
      <c r="H18" s="281"/>
      <c r="I18" s="243"/>
      <c r="J18" s="243"/>
      <c r="K18" s="271"/>
      <c r="L18" s="271"/>
    </row>
    <row r="19" spans="1:13">
      <c r="A19" s="243"/>
      <c r="B19" s="243"/>
      <c r="C19" s="243"/>
      <c r="D19" s="243"/>
      <c r="E19" s="243"/>
      <c r="F19" s="243"/>
      <c r="G19" s="284"/>
      <c r="H19" s="281"/>
      <c r="I19" s="243"/>
      <c r="J19" s="243"/>
      <c r="K19" s="243"/>
      <c r="L19" s="243"/>
    </row>
    <row r="20" spans="1:13">
      <c r="G20" s="284"/>
      <c r="H20" s="281"/>
      <c r="M20" s="270"/>
    </row>
    <row r="21" spans="1:13">
      <c r="G21" s="284"/>
      <c r="H21" s="281"/>
    </row>
    <row r="22" spans="1:13">
      <c r="G22" s="284"/>
      <c r="H22" s="281"/>
    </row>
    <row r="23" spans="1:13">
      <c r="G23" s="284"/>
      <c r="H23" s="281"/>
    </row>
    <row r="24" spans="1:13">
      <c r="G24" s="284"/>
      <c r="H24" s="281"/>
    </row>
    <row r="25" spans="1:13">
      <c r="G25" s="284"/>
      <c r="H25" s="281"/>
    </row>
    <row r="26" spans="1:13">
      <c r="G26" s="284"/>
      <c r="H26" s="281"/>
    </row>
    <row r="27" spans="1:13">
      <c r="G27" s="284"/>
      <c r="H27" s="281"/>
    </row>
    <row r="28" spans="1:13">
      <c r="G28" s="284"/>
      <c r="H28" s="281"/>
    </row>
    <row r="29" spans="1:13">
      <c r="G29" s="281"/>
      <c r="H29" s="281"/>
    </row>
    <row r="30" spans="1:13">
      <c r="G30" s="281"/>
      <c r="H30" s="281"/>
    </row>
    <row r="31" spans="1:13">
      <c r="G31" s="281"/>
      <c r="H31" s="281"/>
    </row>
    <row r="32" spans="1:13">
      <c r="G32" s="281"/>
      <c r="H32" s="281"/>
    </row>
    <row r="33" spans="7:8">
      <c r="G33" s="281"/>
      <c r="H33" s="281"/>
    </row>
    <row r="34" spans="7:8">
      <c r="G34" s="281"/>
      <c r="H34" s="281"/>
    </row>
    <row r="35" spans="7:8">
      <c r="G35" s="281"/>
      <c r="H35" s="281"/>
    </row>
    <row r="36" spans="7:8">
      <c r="G36" s="281"/>
      <c r="H36" s="281"/>
    </row>
    <row r="37" spans="7:8">
      <c r="G37" s="281"/>
      <c r="H37" s="281"/>
    </row>
    <row r="38" spans="7:8">
      <c r="G38" s="281"/>
      <c r="H38" s="281"/>
    </row>
  </sheetData>
  <customSheetViews>
    <customSheetView guid="{7E6EAF56-D69B-4B4F-988F-2F68F5374219}">
      <pane xSplit="2" ySplit="2" topLeftCell="L3" activePane="bottomRight" state="frozen"/>
      <selection pane="bottomRight" activeCell="C3" sqref="C3"/>
      <pageMargins left="0.7" right="0.7" top="0.75" bottom="0.75" header="0.3" footer="0.3"/>
      <pageSetup paperSize="9" orientation="portrait" horizontalDpi="1200" verticalDpi="1200" r:id="rId1"/>
    </customSheetView>
    <customSheetView guid="{899D69CD-4B7E-42BC-9944-5BD922EB798C}" topLeftCell="H1">
      <selection activeCell="B21" sqref="B21"/>
      <pageMargins left="0.7" right="0.7" top="0.75" bottom="0.75" header="0.3" footer="0.3"/>
      <pageSetup paperSize="9" orientation="portrait" horizontalDpi="1200" verticalDpi="1200" r:id="rId2"/>
    </customSheetView>
    <customSheetView guid="{9AF4A83C-CF57-4B40-8A74-6A0EA6C2FE5C}" hiddenColumns="1">
      <selection activeCell="B15" sqref="B15"/>
      <pageMargins left="0.7" right="0.7" top="0.75" bottom="0.75" header="0.3" footer="0.3"/>
      <pageSetup paperSize="9" orientation="portrait" horizontalDpi="1200" verticalDpi="1200" r:id="rId3"/>
    </customSheetView>
    <customSheetView guid="{687A4863-1825-4D63-B732-E76682E6DE4F}" hiddenColumns="1" topLeftCell="A7">
      <selection activeCell="B13" sqref="B13"/>
      <pageMargins left="0.7" right="0.7" top="0.75" bottom="0.75" header="0.3" footer="0.3"/>
      <pageSetup paperSize="9" orientation="portrait" horizontalDpi="1200" verticalDpi="1200" r:id="rId4"/>
    </customSheetView>
    <customSheetView guid="{8DA78CF1-615A-4626-9893-6751995631A4}" topLeftCell="J1">
      <selection activeCell="R6" sqref="R6"/>
      <pageMargins left="0.7" right="0.7" top="0.75" bottom="0.75" header="0.3" footer="0.3"/>
    </customSheetView>
    <customSheetView guid="{57267270-6A97-4850-9DB6-FE6B399379AA}" scale="110">
      <selection activeCell="H12" sqref="H12"/>
      <pageMargins left="0.7" right="0.7" top="0.75" bottom="0.75" header="0.3" footer="0.3"/>
    </customSheetView>
    <customSheetView guid="{25FAB884-5E17-4008-8139-33D910C7DEFE}">
      <selection activeCell="R22" sqref="R22"/>
      <pageMargins left="0.7" right="0.7" top="0.75" bottom="0.75" header="0.3" footer="0.3"/>
      <pageSetup paperSize="9" orientation="portrait" horizontalDpi="1200" verticalDpi="1200" r:id="rId5"/>
    </customSheetView>
    <customSheetView guid="{22F3E99A-96C8-445F-81B2-67262F695A36}">
      <pane xSplit="2" ySplit="2" topLeftCell="S3" activePane="bottomRight" state="frozen"/>
      <selection pane="bottomRight" activeCell="Y5" sqref="Y5"/>
      <pageMargins left="0.7" right="0.7" top="0.75" bottom="0.75" header="0.3" footer="0.3"/>
      <pageSetup paperSize="9" orientation="portrait" horizontalDpi="1200" verticalDpi="1200" r:id="rId6"/>
    </customSheetView>
    <customSheetView guid="{12F8D032-8143-430B-8DFF-852E8796C402}" showGridLines="0">
      <selection activeCell="A34" sqref="A34"/>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horizontalDpi="1200" verticalDpi="1200"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25"/>
  <sheetViews>
    <sheetView workbookViewId="0">
      <pane xSplit="2" ySplit="2" topLeftCell="U3" activePane="bottomRight" state="frozen"/>
      <selection pane="topRight" activeCell="C1" sqref="C1"/>
      <selection pane="bottomLeft" activeCell="A3" sqref="A3"/>
      <selection pane="bottomRight" activeCell="C3" sqref="C3"/>
    </sheetView>
  </sheetViews>
  <sheetFormatPr defaultRowHeight="15"/>
  <cols>
    <col min="1" max="2" width="50.5703125" customWidth="1"/>
    <col min="3" max="10" width="13.42578125" customWidth="1"/>
    <col min="11" max="11" width="13.42578125" style="192" customWidth="1"/>
    <col min="12" max="13" width="13.42578125" customWidth="1"/>
    <col min="14" max="25" width="13.42578125" style="192" customWidth="1"/>
  </cols>
  <sheetData>
    <row r="2" spans="1:25" ht="15" customHeight="1" thickBot="1">
      <c r="A2" s="64" t="s">
        <v>71</v>
      </c>
      <c r="B2" s="64" t="s">
        <v>28</v>
      </c>
      <c r="C2" s="71" t="s">
        <v>158</v>
      </c>
      <c r="D2" s="71" t="s">
        <v>159</v>
      </c>
      <c r="E2" s="71" t="s">
        <v>160</v>
      </c>
      <c r="F2" s="71" t="s">
        <v>161</v>
      </c>
      <c r="G2" s="71" t="s">
        <v>162</v>
      </c>
      <c r="H2" s="71" t="s">
        <v>163</v>
      </c>
      <c r="I2" s="71" t="s">
        <v>164</v>
      </c>
      <c r="J2" s="71" t="s">
        <v>165</v>
      </c>
      <c r="K2" s="198">
        <v>43555</v>
      </c>
      <c r="L2" s="198">
        <v>43646</v>
      </c>
      <c r="M2" s="198">
        <v>43738</v>
      </c>
      <c r="N2" s="198">
        <v>43830</v>
      </c>
      <c r="O2" s="198">
        <v>43921</v>
      </c>
      <c r="P2" s="198">
        <v>44012</v>
      </c>
      <c r="Q2" s="198">
        <v>44104</v>
      </c>
      <c r="R2" s="198">
        <v>44196</v>
      </c>
      <c r="S2" s="198">
        <v>44286</v>
      </c>
      <c r="T2" s="198">
        <v>44377</v>
      </c>
      <c r="U2" s="198">
        <v>44469</v>
      </c>
      <c r="V2" s="198">
        <v>44561</v>
      </c>
      <c r="W2" s="198">
        <v>44651</v>
      </c>
      <c r="X2" s="198">
        <v>44742</v>
      </c>
      <c r="Y2" s="198">
        <v>44834</v>
      </c>
    </row>
    <row r="3" spans="1:25" s="2" customFormat="1" ht="15" customHeight="1">
      <c r="A3" s="47" t="s">
        <v>272</v>
      </c>
      <c r="B3" s="47" t="s">
        <v>173</v>
      </c>
      <c r="C3" s="202">
        <f t="shared" ref="C3:K3" si="0">SUM(C4:C6)</f>
        <v>64290407</v>
      </c>
      <c r="D3" s="202">
        <f t="shared" si="0"/>
        <v>64704439</v>
      </c>
      <c r="E3" s="202">
        <f t="shared" si="0"/>
        <v>64467644</v>
      </c>
      <c r="F3" s="202">
        <f t="shared" si="0"/>
        <v>64987719</v>
      </c>
      <c r="G3" s="202">
        <f t="shared" si="0"/>
        <v>66073674</v>
      </c>
      <c r="H3" s="202">
        <f t="shared" si="0"/>
        <v>70021925</v>
      </c>
      <c r="I3" s="202">
        <f t="shared" si="0"/>
        <v>72689830</v>
      </c>
      <c r="J3" s="202">
        <f t="shared" si="0"/>
        <v>88211366</v>
      </c>
      <c r="K3" s="203">
        <f t="shared" si="0"/>
        <v>89183307</v>
      </c>
      <c r="L3" s="203">
        <f>SUM(L4:L6)</f>
        <v>90496886</v>
      </c>
      <c r="M3" s="203">
        <f>SUM(M4:M6)</f>
        <v>90362151</v>
      </c>
      <c r="N3" s="203">
        <f>N4+N5+N6</f>
        <v>91716261</v>
      </c>
      <c r="O3" s="203">
        <f t="shared" ref="O3:Q3" si="1">O4+O5+O6</f>
        <v>95861240</v>
      </c>
      <c r="P3" s="203">
        <f t="shared" si="1"/>
        <v>96477026</v>
      </c>
      <c r="Q3" s="203">
        <f t="shared" si="1"/>
        <v>96204771</v>
      </c>
      <c r="R3" s="203">
        <f t="shared" ref="R3:S3" si="2">R4+R5+R6</f>
        <v>98213401</v>
      </c>
      <c r="S3" s="203">
        <f t="shared" si="2"/>
        <v>100452994</v>
      </c>
      <c r="T3" s="203">
        <f t="shared" ref="T3:V3" si="3">T4+T5+T6</f>
        <v>100772283</v>
      </c>
      <c r="U3" s="203">
        <f t="shared" si="3"/>
        <v>102072645</v>
      </c>
      <c r="V3" s="203">
        <f t="shared" si="3"/>
        <v>106267792</v>
      </c>
      <c r="W3" s="203">
        <f>W4+W5+W6</f>
        <v>106739087</v>
      </c>
      <c r="X3" s="203">
        <v>105055858</v>
      </c>
      <c r="Y3" s="203">
        <f>Y4+Y5+Y6</f>
        <v>104601595</v>
      </c>
    </row>
    <row r="4" spans="1:25" ht="15" customHeight="1">
      <c r="A4" s="66" t="s">
        <v>273</v>
      </c>
      <c r="B4" s="66" t="s">
        <v>174</v>
      </c>
      <c r="C4" s="70">
        <v>24166929</v>
      </c>
      <c r="D4" s="70">
        <v>23302583</v>
      </c>
      <c r="E4" s="70">
        <v>22826976</v>
      </c>
      <c r="F4" s="70">
        <v>21911544</v>
      </c>
      <c r="G4" s="70">
        <v>22422629</v>
      </c>
      <c r="H4" s="70">
        <v>25414208</v>
      </c>
      <c r="I4" s="70">
        <v>27585917</v>
      </c>
      <c r="J4" s="70">
        <v>32715078</v>
      </c>
      <c r="K4" s="200">
        <v>31969865</v>
      </c>
      <c r="L4" s="200">
        <v>31668319</v>
      </c>
      <c r="M4" s="200">
        <v>31030213</v>
      </c>
      <c r="N4" s="200">
        <v>29984379</v>
      </c>
      <c r="O4" s="200">
        <v>29208714</v>
      </c>
      <c r="P4" s="200">
        <v>24591366</v>
      </c>
      <c r="Q4" s="200">
        <v>21218059</v>
      </c>
      <c r="R4" s="200">
        <v>18443221</v>
      </c>
      <c r="S4" s="200">
        <v>15940497</v>
      </c>
      <c r="T4" s="200">
        <v>14303714</v>
      </c>
      <c r="U4" s="200">
        <v>13668912</v>
      </c>
      <c r="V4" s="200">
        <v>14078671</v>
      </c>
      <c r="W4" s="200">
        <v>17702555</v>
      </c>
      <c r="X4" s="200">
        <v>20417003</v>
      </c>
      <c r="Y4" s="200">
        <v>25232138</v>
      </c>
    </row>
    <row r="5" spans="1:25" ht="15" customHeight="1">
      <c r="A5" s="66" t="s">
        <v>274</v>
      </c>
      <c r="B5" s="66" t="s">
        <v>175</v>
      </c>
      <c r="C5" s="70">
        <v>39939251</v>
      </c>
      <c r="D5" s="70">
        <v>41246523</v>
      </c>
      <c r="E5" s="70">
        <v>41468506</v>
      </c>
      <c r="F5" s="70">
        <v>42948226</v>
      </c>
      <c r="G5" s="70">
        <v>43484513</v>
      </c>
      <c r="H5" s="70">
        <v>44418447</v>
      </c>
      <c r="I5" s="70">
        <v>44943839</v>
      </c>
      <c r="J5" s="70">
        <v>55308995</v>
      </c>
      <c r="K5" s="200">
        <v>57018431</v>
      </c>
      <c r="L5" s="200">
        <v>58652428</v>
      </c>
      <c r="M5" s="200">
        <v>59144293</v>
      </c>
      <c r="N5" s="200">
        <v>61519766</v>
      </c>
      <c r="O5" s="200">
        <v>66424191</v>
      </c>
      <c r="P5" s="200">
        <v>71624997</v>
      </c>
      <c r="Q5" s="200">
        <v>74734896</v>
      </c>
      <c r="R5" s="200">
        <v>79562177</v>
      </c>
      <c r="S5" s="200">
        <v>84305696</v>
      </c>
      <c r="T5" s="200">
        <v>86249937</v>
      </c>
      <c r="U5" s="200">
        <v>88216603</v>
      </c>
      <c r="V5" s="200">
        <v>91990149</v>
      </c>
      <c r="W5" s="200">
        <v>88832652</v>
      </c>
      <c r="X5" s="200">
        <v>84425223</v>
      </c>
      <c r="Y5" s="200">
        <v>79089520</v>
      </c>
    </row>
    <row r="6" spans="1:25" ht="15" customHeight="1">
      <c r="A6" s="66" t="s">
        <v>229</v>
      </c>
      <c r="B6" s="66" t="s">
        <v>177</v>
      </c>
      <c r="C6" s="70">
        <v>184227</v>
      </c>
      <c r="D6" s="70">
        <v>155333</v>
      </c>
      <c r="E6" s="70">
        <v>172162</v>
      </c>
      <c r="F6" s="70">
        <v>127949</v>
      </c>
      <c r="G6" s="70">
        <v>166532</v>
      </c>
      <c r="H6" s="70">
        <v>189270</v>
      </c>
      <c r="I6" s="70">
        <v>160074</v>
      </c>
      <c r="J6" s="70">
        <v>187293</v>
      </c>
      <c r="K6" s="200">
        <v>195011</v>
      </c>
      <c r="L6" s="200">
        <v>176139</v>
      </c>
      <c r="M6" s="200">
        <v>187645</v>
      </c>
      <c r="N6" s="200">
        <v>212116</v>
      </c>
      <c r="O6" s="200">
        <v>228335</v>
      </c>
      <c r="P6" s="200">
        <v>260663</v>
      </c>
      <c r="Q6" s="200">
        <v>251816</v>
      </c>
      <c r="R6" s="200">
        <v>208003</v>
      </c>
      <c r="S6" s="200">
        <v>206801</v>
      </c>
      <c r="T6" s="200">
        <v>218632</v>
      </c>
      <c r="U6" s="200">
        <v>187130</v>
      </c>
      <c r="V6" s="200">
        <v>198972</v>
      </c>
      <c r="W6" s="200">
        <v>203880</v>
      </c>
      <c r="X6" s="200">
        <v>213632</v>
      </c>
      <c r="Y6" s="200">
        <v>279937</v>
      </c>
    </row>
    <row r="7" spans="1:25" ht="15" customHeight="1">
      <c r="A7" s="65" t="s">
        <v>275</v>
      </c>
      <c r="B7" s="65" t="s">
        <v>178</v>
      </c>
      <c r="C7" s="69">
        <f t="shared" ref="C7:V7" si="4">SUM(C8:C12)</f>
        <v>40057684</v>
      </c>
      <c r="D7" s="69">
        <f t="shared" si="4"/>
        <v>39623549</v>
      </c>
      <c r="E7" s="69">
        <f t="shared" si="4"/>
        <v>41377787</v>
      </c>
      <c r="F7" s="69">
        <f t="shared" si="4"/>
        <v>42170092</v>
      </c>
      <c r="G7" s="69">
        <f t="shared" si="4"/>
        <v>42883938</v>
      </c>
      <c r="H7" s="69">
        <f t="shared" si="4"/>
        <v>46928557</v>
      </c>
      <c r="I7" s="69">
        <f t="shared" si="4"/>
        <v>47487051</v>
      </c>
      <c r="J7" s="69">
        <f t="shared" si="4"/>
        <v>57493542</v>
      </c>
      <c r="K7" s="199">
        <f t="shared" si="4"/>
        <v>54023921</v>
      </c>
      <c r="L7" s="199">
        <f t="shared" si="4"/>
        <v>54682108</v>
      </c>
      <c r="M7" s="199">
        <f t="shared" si="4"/>
        <v>55600095</v>
      </c>
      <c r="N7" s="199">
        <f t="shared" si="4"/>
        <v>60281335</v>
      </c>
      <c r="O7" s="199">
        <f t="shared" si="4"/>
        <v>57701617</v>
      </c>
      <c r="P7" s="199">
        <f t="shared" si="4"/>
        <v>64697579</v>
      </c>
      <c r="Q7" s="199">
        <f t="shared" si="4"/>
        <v>65273187</v>
      </c>
      <c r="R7" s="199">
        <f t="shared" si="4"/>
        <v>67954371</v>
      </c>
      <c r="S7" s="199">
        <f t="shared" si="4"/>
        <v>72799580</v>
      </c>
      <c r="T7" s="199">
        <f t="shared" si="4"/>
        <v>65359308</v>
      </c>
      <c r="U7" s="199">
        <f t="shared" si="4"/>
        <v>67148269</v>
      </c>
      <c r="V7" s="199">
        <f t="shared" si="4"/>
        <v>71375840</v>
      </c>
      <c r="W7" s="199">
        <f t="shared" ref="W7" si="5">SUM(W8:W12)</f>
        <v>72279083</v>
      </c>
      <c r="X7" s="199">
        <v>70870458</v>
      </c>
      <c r="Y7" s="199">
        <f>Y8+Y9+Y10+Y12</f>
        <v>77500915</v>
      </c>
    </row>
    <row r="8" spans="1:25" ht="15" customHeight="1">
      <c r="A8" s="66" t="s">
        <v>273</v>
      </c>
      <c r="B8" s="66" t="s">
        <v>174</v>
      </c>
      <c r="C8" s="70">
        <v>19197466</v>
      </c>
      <c r="D8" s="70">
        <v>18941033</v>
      </c>
      <c r="E8" s="70">
        <v>19519392</v>
      </c>
      <c r="F8" s="70">
        <v>17486056</v>
      </c>
      <c r="G8" s="70">
        <v>19366894</v>
      </c>
      <c r="H8" s="70">
        <v>22805832</v>
      </c>
      <c r="I8" s="70">
        <v>23023715</v>
      </c>
      <c r="J8" s="70">
        <v>24690631</v>
      </c>
      <c r="K8" s="200">
        <v>22830997</v>
      </c>
      <c r="L8" s="200">
        <v>23503813</v>
      </c>
      <c r="M8" s="200">
        <v>23627913</v>
      </c>
      <c r="N8" s="200">
        <v>23656190</v>
      </c>
      <c r="O8" s="200">
        <v>19365716</v>
      </c>
      <c r="P8" s="200">
        <v>14986243</v>
      </c>
      <c r="Q8" s="200">
        <v>11443284</v>
      </c>
      <c r="R8" s="200">
        <v>7393581</v>
      </c>
      <c r="S8" s="200">
        <v>6079526</v>
      </c>
      <c r="T8" s="200">
        <v>6033398</v>
      </c>
      <c r="U8" s="200">
        <v>6142182</v>
      </c>
      <c r="V8" s="200">
        <v>9951599</v>
      </c>
      <c r="W8" s="200">
        <v>10631984</v>
      </c>
      <c r="X8" s="200">
        <v>11549165</v>
      </c>
      <c r="Y8" s="200">
        <v>17609098</v>
      </c>
    </row>
    <row r="9" spans="1:25" s="3" customFormat="1" ht="15" customHeight="1">
      <c r="A9" s="66" t="s">
        <v>274</v>
      </c>
      <c r="B9" s="66" t="s">
        <v>175</v>
      </c>
      <c r="C9" s="70">
        <v>16291067</v>
      </c>
      <c r="D9" s="70">
        <v>16351904</v>
      </c>
      <c r="E9" s="70">
        <v>17380088</v>
      </c>
      <c r="F9" s="70">
        <v>20481778</v>
      </c>
      <c r="G9" s="70">
        <v>18959388</v>
      </c>
      <c r="H9" s="70">
        <v>19066669</v>
      </c>
      <c r="I9" s="70">
        <v>19886405</v>
      </c>
      <c r="J9" s="70">
        <v>27274603</v>
      </c>
      <c r="K9" s="200">
        <v>25645926</v>
      </c>
      <c r="L9" s="200">
        <v>25428773</v>
      </c>
      <c r="M9" s="200">
        <v>26388650</v>
      </c>
      <c r="N9" s="200">
        <v>32054525</v>
      </c>
      <c r="O9" s="200">
        <v>33447919</v>
      </c>
      <c r="P9" s="200">
        <v>45388053</v>
      </c>
      <c r="Q9" s="200">
        <v>49450871</v>
      </c>
      <c r="R9" s="200">
        <v>56745875</v>
      </c>
      <c r="S9" s="200">
        <v>63087736</v>
      </c>
      <c r="T9" s="200">
        <v>56532492</v>
      </c>
      <c r="U9" s="200">
        <v>58358858</v>
      </c>
      <c r="V9" s="200">
        <v>58318901</v>
      </c>
      <c r="W9" s="200">
        <v>57632903</v>
      </c>
      <c r="X9" s="200">
        <v>54696221</v>
      </c>
      <c r="Y9" s="200">
        <v>55116962</v>
      </c>
    </row>
    <row r="10" spans="1:25" ht="15" customHeight="1">
      <c r="A10" s="66" t="s">
        <v>648</v>
      </c>
      <c r="B10" s="471" t="s">
        <v>657</v>
      </c>
      <c r="C10" s="70">
        <v>3891725</v>
      </c>
      <c r="D10" s="70">
        <v>3576636</v>
      </c>
      <c r="E10" s="70">
        <v>3723683</v>
      </c>
      <c r="F10" s="70">
        <v>3552388</v>
      </c>
      <c r="G10" s="70">
        <v>3736007</v>
      </c>
      <c r="H10" s="70">
        <v>4122912</v>
      </c>
      <c r="I10" s="70">
        <v>3800738</v>
      </c>
      <c r="J10" s="70">
        <v>4751949</v>
      </c>
      <c r="K10" s="200">
        <v>4693277</v>
      </c>
      <c r="L10" s="200">
        <v>4739342</v>
      </c>
      <c r="M10" s="200">
        <v>4550174</v>
      </c>
      <c r="N10" s="200">
        <v>3536953</v>
      </c>
      <c r="O10" s="200">
        <v>3658748</v>
      </c>
      <c r="P10" s="200">
        <v>3439191</v>
      </c>
      <c r="Q10" s="200">
        <v>3186110</v>
      </c>
      <c r="R10" s="200">
        <v>3013707</v>
      </c>
      <c r="S10" s="200">
        <v>2452297</v>
      </c>
      <c r="T10" s="200">
        <v>1691362</v>
      </c>
      <c r="U10" s="200">
        <v>1504341</v>
      </c>
      <c r="V10" s="200">
        <v>1403413</v>
      </c>
      <c r="W10" s="200">
        <v>1601885</v>
      </c>
      <c r="X10" s="200">
        <v>1266468</v>
      </c>
      <c r="Y10" s="200">
        <v>1412540</v>
      </c>
    </row>
    <row r="11" spans="1:25" ht="15" customHeight="1">
      <c r="A11" s="66" t="s">
        <v>276</v>
      </c>
      <c r="B11" s="66" t="s">
        <v>176</v>
      </c>
      <c r="C11" s="70">
        <v>0</v>
      </c>
      <c r="D11" s="70">
        <v>0</v>
      </c>
      <c r="E11" s="70">
        <v>0</v>
      </c>
      <c r="F11" s="70">
        <v>0</v>
      </c>
      <c r="G11" s="70">
        <v>0</v>
      </c>
      <c r="H11" s="70">
        <v>0</v>
      </c>
      <c r="I11" s="70">
        <v>0</v>
      </c>
      <c r="J11" s="70">
        <v>0</v>
      </c>
      <c r="K11" s="200">
        <v>0</v>
      </c>
      <c r="L11" s="200">
        <v>0</v>
      </c>
      <c r="M11" s="200">
        <v>0</v>
      </c>
      <c r="N11" s="200">
        <v>0</v>
      </c>
      <c r="O11" s="200">
        <v>0</v>
      </c>
      <c r="P11" s="200">
        <v>0</v>
      </c>
      <c r="Q11" s="200">
        <v>0</v>
      </c>
      <c r="R11" s="200">
        <v>0</v>
      </c>
      <c r="S11" s="200">
        <v>0</v>
      </c>
      <c r="T11" s="200">
        <v>0</v>
      </c>
      <c r="U11" s="200">
        <v>0</v>
      </c>
      <c r="V11" s="200">
        <v>0</v>
      </c>
      <c r="W11" s="200">
        <v>0</v>
      </c>
      <c r="X11" s="200">
        <v>0</v>
      </c>
      <c r="Y11" s="200">
        <v>0</v>
      </c>
    </row>
    <row r="12" spans="1:25" ht="15" customHeight="1">
      <c r="A12" s="66" t="s">
        <v>229</v>
      </c>
      <c r="B12" s="66" t="s">
        <v>177</v>
      </c>
      <c r="C12" s="70">
        <v>677426</v>
      </c>
      <c r="D12" s="70">
        <v>753976</v>
      </c>
      <c r="E12" s="70">
        <v>754624</v>
      </c>
      <c r="F12" s="70">
        <v>649870</v>
      </c>
      <c r="G12" s="70">
        <v>821649</v>
      </c>
      <c r="H12" s="70">
        <v>933144</v>
      </c>
      <c r="I12" s="70">
        <v>776193</v>
      </c>
      <c r="J12" s="70">
        <v>776359</v>
      </c>
      <c r="K12" s="200">
        <v>853721</v>
      </c>
      <c r="L12" s="200">
        <v>1010180</v>
      </c>
      <c r="M12" s="200">
        <v>1033358</v>
      </c>
      <c r="N12" s="200">
        <v>1033667</v>
      </c>
      <c r="O12" s="200">
        <v>1229234</v>
      </c>
      <c r="P12" s="200">
        <v>884092</v>
      </c>
      <c r="Q12" s="200">
        <v>1192922</v>
      </c>
      <c r="R12" s="200">
        <v>801208</v>
      </c>
      <c r="S12" s="200">
        <v>1180021</v>
      </c>
      <c r="T12" s="200">
        <v>1102056</v>
      </c>
      <c r="U12" s="200">
        <v>1142888</v>
      </c>
      <c r="V12" s="200">
        <v>1701927</v>
      </c>
      <c r="W12" s="200">
        <v>2412311</v>
      </c>
      <c r="X12" s="200">
        <v>3358604</v>
      </c>
      <c r="Y12" s="200">
        <v>3362315</v>
      </c>
    </row>
    <row r="13" spans="1:25" ht="15" customHeight="1">
      <c r="A13" s="65" t="s">
        <v>277</v>
      </c>
      <c r="B13" s="65" t="s">
        <v>179</v>
      </c>
      <c r="C13" s="69">
        <f t="shared" ref="C13:V13" si="6">SUM(C14:C16)</f>
        <v>4104350</v>
      </c>
      <c r="D13" s="69">
        <f t="shared" si="6"/>
        <v>4783171</v>
      </c>
      <c r="E13" s="69">
        <f t="shared" si="6"/>
        <v>5177348</v>
      </c>
      <c r="F13" s="69">
        <f t="shared" si="6"/>
        <v>4323324</v>
      </c>
      <c r="G13" s="69">
        <f t="shared" si="6"/>
        <v>4618970</v>
      </c>
      <c r="H13" s="69">
        <f t="shared" si="6"/>
        <v>5073833</v>
      </c>
      <c r="I13" s="69">
        <f t="shared" si="6"/>
        <v>4452307</v>
      </c>
      <c r="J13" s="69">
        <f t="shared" si="6"/>
        <v>3911750</v>
      </c>
      <c r="K13" s="199">
        <f t="shared" si="6"/>
        <v>4538626</v>
      </c>
      <c r="L13" s="199">
        <f t="shared" si="6"/>
        <v>4496454</v>
      </c>
      <c r="M13" s="199">
        <f t="shared" si="6"/>
        <v>5064431</v>
      </c>
      <c r="N13" s="199">
        <f t="shared" si="6"/>
        <v>4482747</v>
      </c>
      <c r="O13" s="199">
        <f t="shared" si="6"/>
        <v>4193922</v>
      </c>
      <c r="P13" s="199">
        <f t="shared" si="6"/>
        <v>4714942</v>
      </c>
      <c r="Q13" s="199">
        <f t="shared" si="6"/>
        <v>5248446</v>
      </c>
      <c r="R13" s="199">
        <f t="shared" si="6"/>
        <v>5354483</v>
      </c>
      <c r="S13" s="199">
        <f t="shared" si="6"/>
        <v>6232071</v>
      </c>
      <c r="T13" s="199">
        <f t="shared" si="6"/>
        <v>7048557</v>
      </c>
      <c r="U13" s="199">
        <f t="shared" si="6"/>
        <v>8099580</v>
      </c>
      <c r="V13" s="199">
        <f t="shared" si="6"/>
        <v>7729811</v>
      </c>
      <c r="W13" s="199">
        <f t="shared" ref="W13" si="7">SUM(W14:W16)</f>
        <v>8301996</v>
      </c>
      <c r="X13" s="199">
        <v>7609986</v>
      </c>
      <c r="Y13" s="199">
        <f>Y14+Y15+Y16</f>
        <v>7398465</v>
      </c>
    </row>
    <row r="14" spans="1:25" s="3" customFormat="1" ht="15" customHeight="1">
      <c r="A14" s="45" t="s">
        <v>273</v>
      </c>
      <c r="B14" s="45" t="s">
        <v>174</v>
      </c>
      <c r="C14" s="508">
        <v>2354035</v>
      </c>
      <c r="D14" s="508">
        <v>2888521</v>
      </c>
      <c r="E14" s="508">
        <v>3006372</v>
      </c>
      <c r="F14" s="508">
        <v>2085917</v>
      </c>
      <c r="G14" s="508">
        <v>2616059</v>
      </c>
      <c r="H14" s="508">
        <v>2981535</v>
      </c>
      <c r="I14" s="508">
        <v>2202288</v>
      </c>
      <c r="J14" s="508">
        <v>1290086</v>
      </c>
      <c r="K14" s="277">
        <v>1255923</v>
      </c>
      <c r="L14" s="277">
        <v>1065014</v>
      </c>
      <c r="M14" s="277">
        <v>1504155</v>
      </c>
      <c r="N14" s="277">
        <v>750095</v>
      </c>
      <c r="O14" s="277">
        <v>966507</v>
      </c>
      <c r="P14" s="277">
        <v>1053224</v>
      </c>
      <c r="Q14" s="277">
        <v>1110789</v>
      </c>
      <c r="R14" s="277">
        <v>281162</v>
      </c>
      <c r="S14" s="277">
        <v>350058</v>
      </c>
      <c r="T14" s="277">
        <v>319371</v>
      </c>
      <c r="U14" s="277">
        <v>871865</v>
      </c>
      <c r="V14" s="277">
        <v>558431</v>
      </c>
      <c r="W14" s="277">
        <v>836315</v>
      </c>
      <c r="X14" s="277">
        <v>1356374</v>
      </c>
      <c r="Y14" s="277">
        <v>1654630</v>
      </c>
    </row>
    <row r="15" spans="1:25" ht="15" customHeight="1">
      <c r="A15" s="66" t="s">
        <v>274</v>
      </c>
      <c r="B15" s="66" t="s">
        <v>175</v>
      </c>
      <c r="C15" s="70">
        <v>1746282</v>
      </c>
      <c r="D15" s="70">
        <v>1865859</v>
      </c>
      <c r="E15" s="70">
        <v>2166942</v>
      </c>
      <c r="F15" s="70">
        <v>2233410</v>
      </c>
      <c r="G15" s="70">
        <v>1998912</v>
      </c>
      <c r="H15" s="70">
        <v>2088270</v>
      </c>
      <c r="I15" s="70">
        <v>2246004</v>
      </c>
      <c r="J15" s="70">
        <v>2617635</v>
      </c>
      <c r="K15" s="200">
        <v>3282514</v>
      </c>
      <c r="L15" s="200">
        <v>3431396</v>
      </c>
      <c r="M15" s="200">
        <v>3560198</v>
      </c>
      <c r="N15" s="200">
        <v>3732587</v>
      </c>
      <c r="O15" s="200">
        <v>3227355</v>
      </c>
      <c r="P15" s="200">
        <v>3661692</v>
      </c>
      <c r="Q15" s="200">
        <v>4137611</v>
      </c>
      <c r="R15" s="200">
        <v>5073320</v>
      </c>
      <c r="S15" s="200">
        <v>5882012</v>
      </c>
      <c r="T15" s="200">
        <v>6729078</v>
      </c>
      <c r="U15" s="200">
        <v>7227601</v>
      </c>
      <c r="V15" s="200">
        <v>7171126</v>
      </c>
      <c r="W15" s="200">
        <v>7459745</v>
      </c>
      <c r="X15" s="200">
        <v>6247353</v>
      </c>
      <c r="Y15" s="200">
        <v>5736932</v>
      </c>
    </row>
    <row r="16" spans="1:25" ht="15" customHeight="1">
      <c r="A16" s="66" t="s">
        <v>229</v>
      </c>
      <c r="B16" s="66" t="s">
        <v>177</v>
      </c>
      <c r="C16" s="70">
        <v>4033</v>
      </c>
      <c r="D16" s="70">
        <v>28791</v>
      </c>
      <c r="E16" s="70">
        <v>4034</v>
      </c>
      <c r="F16" s="70">
        <v>3997</v>
      </c>
      <c r="G16" s="70">
        <v>3999</v>
      </c>
      <c r="H16" s="70">
        <v>4028</v>
      </c>
      <c r="I16" s="70">
        <v>4015</v>
      </c>
      <c r="J16" s="70">
        <v>4029</v>
      </c>
      <c r="K16" s="200">
        <v>189</v>
      </c>
      <c r="L16" s="200">
        <v>44</v>
      </c>
      <c r="M16" s="200">
        <v>78</v>
      </c>
      <c r="N16" s="200">
        <v>65</v>
      </c>
      <c r="O16" s="200">
        <v>60</v>
      </c>
      <c r="P16" s="200">
        <v>26</v>
      </c>
      <c r="Q16" s="200">
        <f>47-1</f>
        <v>46</v>
      </c>
      <c r="R16" s="200">
        <v>1</v>
      </c>
      <c r="S16" s="200">
        <v>1</v>
      </c>
      <c r="T16" s="200">
        <v>108</v>
      </c>
      <c r="U16" s="200">
        <v>114</v>
      </c>
      <c r="V16" s="200">
        <v>254</v>
      </c>
      <c r="W16" s="200">
        <v>5936</v>
      </c>
      <c r="X16" s="200">
        <v>6259</v>
      </c>
      <c r="Y16" s="200">
        <v>6903</v>
      </c>
    </row>
    <row r="17" spans="1:25" ht="15" customHeight="1">
      <c r="A17" s="67" t="s">
        <v>56</v>
      </c>
      <c r="B17" s="67" t="s">
        <v>180</v>
      </c>
      <c r="C17" s="68">
        <f t="shared" ref="C17:M17" si="8">C3+C7+C13</f>
        <v>108452441</v>
      </c>
      <c r="D17" s="68">
        <f t="shared" si="8"/>
        <v>109111159</v>
      </c>
      <c r="E17" s="68">
        <f t="shared" si="8"/>
        <v>111022779</v>
      </c>
      <c r="F17" s="68">
        <f t="shared" si="8"/>
        <v>111481135</v>
      </c>
      <c r="G17" s="68">
        <f t="shared" si="8"/>
        <v>113576582</v>
      </c>
      <c r="H17" s="68">
        <f t="shared" si="8"/>
        <v>122024315</v>
      </c>
      <c r="I17" s="68">
        <f t="shared" si="8"/>
        <v>124629188</v>
      </c>
      <c r="J17" s="68">
        <f t="shared" si="8"/>
        <v>149616658</v>
      </c>
      <c r="K17" s="201">
        <f t="shared" si="8"/>
        <v>147745854</v>
      </c>
      <c r="L17" s="201">
        <f t="shared" si="8"/>
        <v>149675448</v>
      </c>
      <c r="M17" s="201">
        <f t="shared" si="8"/>
        <v>151026677</v>
      </c>
      <c r="N17" s="201">
        <f t="shared" ref="N17:V17" si="9">N13+N7+N3</f>
        <v>156480343</v>
      </c>
      <c r="O17" s="201">
        <f t="shared" si="9"/>
        <v>157756779</v>
      </c>
      <c r="P17" s="201">
        <f t="shared" si="9"/>
        <v>165889547</v>
      </c>
      <c r="Q17" s="201">
        <f t="shared" si="9"/>
        <v>166726404</v>
      </c>
      <c r="R17" s="201">
        <f t="shared" si="9"/>
        <v>171522255</v>
      </c>
      <c r="S17" s="201">
        <f t="shared" si="9"/>
        <v>179484645</v>
      </c>
      <c r="T17" s="201">
        <f t="shared" si="9"/>
        <v>173180148</v>
      </c>
      <c r="U17" s="201">
        <f t="shared" si="9"/>
        <v>177320494</v>
      </c>
      <c r="V17" s="201">
        <f t="shared" si="9"/>
        <v>185373443</v>
      </c>
      <c r="W17" s="201">
        <f>W13+W7+W3</f>
        <v>187320166</v>
      </c>
      <c r="X17" s="201">
        <v>183536302</v>
      </c>
      <c r="Y17" s="201">
        <f>Y3+Y7+Y13</f>
        <v>189500975</v>
      </c>
    </row>
    <row r="19" spans="1:25">
      <c r="B19" s="275"/>
      <c r="C19" s="273"/>
      <c r="D19" s="273"/>
      <c r="E19" s="273"/>
      <c r="F19" s="273"/>
      <c r="G19" s="273"/>
      <c r="H19" s="273"/>
      <c r="I19" s="273"/>
      <c r="J19" s="273"/>
      <c r="K19" s="273"/>
      <c r="L19" s="273"/>
      <c r="N19" s="305"/>
      <c r="O19" s="305"/>
      <c r="P19" s="305"/>
      <c r="Q19" s="305"/>
      <c r="R19" s="305"/>
      <c r="S19" s="305"/>
      <c r="T19" s="305"/>
      <c r="U19" s="305"/>
      <c r="V19" s="305"/>
      <c r="W19" s="305"/>
      <c r="X19" s="305"/>
      <c r="Y19" s="305"/>
    </row>
    <row r="20" spans="1:25">
      <c r="C20" s="274"/>
      <c r="D20" s="274"/>
      <c r="E20" s="274"/>
      <c r="F20" s="274"/>
      <c r="G20" s="274"/>
      <c r="H20" s="274"/>
      <c r="I20" s="274"/>
      <c r="J20" s="274"/>
      <c r="K20" s="274"/>
      <c r="L20" s="274"/>
      <c r="N20" s="306"/>
      <c r="O20" s="306"/>
      <c r="P20" s="306"/>
      <c r="Q20" s="306"/>
      <c r="R20" s="306"/>
      <c r="S20" s="306"/>
      <c r="T20" s="306"/>
      <c r="U20" s="306"/>
      <c r="V20" s="306"/>
      <c r="W20" s="306"/>
      <c r="X20" s="306"/>
      <c r="Y20" s="306"/>
    </row>
    <row r="21" spans="1:25" s="3" customFormat="1">
      <c r="K21" s="192"/>
      <c r="N21" s="192"/>
      <c r="O21" s="192"/>
      <c r="P21" s="192"/>
      <c r="Q21" s="192"/>
      <c r="R21" s="192"/>
      <c r="S21" s="192"/>
      <c r="T21" s="192"/>
      <c r="U21" s="192"/>
      <c r="V21" s="192"/>
      <c r="W21" s="192"/>
      <c r="X21" s="192"/>
      <c r="Y21" s="192"/>
    </row>
    <row r="23" spans="1:25">
      <c r="N23" s="306"/>
      <c r="O23" s="306"/>
      <c r="P23" s="306"/>
      <c r="Q23" s="306"/>
      <c r="R23" s="306"/>
      <c r="S23" s="306"/>
      <c r="T23" s="306"/>
      <c r="U23" s="306"/>
      <c r="V23" s="306"/>
      <c r="W23" s="306"/>
      <c r="X23" s="306"/>
      <c r="Y23" s="306"/>
    </row>
    <row r="24" spans="1:25" s="3" customFormat="1">
      <c r="K24" s="192"/>
      <c r="N24" s="306"/>
      <c r="O24" s="306"/>
      <c r="P24" s="306"/>
      <c r="Q24" s="306"/>
      <c r="R24" s="306"/>
      <c r="S24" s="306"/>
      <c r="T24" s="306"/>
      <c r="U24" s="306"/>
      <c r="V24" s="306"/>
      <c r="W24" s="306"/>
      <c r="X24" s="306"/>
      <c r="Y24" s="306"/>
    </row>
    <row r="25" spans="1:25" s="3" customFormat="1">
      <c r="K25" s="192"/>
      <c r="N25" s="306"/>
      <c r="O25" s="306"/>
      <c r="P25" s="306"/>
      <c r="Q25" s="306"/>
      <c r="R25" s="306"/>
      <c r="S25" s="306"/>
      <c r="T25" s="306"/>
      <c r="U25" s="306"/>
      <c r="V25" s="306"/>
      <c r="W25" s="306"/>
      <c r="X25" s="306"/>
      <c r="Y25" s="306"/>
    </row>
  </sheetData>
  <customSheetViews>
    <customSheetView guid="{7E6EAF56-D69B-4B4F-988F-2F68F5374219}">
      <pane xSplit="2" ySplit="2" topLeftCell="U3" activePane="bottomRight" state="frozen"/>
      <selection pane="bottomRight" activeCell="C3" sqref="C3"/>
      <pageMargins left="0.7" right="0.7" top="0.75" bottom="0.75" header="0.3" footer="0.3"/>
      <pageSetup paperSize="9" orientation="portrait" r:id="rId1"/>
    </customSheetView>
    <customSheetView guid="{899D69CD-4B7E-42BC-9944-5BD922EB798C}" topLeftCell="K1">
      <selection activeCell="E26" sqref="E26"/>
      <pageMargins left="0.7" right="0.7" top="0.75" bottom="0.75" header="0.3" footer="0.3"/>
      <pageSetup paperSize="9" orientation="portrait" r:id="rId2"/>
    </customSheetView>
    <customSheetView guid="{9AF4A83C-CF57-4B40-8A74-6A0EA6C2FE5C}" hiddenColumns="1">
      <selection activeCell="V26" sqref="V26"/>
      <pageMargins left="0.7" right="0.7" top="0.75" bottom="0.75" header="0.3" footer="0.3"/>
      <pageSetup paperSize="9" orientation="portrait" horizontalDpi="1200" verticalDpi="1200" r:id="rId3"/>
    </customSheetView>
    <customSheetView guid="{687A4863-1825-4D63-B732-E76682E6DE4F}" hiddenColumns="1">
      <selection activeCell="A16" sqref="A16:XFD16"/>
      <pageMargins left="0.7" right="0.7" top="0.75" bottom="0.75" header="0.3" footer="0.3"/>
      <pageSetup paperSize="9" orientation="portrait" r:id="rId4"/>
    </customSheetView>
    <customSheetView guid="{8DA78CF1-615A-4626-9893-6751995631A4}" topLeftCell="H1">
      <selection activeCell="P22" sqref="P22"/>
      <pageMargins left="0.7" right="0.7" top="0.75" bottom="0.75" header="0.3" footer="0.3"/>
    </customSheetView>
    <customSheetView guid="{57267270-6A97-4850-9DB6-FE6B399379AA}" topLeftCell="B1">
      <selection activeCell="O15" sqref="O15"/>
      <pageMargins left="0.7" right="0.7" top="0.75" bottom="0.75" header="0.3" footer="0.3"/>
    </customSheetView>
    <customSheetView guid="{25FAB884-5E17-4008-8139-33D910C7DEFE}">
      <selection activeCell="H37" sqref="H37"/>
      <pageMargins left="0.7" right="0.7" top="0.75" bottom="0.75" header="0.3" footer="0.3"/>
      <pageSetup paperSize="9" orientation="portrait" r:id="rId5"/>
    </customSheetView>
    <customSheetView guid="{22F3E99A-96C8-445F-81B2-67262F695A36}" topLeftCell="J1">
      <selection activeCell="E26" sqref="E26"/>
      <pageMargins left="0.7" right="0.7" top="0.75" bottom="0.75" header="0.3" footer="0.3"/>
      <pageSetup paperSize="9" orientation="portrait" r:id="rId6"/>
    </customSheetView>
    <customSheetView guid="{12F8D032-8143-430B-8DFF-852E8796C402}" showGridLines="0" topLeftCell="B1">
      <selection activeCell="G22" sqref="G22"/>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
  <sheetViews>
    <sheetView zoomScaleNormal="72" workbookViewId="0">
      <pane xSplit="2" ySplit="1" topLeftCell="R2" activePane="bottomRight" state="frozen"/>
      <selection pane="topRight" activeCell="C1" sqref="C1"/>
      <selection pane="bottomLeft" activeCell="A2" sqref="A2"/>
      <selection pane="bottomRight" activeCell="C2" sqref="C2"/>
    </sheetView>
  </sheetViews>
  <sheetFormatPr defaultColWidth="9.42578125" defaultRowHeight="12.75"/>
  <cols>
    <col min="1" max="2" width="30.5703125" style="97" customWidth="1"/>
    <col min="3" max="16" width="13.42578125" style="97" customWidth="1"/>
    <col min="17" max="23" width="11" style="157" customWidth="1"/>
    <col min="24" max="24" width="10.42578125" style="97" customWidth="1"/>
    <col min="25" max="25" width="11.7109375" style="97" customWidth="1"/>
    <col min="26" max="16384" width="9.42578125" style="97"/>
  </cols>
  <sheetData>
    <row r="1" spans="1:25" ht="36.6" customHeight="1" thickBot="1">
      <c r="A1" s="64" t="s">
        <v>60</v>
      </c>
      <c r="B1" s="64" t="s">
        <v>16</v>
      </c>
      <c r="C1" s="147">
        <v>42825</v>
      </c>
      <c r="D1" s="147">
        <v>42916</v>
      </c>
      <c r="E1" s="147">
        <v>43008</v>
      </c>
      <c r="F1" s="147">
        <v>43100</v>
      </c>
      <c r="G1" s="147">
        <v>43190</v>
      </c>
      <c r="H1" s="147">
        <v>43281</v>
      </c>
      <c r="I1" s="147">
        <v>43373</v>
      </c>
      <c r="J1" s="147">
        <v>43465</v>
      </c>
      <c r="K1" s="147">
        <v>43555</v>
      </c>
      <c r="L1" s="147">
        <v>43646</v>
      </c>
      <c r="M1" s="147">
        <v>43738</v>
      </c>
      <c r="N1" s="147">
        <v>43830</v>
      </c>
      <c r="O1" s="147">
        <v>43921</v>
      </c>
      <c r="P1" s="147">
        <v>44012</v>
      </c>
      <c r="Q1" s="147">
        <v>44104</v>
      </c>
      <c r="R1" s="147">
        <v>44196</v>
      </c>
      <c r="S1" s="147">
        <v>44286</v>
      </c>
      <c r="T1" s="147">
        <v>44377</v>
      </c>
      <c r="U1" s="147">
        <v>44469</v>
      </c>
      <c r="V1" s="147">
        <v>44561</v>
      </c>
      <c r="W1" s="147">
        <v>44651</v>
      </c>
      <c r="X1" s="147">
        <v>44742</v>
      </c>
      <c r="Y1" s="147">
        <v>44834</v>
      </c>
    </row>
    <row r="2" spans="1:25" ht="15" customHeight="1">
      <c r="A2" s="148" t="s">
        <v>372</v>
      </c>
      <c r="B2" s="149" t="s">
        <v>375</v>
      </c>
      <c r="C2" s="150">
        <v>619378</v>
      </c>
      <c r="D2" s="150">
        <v>7534</v>
      </c>
      <c r="E2" s="150">
        <v>504264</v>
      </c>
      <c r="F2" s="150">
        <v>850541</v>
      </c>
      <c r="G2" s="150">
        <v>356604</v>
      </c>
      <c r="H2" s="150">
        <v>10134</v>
      </c>
      <c r="I2" s="150">
        <v>138554</v>
      </c>
      <c r="J2" s="150">
        <v>1159923</v>
      </c>
      <c r="K2" s="150">
        <v>107319</v>
      </c>
      <c r="L2" s="277">
        <v>322868</v>
      </c>
      <c r="M2" s="277">
        <v>284342</v>
      </c>
      <c r="N2" s="277">
        <v>2115445</v>
      </c>
      <c r="O2" s="277">
        <f>1957501-1</f>
        <v>1957500</v>
      </c>
      <c r="P2" s="277">
        <v>1272904</v>
      </c>
      <c r="Q2" s="426">
        <v>334447</v>
      </c>
      <c r="R2" s="426">
        <v>87351</v>
      </c>
      <c r="S2" s="426">
        <v>749254</v>
      </c>
      <c r="T2" s="426">
        <v>484674</v>
      </c>
      <c r="U2" s="426">
        <v>13926</v>
      </c>
      <c r="V2" s="426">
        <v>98232</v>
      </c>
      <c r="W2" s="426">
        <v>2394648</v>
      </c>
      <c r="X2" s="550">
        <v>1534850</v>
      </c>
      <c r="Y2" s="550">
        <v>3654661</v>
      </c>
    </row>
    <row r="3" spans="1:25" ht="15" customHeight="1">
      <c r="A3" s="148" t="s">
        <v>373</v>
      </c>
      <c r="B3" s="149" t="s">
        <v>376</v>
      </c>
      <c r="C3" s="150">
        <v>1998736</v>
      </c>
      <c r="D3" s="150">
        <v>1863219</v>
      </c>
      <c r="E3" s="150">
        <v>1674779</v>
      </c>
      <c r="F3" s="150">
        <v>1285933</v>
      </c>
      <c r="G3" s="150">
        <v>1453995</v>
      </c>
      <c r="H3" s="150">
        <v>1694468</v>
      </c>
      <c r="I3" s="150">
        <v>1605492</v>
      </c>
      <c r="J3" s="150">
        <v>1776358</v>
      </c>
      <c r="K3" s="150">
        <v>1593325</v>
      </c>
      <c r="L3" s="277">
        <v>1988052</v>
      </c>
      <c r="M3" s="277">
        <v>2481925</v>
      </c>
      <c r="N3" s="277">
        <v>1601232</v>
      </c>
      <c r="O3" s="277">
        <v>3595029</v>
      </c>
      <c r="P3" s="277">
        <v>2714773</v>
      </c>
      <c r="Q3" s="426">
        <v>2636965</v>
      </c>
      <c r="R3" s="426">
        <v>2839277</v>
      </c>
      <c r="S3" s="426">
        <v>2821652</v>
      </c>
      <c r="T3" s="426">
        <v>2450911</v>
      </c>
      <c r="U3" s="426">
        <v>3126081</v>
      </c>
      <c r="V3" s="426">
        <v>2592126</v>
      </c>
      <c r="W3" s="426">
        <v>3209455</v>
      </c>
      <c r="X3" s="550">
        <v>3674255</v>
      </c>
      <c r="Y3" s="550">
        <v>4350948</v>
      </c>
    </row>
    <row r="4" spans="1:25" s="1" customFormat="1" ht="15" customHeight="1">
      <c r="A4" s="151" t="s">
        <v>270</v>
      </c>
      <c r="B4" s="152" t="s">
        <v>171</v>
      </c>
      <c r="C4" s="153">
        <f>SUM(C2:C3)</f>
        <v>2618114</v>
      </c>
      <c r="D4" s="153">
        <f t="shared" ref="D4:L4" si="0">SUM(D2:D3)</f>
        <v>1870753</v>
      </c>
      <c r="E4" s="153">
        <f t="shared" si="0"/>
        <v>2179043</v>
      </c>
      <c r="F4" s="153">
        <f t="shared" si="0"/>
        <v>2136474</v>
      </c>
      <c r="G4" s="153">
        <f t="shared" si="0"/>
        <v>1810599</v>
      </c>
      <c r="H4" s="153">
        <f t="shared" si="0"/>
        <v>1704602</v>
      </c>
      <c r="I4" s="153">
        <f t="shared" si="0"/>
        <v>1744046</v>
      </c>
      <c r="J4" s="153">
        <f t="shared" si="0"/>
        <v>2936281</v>
      </c>
      <c r="K4" s="153">
        <f t="shared" si="0"/>
        <v>1700644</v>
      </c>
      <c r="L4" s="203">
        <f t="shared" si="0"/>
        <v>2310920</v>
      </c>
      <c r="M4" s="203">
        <f t="shared" ref="M4:R4" si="1">SUM(M2:M3)</f>
        <v>2766267</v>
      </c>
      <c r="N4" s="203">
        <f t="shared" si="1"/>
        <v>3716677</v>
      </c>
      <c r="O4" s="203">
        <f t="shared" si="1"/>
        <v>5552529</v>
      </c>
      <c r="P4" s="203">
        <f t="shared" si="1"/>
        <v>3987677</v>
      </c>
      <c r="Q4" s="427">
        <f t="shared" si="1"/>
        <v>2971412</v>
      </c>
      <c r="R4" s="427">
        <f t="shared" si="1"/>
        <v>2926628</v>
      </c>
      <c r="S4" s="427">
        <f t="shared" ref="S4:X4" si="2">SUM(S2:S3)</f>
        <v>3570906</v>
      </c>
      <c r="T4" s="427">
        <f t="shared" si="2"/>
        <v>2935585</v>
      </c>
      <c r="U4" s="427">
        <f t="shared" si="2"/>
        <v>3140007</v>
      </c>
      <c r="V4" s="427">
        <f t="shared" si="2"/>
        <v>2690358</v>
      </c>
      <c r="W4" s="427">
        <f t="shared" si="2"/>
        <v>5604103</v>
      </c>
      <c r="X4" s="551">
        <f t="shared" si="2"/>
        <v>5209105</v>
      </c>
      <c r="Y4" s="551">
        <f t="shared" ref="Y4" si="3">SUM(Y2:Y3)</f>
        <v>8005609</v>
      </c>
    </row>
    <row r="5" spans="1:25" ht="15" customHeight="1">
      <c r="A5" s="148" t="s">
        <v>374</v>
      </c>
      <c r="B5" s="149" t="s">
        <v>377</v>
      </c>
      <c r="C5" s="150">
        <v>0</v>
      </c>
      <c r="D5" s="150">
        <v>0</v>
      </c>
      <c r="E5" s="150">
        <v>0</v>
      </c>
      <c r="F5" s="150">
        <v>0</v>
      </c>
      <c r="G5" s="150">
        <v>0</v>
      </c>
      <c r="H5" s="150">
        <v>-67</v>
      </c>
      <c r="I5" s="150">
        <v>-71</v>
      </c>
      <c r="J5" s="150">
        <v>-67</v>
      </c>
      <c r="K5" s="150">
        <v>-67</v>
      </c>
      <c r="L5" s="277">
        <v>-84</v>
      </c>
      <c r="M5" s="277">
        <v>-86</v>
      </c>
      <c r="N5" s="277">
        <v>-95</v>
      </c>
      <c r="O5" s="277">
        <v>-102</v>
      </c>
      <c r="P5" s="277">
        <v>-102</v>
      </c>
      <c r="Q5" s="426">
        <v>-100</v>
      </c>
      <c r="R5" s="426">
        <v>-106</v>
      </c>
      <c r="S5" s="426">
        <v>-37</v>
      </c>
      <c r="T5" s="426">
        <v>-91</v>
      </c>
      <c r="U5" s="426">
        <v>-94</v>
      </c>
      <c r="V5" s="426">
        <v>-106</v>
      </c>
      <c r="W5" s="426">
        <v>-126</v>
      </c>
      <c r="X5" s="550">
        <v>-122</v>
      </c>
      <c r="Y5" s="550">
        <v>-130</v>
      </c>
    </row>
    <row r="6" spans="1:25" s="1" customFormat="1" ht="15" customHeight="1">
      <c r="A6" s="93" t="s">
        <v>56</v>
      </c>
      <c r="B6" s="93" t="s">
        <v>42</v>
      </c>
      <c r="C6" s="94">
        <f>SUM(C4:C5)</f>
        <v>2618114</v>
      </c>
      <c r="D6" s="94">
        <f t="shared" ref="D6:L6" si="4">SUM(D4:D5)</f>
        <v>1870753</v>
      </c>
      <c r="E6" s="94">
        <f t="shared" si="4"/>
        <v>2179043</v>
      </c>
      <c r="F6" s="94">
        <f t="shared" si="4"/>
        <v>2136474</v>
      </c>
      <c r="G6" s="94">
        <f t="shared" si="4"/>
        <v>1810599</v>
      </c>
      <c r="H6" s="94">
        <f t="shared" si="4"/>
        <v>1704535</v>
      </c>
      <c r="I6" s="94">
        <f t="shared" si="4"/>
        <v>1743975</v>
      </c>
      <c r="J6" s="94">
        <f t="shared" si="4"/>
        <v>2936214</v>
      </c>
      <c r="K6" s="94">
        <f t="shared" si="4"/>
        <v>1700577</v>
      </c>
      <c r="L6" s="51">
        <f t="shared" si="4"/>
        <v>2310836</v>
      </c>
      <c r="M6" s="51">
        <f t="shared" ref="M6:R6" si="5">SUM(M4:M5)</f>
        <v>2766181</v>
      </c>
      <c r="N6" s="51">
        <f t="shared" si="5"/>
        <v>3716582</v>
      </c>
      <c r="O6" s="51">
        <f t="shared" si="5"/>
        <v>5552427</v>
      </c>
      <c r="P6" s="51">
        <f t="shared" si="5"/>
        <v>3987575</v>
      </c>
      <c r="Q6" s="428">
        <f t="shared" si="5"/>
        <v>2971312</v>
      </c>
      <c r="R6" s="428">
        <f t="shared" si="5"/>
        <v>2926522</v>
      </c>
      <c r="S6" s="428">
        <f t="shared" ref="S6:T6" si="6">SUM(S4:S5)</f>
        <v>3570869</v>
      </c>
      <c r="T6" s="428">
        <f t="shared" si="6"/>
        <v>2935494</v>
      </c>
      <c r="U6" s="428">
        <f t="shared" ref="U6:V6" si="7">SUM(U4:U5)</f>
        <v>3139913</v>
      </c>
      <c r="V6" s="428">
        <f t="shared" si="7"/>
        <v>2690252</v>
      </c>
      <c r="W6" s="428">
        <f t="shared" ref="W6" si="8">SUM(W4:W5)</f>
        <v>5603977</v>
      </c>
      <c r="X6" s="552">
        <f>SUM(X4:X5)</f>
        <v>5208983</v>
      </c>
      <c r="Y6" s="552">
        <f>SUM(Y4:Y5)</f>
        <v>8005479</v>
      </c>
    </row>
    <row r="7" spans="1:25" s="157" customFormat="1" ht="15" customHeight="1">
      <c r="A7" s="154"/>
      <c r="B7" s="155"/>
      <c r="C7" s="156"/>
      <c r="D7" s="156"/>
      <c r="E7" s="156"/>
      <c r="F7" s="156"/>
      <c r="G7" s="156"/>
      <c r="H7" s="156"/>
      <c r="I7" s="156"/>
      <c r="J7" s="156"/>
      <c r="K7" s="156"/>
      <c r="L7" s="278"/>
      <c r="M7" s="278"/>
      <c r="N7" s="366"/>
      <c r="O7" s="366"/>
      <c r="P7" s="366"/>
      <c r="Q7" s="429"/>
      <c r="R7" s="429"/>
      <c r="S7" s="429"/>
      <c r="T7" s="429"/>
      <c r="U7" s="429"/>
      <c r="V7" s="429"/>
      <c r="W7" s="429"/>
      <c r="X7" s="553"/>
      <c r="Y7" s="553"/>
    </row>
    <row r="8" spans="1:25" ht="15" customHeight="1" thickBot="1">
      <c r="A8" s="64" t="s">
        <v>70</v>
      </c>
      <c r="B8" s="64" t="s">
        <v>26</v>
      </c>
      <c r="C8" s="147">
        <f>C1</f>
        <v>42825</v>
      </c>
      <c r="D8" s="147">
        <f t="shared" ref="D8:L8" si="9">D1</f>
        <v>42916</v>
      </c>
      <c r="E8" s="147">
        <f t="shared" si="9"/>
        <v>43008</v>
      </c>
      <c r="F8" s="147">
        <f t="shared" si="9"/>
        <v>43100</v>
      </c>
      <c r="G8" s="147">
        <f t="shared" si="9"/>
        <v>43190</v>
      </c>
      <c r="H8" s="147">
        <f t="shared" si="9"/>
        <v>43281</v>
      </c>
      <c r="I8" s="147">
        <f t="shared" si="9"/>
        <v>43373</v>
      </c>
      <c r="J8" s="147">
        <f t="shared" si="9"/>
        <v>43465</v>
      </c>
      <c r="K8" s="147">
        <f t="shared" si="9"/>
        <v>43555</v>
      </c>
      <c r="L8" s="279">
        <f t="shared" si="9"/>
        <v>43646</v>
      </c>
      <c r="M8" s="279">
        <f t="shared" ref="M8:R8" si="10">M1</f>
        <v>43738</v>
      </c>
      <c r="N8" s="279">
        <f t="shared" si="10"/>
        <v>43830</v>
      </c>
      <c r="O8" s="279">
        <f t="shared" si="10"/>
        <v>43921</v>
      </c>
      <c r="P8" s="279">
        <f t="shared" si="10"/>
        <v>44012</v>
      </c>
      <c r="Q8" s="425">
        <f t="shared" si="10"/>
        <v>44104</v>
      </c>
      <c r="R8" s="425">
        <f t="shared" si="10"/>
        <v>44196</v>
      </c>
      <c r="S8" s="425">
        <f t="shared" ref="S8:T8" si="11">S1</f>
        <v>44286</v>
      </c>
      <c r="T8" s="425">
        <f t="shared" si="11"/>
        <v>44377</v>
      </c>
      <c r="U8" s="425">
        <f t="shared" ref="U8:V8" si="12">U1</f>
        <v>44469</v>
      </c>
      <c r="V8" s="425">
        <f t="shared" si="12"/>
        <v>44561</v>
      </c>
      <c r="W8" s="425">
        <f t="shared" ref="W8" si="13">W1</f>
        <v>44651</v>
      </c>
      <c r="X8" s="549">
        <f>X1</f>
        <v>44742</v>
      </c>
      <c r="Y8" s="549">
        <f>Y1</f>
        <v>44834</v>
      </c>
    </row>
    <row r="9" spans="1:25" ht="15" customHeight="1">
      <c r="A9" s="148" t="s">
        <v>378</v>
      </c>
      <c r="B9" s="149" t="s">
        <v>380</v>
      </c>
      <c r="C9" s="150">
        <v>48352</v>
      </c>
      <c r="D9" s="150">
        <v>85606</v>
      </c>
      <c r="E9" s="150">
        <v>83774</v>
      </c>
      <c r="F9" s="150">
        <v>64023</v>
      </c>
      <c r="G9" s="150">
        <v>646732</v>
      </c>
      <c r="H9" s="150">
        <v>203110</v>
      </c>
      <c r="I9" s="150">
        <v>162144</v>
      </c>
      <c r="J9" s="150">
        <v>144906</v>
      </c>
      <c r="K9" s="150">
        <v>173553</v>
      </c>
      <c r="L9" s="277">
        <v>459178</v>
      </c>
      <c r="M9" s="277">
        <v>422961</v>
      </c>
      <c r="N9" s="277">
        <v>468294</v>
      </c>
      <c r="O9" s="277">
        <v>738535</v>
      </c>
      <c r="P9" s="277">
        <v>272615</v>
      </c>
      <c r="Q9" s="426">
        <v>971036</v>
      </c>
      <c r="R9" s="426">
        <v>433629</v>
      </c>
      <c r="S9" s="426">
        <v>50213</v>
      </c>
      <c r="T9" s="426">
        <v>8655</v>
      </c>
      <c r="U9" s="426">
        <v>461096</v>
      </c>
      <c r="V9" s="426">
        <v>123051</v>
      </c>
      <c r="W9" s="426">
        <v>526667</v>
      </c>
      <c r="X9" s="550">
        <v>478693</v>
      </c>
      <c r="Y9" s="550">
        <v>1693313</v>
      </c>
    </row>
    <row r="10" spans="1:25" ht="15" customHeight="1">
      <c r="A10" s="148" t="s">
        <v>379</v>
      </c>
      <c r="B10" s="149" t="s">
        <v>381</v>
      </c>
      <c r="C10" s="150">
        <v>2015734</v>
      </c>
      <c r="D10" s="150">
        <v>1899123</v>
      </c>
      <c r="E10" s="150">
        <v>2003051</v>
      </c>
      <c r="F10" s="150">
        <v>1994759</v>
      </c>
      <c r="G10" s="150">
        <v>1778399</v>
      </c>
      <c r="H10" s="150">
        <v>1946265</v>
      </c>
      <c r="I10" s="150">
        <v>2322750</v>
      </c>
      <c r="J10" s="150">
        <v>1733724</v>
      </c>
      <c r="K10" s="150">
        <v>1743771</v>
      </c>
      <c r="L10" s="277">
        <v>2003749</v>
      </c>
      <c r="M10" s="277">
        <v>2264498</v>
      </c>
      <c r="N10" s="277">
        <v>3213874</v>
      </c>
      <c r="O10" s="277">
        <v>2984844</v>
      </c>
      <c r="P10" s="277">
        <v>3003980</v>
      </c>
      <c r="Q10" s="426">
        <v>1945051</v>
      </c>
      <c r="R10" s="426">
        <v>2302496</v>
      </c>
      <c r="S10" s="426">
        <v>2934282</v>
      </c>
      <c r="T10" s="426">
        <v>2618024</v>
      </c>
      <c r="U10" s="426">
        <v>1889823</v>
      </c>
      <c r="V10" s="426">
        <v>2974651</v>
      </c>
      <c r="W10" s="426">
        <v>2456199</v>
      </c>
      <c r="X10" s="550">
        <v>2810955</v>
      </c>
      <c r="Y10" s="550">
        <v>2970564</v>
      </c>
    </row>
    <row r="11" spans="1:25" ht="15" customHeight="1">
      <c r="A11" s="148" t="s">
        <v>373</v>
      </c>
      <c r="B11" s="149" t="s">
        <v>376</v>
      </c>
      <c r="C11" s="150">
        <v>571522</v>
      </c>
      <c r="D11" s="150">
        <v>606878</v>
      </c>
      <c r="E11" s="150">
        <v>643656</v>
      </c>
      <c r="F11" s="150">
        <v>724301</v>
      </c>
      <c r="G11" s="150">
        <v>1412959</v>
      </c>
      <c r="H11" s="150">
        <v>1103211</v>
      </c>
      <c r="I11" s="150">
        <v>1161139</v>
      </c>
      <c r="J11" s="150">
        <v>954298</v>
      </c>
      <c r="K11" s="150">
        <v>1082645</v>
      </c>
      <c r="L11" s="277">
        <v>993407</v>
      </c>
      <c r="M11" s="277">
        <v>1309735</v>
      </c>
      <c r="N11" s="277">
        <v>1349576</v>
      </c>
      <c r="O11" s="277">
        <v>1669133</v>
      </c>
      <c r="P11" s="277">
        <v>2094055</v>
      </c>
      <c r="Q11" s="426">
        <v>2272766</v>
      </c>
      <c r="R11" s="426">
        <v>2637187</v>
      </c>
      <c r="S11" s="426">
        <v>2402610</v>
      </c>
      <c r="T11" s="426">
        <v>1586315</v>
      </c>
      <c r="U11" s="426">
        <v>1321005</v>
      </c>
      <c r="V11" s="426">
        <v>1302436</v>
      </c>
      <c r="W11" s="426">
        <v>1560673</v>
      </c>
      <c r="X11" s="550">
        <v>1575375</v>
      </c>
      <c r="Y11" s="550">
        <v>1727600</v>
      </c>
    </row>
    <row r="12" spans="1:25" s="1" customFormat="1" ht="15" customHeight="1">
      <c r="A12" s="93" t="s">
        <v>56</v>
      </c>
      <c r="B12" s="93" t="s">
        <v>42</v>
      </c>
      <c r="C12" s="94">
        <f>SUM(C9:C11)</f>
        <v>2635608</v>
      </c>
      <c r="D12" s="94">
        <f t="shared" ref="D12:L12" si="14">SUM(D9:D11)</f>
        <v>2591607</v>
      </c>
      <c r="E12" s="94">
        <f t="shared" si="14"/>
        <v>2730481</v>
      </c>
      <c r="F12" s="94">
        <f t="shared" si="14"/>
        <v>2783083</v>
      </c>
      <c r="G12" s="94">
        <f t="shared" si="14"/>
        <v>3838090</v>
      </c>
      <c r="H12" s="94">
        <f t="shared" si="14"/>
        <v>3252586</v>
      </c>
      <c r="I12" s="94">
        <f t="shared" si="14"/>
        <v>3646033</v>
      </c>
      <c r="J12" s="94">
        <f t="shared" si="14"/>
        <v>2832928</v>
      </c>
      <c r="K12" s="94">
        <f t="shared" si="14"/>
        <v>2999969</v>
      </c>
      <c r="L12" s="51">
        <f t="shared" si="14"/>
        <v>3456334</v>
      </c>
      <c r="M12" s="51">
        <f t="shared" ref="M12:R12" si="15">SUM(M9:M11)</f>
        <v>3997194</v>
      </c>
      <c r="N12" s="51">
        <f t="shared" si="15"/>
        <v>5031744</v>
      </c>
      <c r="O12" s="51">
        <f t="shared" si="15"/>
        <v>5392512</v>
      </c>
      <c r="P12" s="51">
        <f t="shared" si="15"/>
        <v>5370650</v>
      </c>
      <c r="Q12" s="428">
        <f t="shared" si="15"/>
        <v>5188853</v>
      </c>
      <c r="R12" s="428">
        <f t="shared" si="15"/>
        <v>5373312</v>
      </c>
      <c r="S12" s="428">
        <f t="shared" ref="S12:T12" si="16">SUM(S9:S11)</f>
        <v>5387105</v>
      </c>
      <c r="T12" s="428">
        <f t="shared" si="16"/>
        <v>4212994</v>
      </c>
      <c r="U12" s="428">
        <f t="shared" ref="U12:V12" si="17">SUM(U9:U11)</f>
        <v>3671924</v>
      </c>
      <c r="V12" s="428">
        <f t="shared" si="17"/>
        <v>4400138</v>
      </c>
      <c r="W12" s="428">
        <f t="shared" ref="W12" si="18">SUM(W9:W11)</f>
        <v>4543539</v>
      </c>
      <c r="X12" s="552">
        <f>SUM(X9:X11)</f>
        <v>4865023</v>
      </c>
      <c r="Y12" s="552">
        <f>SUM(Y9:Y11)</f>
        <v>6391477</v>
      </c>
    </row>
    <row r="13" spans="1:25">
      <c r="R13" s="449"/>
      <c r="S13" s="449"/>
      <c r="T13" s="449"/>
      <c r="U13" s="449"/>
      <c r="V13" s="449"/>
      <c r="W13" s="449"/>
      <c r="X13" s="514"/>
      <c r="Y13" s="514"/>
    </row>
  </sheetData>
  <customSheetViews>
    <customSheetView guid="{7E6EAF56-D69B-4B4F-988F-2F68F5374219}">
      <pane xSplit="2" ySplit="1" topLeftCell="R2" activePane="bottomRight" state="frozen"/>
      <selection pane="bottomRight" activeCell="C2" sqref="C2"/>
      <pageMargins left="0.7" right="0.7" top="0.75" bottom="0.75" header="0.3" footer="0.3"/>
      <pageSetup paperSize="9" orientation="portrait" r:id="rId1"/>
    </customSheetView>
    <customSheetView guid="{899D69CD-4B7E-42BC-9944-5BD922EB798C}" topLeftCell="I1">
      <selection activeCell="E23" sqref="E23"/>
      <pageMargins left="0.7" right="0.7" top="0.75" bottom="0.75" header="0.3" footer="0.3"/>
      <pageSetup paperSize="9" orientation="portrait" r:id="rId2"/>
    </customSheetView>
    <customSheetView guid="{9AF4A83C-CF57-4B40-8A74-6A0EA6C2FE5C}" showGridLines="0">
      <pane xSplit="2" ySplit="1" topLeftCell="M2" activePane="bottomRight" state="frozen"/>
      <selection pane="bottomRight" activeCell="S24" sqref="S24"/>
      <pageMargins left="0.7" right="0.7" top="0.75" bottom="0.75" header="0.3" footer="0.3"/>
      <pageSetup paperSize="9" orientation="portrait" horizontalDpi="1200" verticalDpi="1200" r:id="rId3"/>
    </customSheetView>
    <customSheetView guid="{687A4863-1825-4D63-B732-E76682E6DE4F}">
      <selection activeCell="B20" sqref="B20"/>
      <pageMargins left="0.7" right="0.7" top="0.75" bottom="0.75" header="0.3" footer="0.3"/>
      <pageSetup paperSize="9" orientation="portrait" r:id="rId4"/>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5"/>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6"/>
    </customSheetView>
    <customSheetView guid="{25FAB884-5E17-4008-8139-33D910C7DEFE}">
      <selection activeCell="H39" sqref="H39"/>
      <pageMargins left="0.7" right="0.7" top="0.75" bottom="0.75" header="0.3" footer="0.3"/>
      <pageSetup paperSize="9" orientation="portrait" r:id="rId7"/>
    </customSheetView>
    <customSheetView guid="{22F3E99A-96C8-445F-81B2-67262F695A36}">
      <selection activeCell="E23" sqref="E23"/>
      <pageMargins left="0.7" right="0.7" top="0.75" bottom="0.75" header="0.3" footer="0.3"/>
      <pageSetup paperSize="9" orientation="portrait" r:id="rId8"/>
    </customSheetView>
    <customSheetView guid="{12F8D032-8143-430B-8DFF-852E8796C402}" showGridLines="0">
      <pane xSplit="2" ySplit="1" topLeftCell="C2" activePane="bottomRight" state="frozen"/>
      <selection pane="bottomRight" activeCell="D26" sqref="D26"/>
      <pageMargins left="0.7" right="0.7" top="0.75" bottom="0.75" header="0.3" footer="0.3"/>
      <pageSetup paperSize="9" orientation="portrait" horizontalDpi="1200" verticalDpi="1200" r:id="rId9"/>
    </customSheetView>
  </customSheetViews>
  <pageMargins left="0.7" right="0.7" top="0.75" bottom="0.75" header="0.3" footer="0.3"/>
  <pageSetup paperSize="9" orientation="portrait" r:id="rId10"/>
  <ignoredErrors>
    <ignoredError sqref="C4:N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4"/>
  <sheetViews>
    <sheetView topLeftCell="A22" workbookViewId="0">
      <pane xSplit="2" ySplit="5" topLeftCell="Q27" activePane="bottomRight" state="frozen"/>
      <selection activeCell="A22" sqref="A22"/>
      <selection pane="topRight" activeCell="C22" sqref="C22"/>
      <selection pane="bottomLeft" activeCell="A27" sqref="A27"/>
      <selection pane="bottomRight" activeCell="W22" sqref="W1:W1048576"/>
    </sheetView>
  </sheetViews>
  <sheetFormatPr defaultColWidth="9.42578125" defaultRowHeight="12.75"/>
  <cols>
    <col min="1" max="2" width="35.5703125" style="97" customWidth="1"/>
    <col min="3" max="19" width="13.42578125" style="97" customWidth="1"/>
    <col min="20" max="22" width="11.5703125" style="97" customWidth="1"/>
    <col min="23" max="23" width="9.42578125" style="97" customWidth="1"/>
    <col min="24" max="16384" width="9.42578125" style="97"/>
  </cols>
  <sheetData>
    <row r="1" spans="1:25" ht="13.5" thickBot="1">
      <c r="A1" s="31" t="s">
        <v>493</v>
      </c>
      <c r="B1" s="31" t="s">
        <v>497</v>
      </c>
      <c r="C1" s="147">
        <v>42825</v>
      </c>
      <c r="D1" s="147">
        <v>42916</v>
      </c>
      <c r="E1" s="147">
        <v>43008</v>
      </c>
      <c r="F1" s="147">
        <v>43100</v>
      </c>
      <c r="G1" s="147">
        <v>43101</v>
      </c>
      <c r="H1" s="147">
        <v>43190</v>
      </c>
      <c r="I1" s="147">
        <v>43281</v>
      </c>
      <c r="J1" s="147">
        <v>43373</v>
      </c>
      <c r="K1" s="147">
        <v>43465</v>
      </c>
      <c r="L1" s="147">
        <v>43555</v>
      </c>
      <c r="M1" s="147">
        <v>43646</v>
      </c>
      <c r="N1" s="147">
        <v>43738</v>
      </c>
      <c r="O1" s="147">
        <v>43830</v>
      </c>
      <c r="P1" s="147">
        <v>43921</v>
      </c>
      <c r="Q1" s="147">
        <v>44012</v>
      </c>
      <c r="R1" s="147">
        <v>44104</v>
      </c>
      <c r="S1" s="147">
        <v>44196</v>
      </c>
      <c r="T1" s="147">
        <v>44286</v>
      </c>
      <c r="U1" s="147">
        <v>44377</v>
      </c>
      <c r="V1" s="147">
        <v>44469</v>
      </c>
      <c r="W1" s="523">
        <v>44651</v>
      </c>
      <c r="X1" s="549">
        <v>44742</v>
      </c>
      <c r="Y1" s="549">
        <v>44834</v>
      </c>
    </row>
    <row r="2" spans="1:25" ht="25.5">
      <c r="A2" s="159" t="s">
        <v>477</v>
      </c>
      <c r="B2" s="159" t="s">
        <v>485</v>
      </c>
      <c r="C2" s="171">
        <f>SUM(C3:C5)</f>
        <v>1742397</v>
      </c>
      <c r="D2" s="171">
        <f>SUM(D3:D5)</f>
        <v>1604253</v>
      </c>
      <c r="E2" s="171">
        <f>SUM(E3:E5)</f>
        <v>1644383</v>
      </c>
      <c r="F2" s="171">
        <f t="shared" ref="F2:K2" si="0">SUM(F3:F5)</f>
        <v>1226551</v>
      </c>
      <c r="G2" s="171">
        <f>SUM(G3:G5)</f>
        <v>1226551</v>
      </c>
      <c r="H2" s="171">
        <f t="shared" si="0"/>
        <v>1089139</v>
      </c>
      <c r="I2" s="171">
        <f t="shared" si="0"/>
        <v>1500306</v>
      </c>
      <c r="J2" s="171">
        <f t="shared" si="0"/>
        <v>941677</v>
      </c>
      <c r="K2" s="171">
        <f t="shared" si="0"/>
        <v>1081227</v>
      </c>
      <c r="L2" s="171">
        <f t="shared" ref="L2:Q2" si="1">SUM(L3:L5)</f>
        <v>1249671</v>
      </c>
      <c r="M2" s="171">
        <f t="shared" si="1"/>
        <v>1336714</v>
      </c>
      <c r="N2" s="171">
        <f t="shared" si="1"/>
        <v>1761397</v>
      </c>
      <c r="O2" s="297">
        <f t="shared" si="1"/>
        <v>1474161</v>
      </c>
      <c r="P2" s="297">
        <f t="shared" si="1"/>
        <v>3673575</v>
      </c>
      <c r="Q2" s="297">
        <f t="shared" si="1"/>
        <v>2634383</v>
      </c>
      <c r="R2" s="297">
        <f t="shared" ref="R2" si="2">SUM(R3:R5)</f>
        <v>2721848</v>
      </c>
      <c r="S2" s="297">
        <f t="shared" ref="S2" si="3">SUM(S3:S5)</f>
        <v>3003970</v>
      </c>
      <c r="T2" s="453">
        <f t="shared" ref="T2:X2" si="4">SUM(T3:T5)</f>
        <v>2922529</v>
      </c>
      <c r="U2" s="453">
        <f t="shared" si="4"/>
        <v>1933823</v>
      </c>
      <c r="V2" s="488">
        <f t="shared" si="4"/>
        <v>2319324</v>
      </c>
      <c r="W2" s="297">
        <f t="shared" si="4"/>
        <v>5766040</v>
      </c>
      <c r="X2" s="554">
        <f t="shared" si="4"/>
        <v>7998283</v>
      </c>
      <c r="Y2" s="554">
        <f t="shared" ref="Y2" si="5">SUM(Y3:Y5)</f>
        <v>9029945</v>
      </c>
    </row>
    <row r="3" spans="1:25">
      <c r="A3" s="160" t="s">
        <v>478</v>
      </c>
      <c r="B3" s="160" t="s">
        <v>486</v>
      </c>
      <c r="C3" s="167">
        <v>966161</v>
      </c>
      <c r="D3" s="167">
        <v>811218</v>
      </c>
      <c r="E3" s="167">
        <v>801463</v>
      </c>
      <c r="F3" s="167">
        <v>307344</v>
      </c>
      <c r="G3" s="167">
        <v>307344</v>
      </c>
      <c r="H3" s="172">
        <v>359621</v>
      </c>
      <c r="I3" s="172">
        <v>378575</v>
      </c>
      <c r="J3" s="172">
        <v>339111</v>
      </c>
      <c r="K3" s="42">
        <v>553999</v>
      </c>
      <c r="L3" s="42">
        <v>661157</v>
      </c>
      <c r="M3" s="42">
        <v>723495</v>
      </c>
      <c r="N3" s="42">
        <v>875693</v>
      </c>
      <c r="O3" s="298">
        <v>719181</v>
      </c>
      <c r="P3" s="298">
        <v>1508980</v>
      </c>
      <c r="Q3" s="298">
        <v>1754874</v>
      </c>
      <c r="R3" s="298">
        <v>1704589</v>
      </c>
      <c r="S3" s="298">
        <v>1526067</v>
      </c>
      <c r="T3" s="454">
        <v>1220504</v>
      </c>
      <c r="U3" s="454">
        <v>1064053</v>
      </c>
      <c r="V3" s="455">
        <v>959510</v>
      </c>
      <c r="W3" s="298">
        <v>3777432</v>
      </c>
      <c r="X3" s="555">
        <v>5603932</v>
      </c>
      <c r="Y3" s="555">
        <v>5532138</v>
      </c>
    </row>
    <row r="4" spans="1:25" ht="25.5">
      <c r="A4" s="161" t="s">
        <v>479</v>
      </c>
      <c r="B4" s="161" t="s">
        <v>487</v>
      </c>
      <c r="C4" s="397">
        <v>13079</v>
      </c>
      <c r="D4" s="397">
        <v>12382</v>
      </c>
      <c r="E4" s="396">
        <v>8268</v>
      </c>
      <c r="F4" s="167">
        <v>6053</v>
      </c>
      <c r="G4" s="167">
        <v>6053</v>
      </c>
      <c r="H4" s="172">
        <v>6880</v>
      </c>
      <c r="I4" s="172">
        <v>6394</v>
      </c>
      <c r="J4" s="172">
        <v>6282</v>
      </c>
      <c r="K4" s="42">
        <v>3279</v>
      </c>
      <c r="L4" s="42">
        <v>2844</v>
      </c>
      <c r="M4" s="42">
        <v>3148</v>
      </c>
      <c r="N4" s="42">
        <v>1916</v>
      </c>
      <c r="O4" s="298">
        <v>1450</v>
      </c>
      <c r="P4" s="298">
        <v>85</v>
      </c>
      <c r="Q4" s="298">
        <v>0</v>
      </c>
      <c r="R4" s="298">
        <v>0</v>
      </c>
      <c r="S4" s="298">
        <v>0</v>
      </c>
      <c r="T4" s="454">
        <v>0</v>
      </c>
      <c r="U4" s="454">
        <v>0</v>
      </c>
      <c r="V4" s="455">
        <v>0</v>
      </c>
      <c r="W4" s="298">
        <v>0</v>
      </c>
      <c r="X4" s="555">
        <v>0</v>
      </c>
      <c r="Y4" s="555">
        <v>0</v>
      </c>
    </row>
    <row r="5" spans="1:25">
      <c r="A5" s="160" t="s">
        <v>480</v>
      </c>
      <c r="B5" s="160" t="s">
        <v>488</v>
      </c>
      <c r="C5" s="167">
        <v>763157</v>
      </c>
      <c r="D5" s="167">
        <v>780653</v>
      </c>
      <c r="E5" s="167">
        <v>834652</v>
      </c>
      <c r="F5" s="167">
        <v>913154</v>
      </c>
      <c r="G5" s="167">
        <v>913154</v>
      </c>
      <c r="H5" s="172">
        <v>722638</v>
      </c>
      <c r="I5" s="172">
        <v>1115337</v>
      </c>
      <c r="J5" s="172">
        <v>596284</v>
      </c>
      <c r="K5" s="42">
        <v>523949</v>
      </c>
      <c r="L5" s="42">
        <v>585670</v>
      </c>
      <c r="M5" s="42">
        <v>610071</v>
      </c>
      <c r="N5" s="42">
        <v>883788</v>
      </c>
      <c r="O5" s="298">
        <v>753530</v>
      </c>
      <c r="P5" s="298">
        <v>2164510</v>
      </c>
      <c r="Q5" s="298">
        <v>879509</v>
      </c>
      <c r="R5" s="298">
        <v>1017259</v>
      </c>
      <c r="S5" s="298">
        <v>1477903</v>
      </c>
      <c r="T5" s="454">
        <v>1702025</v>
      </c>
      <c r="U5" s="454">
        <v>869770</v>
      </c>
      <c r="V5" s="455">
        <v>1359814</v>
      </c>
      <c r="W5" s="298">
        <v>1988608</v>
      </c>
      <c r="X5" s="555">
        <v>2394351</v>
      </c>
      <c r="Y5" s="555">
        <v>3497807</v>
      </c>
    </row>
    <row r="6" spans="1:25">
      <c r="A6" s="162" t="s">
        <v>481</v>
      </c>
      <c r="B6" s="162" t="s">
        <v>489</v>
      </c>
      <c r="C6" s="173">
        <f>C7+C14</f>
        <v>745727</v>
      </c>
      <c r="D6" s="173">
        <f>D7+D14</f>
        <v>234987</v>
      </c>
      <c r="E6" s="173">
        <f t="shared" ref="E6:K6" si="6">E7+E14</f>
        <v>482164</v>
      </c>
      <c r="F6" s="171">
        <f t="shared" si="6"/>
        <v>203211</v>
      </c>
      <c r="G6" s="171">
        <f>G7+G14</f>
        <v>203211</v>
      </c>
      <c r="H6" s="171">
        <f t="shared" si="6"/>
        <v>139534</v>
      </c>
      <c r="I6" s="171">
        <f t="shared" si="6"/>
        <v>126703</v>
      </c>
      <c r="J6" s="171">
        <f t="shared" si="6"/>
        <v>242267</v>
      </c>
      <c r="K6" s="171">
        <f t="shared" si="6"/>
        <v>105636</v>
      </c>
      <c r="L6" s="171">
        <f>L7+L14</f>
        <v>157815</v>
      </c>
      <c r="M6" s="171">
        <f>M7+M14</f>
        <v>183443</v>
      </c>
      <c r="N6" s="171">
        <f>N7+N14</f>
        <v>999378</v>
      </c>
      <c r="O6" s="297">
        <f>O7+O14</f>
        <v>584347</v>
      </c>
      <c r="P6" s="297">
        <f t="shared" ref="P6:Q6" si="7">P7+P14</f>
        <v>228800</v>
      </c>
      <c r="Q6" s="297">
        <f t="shared" si="7"/>
        <v>86001</v>
      </c>
      <c r="R6" s="297">
        <f t="shared" ref="R6" si="8">R7+R14</f>
        <v>1975833</v>
      </c>
      <c r="S6" s="297">
        <f t="shared" ref="S6" si="9">S7+S14</f>
        <v>178799</v>
      </c>
      <c r="T6" s="453">
        <f t="shared" ref="T6:X6" si="10">T7+T14</f>
        <v>199461</v>
      </c>
      <c r="U6" s="453">
        <f t="shared" si="10"/>
        <v>928247</v>
      </c>
      <c r="V6" s="488">
        <f t="shared" si="10"/>
        <v>853786</v>
      </c>
      <c r="W6" s="297">
        <f t="shared" si="10"/>
        <v>498027</v>
      </c>
      <c r="X6" s="554">
        <f t="shared" si="10"/>
        <v>772461</v>
      </c>
      <c r="Y6" s="554">
        <f t="shared" ref="Y6" si="11">Y7+Y14</f>
        <v>797641</v>
      </c>
    </row>
    <row r="7" spans="1:25">
      <c r="A7" s="163" t="s">
        <v>482</v>
      </c>
      <c r="B7" s="163" t="s">
        <v>490</v>
      </c>
      <c r="C7" s="171">
        <f>C8+C10+C12</f>
        <v>716181</v>
      </c>
      <c r="D7" s="171">
        <f t="shared" ref="D7:N7" si="12">D8+D10+D12</f>
        <v>203709</v>
      </c>
      <c r="E7" s="171">
        <f t="shared" si="12"/>
        <v>421096</v>
      </c>
      <c r="F7" s="171">
        <f t="shared" si="12"/>
        <v>187750</v>
      </c>
      <c r="G7" s="171">
        <f>G8+G10+G12</f>
        <v>187750</v>
      </c>
      <c r="H7" s="171">
        <f t="shared" si="12"/>
        <v>113823</v>
      </c>
      <c r="I7" s="171">
        <f t="shared" si="12"/>
        <v>100986</v>
      </c>
      <c r="J7" s="171">
        <f t="shared" si="12"/>
        <v>224861</v>
      </c>
      <c r="K7" s="171">
        <f t="shared" si="12"/>
        <v>88735</v>
      </c>
      <c r="L7" s="171">
        <f t="shared" si="12"/>
        <v>136366</v>
      </c>
      <c r="M7" s="171">
        <f t="shared" si="12"/>
        <v>152273</v>
      </c>
      <c r="N7" s="171">
        <f t="shared" si="12"/>
        <v>981011</v>
      </c>
      <c r="O7" s="297">
        <f>O8+O10+O12</f>
        <v>546607</v>
      </c>
      <c r="P7" s="297">
        <f t="shared" ref="P7:Q7" si="13">P8+P10+P12</f>
        <v>224172</v>
      </c>
      <c r="Q7" s="297">
        <f t="shared" si="13"/>
        <v>72346</v>
      </c>
      <c r="R7" s="297">
        <f t="shared" ref="R7" si="14">R8+R10+R12</f>
        <v>1943664</v>
      </c>
      <c r="S7" s="297">
        <f t="shared" ref="S7" si="15">S8+S10+S12</f>
        <v>147405</v>
      </c>
      <c r="T7" s="453">
        <f t="shared" ref="T7:X7" si="16">T8+T10+T12</f>
        <v>169483</v>
      </c>
      <c r="U7" s="453">
        <f t="shared" si="16"/>
        <v>906535</v>
      </c>
      <c r="V7" s="488">
        <f t="shared" si="16"/>
        <v>823089</v>
      </c>
      <c r="W7" s="297">
        <f t="shared" si="16"/>
        <v>462258</v>
      </c>
      <c r="X7" s="554">
        <f t="shared" si="16"/>
        <v>749383</v>
      </c>
      <c r="Y7" s="554">
        <f t="shared" ref="Y7" si="17">Y8+Y10+Y12</f>
        <v>780425</v>
      </c>
    </row>
    <row r="8" spans="1:25">
      <c r="A8" s="160" t="s">
        <v>319</v>
      </c>
      <c r="B8" s="160" t="s">
        <v>329</v>
      </c>
      <c r="C8" s="42">
        <f t="shared" ref="C8:K8" si="18">C9</f>
        <v>715689</v>
      </c>
      <c r="D8" s="42">
        <f t="shared" si="18"/>
        <v>202369</v>
      </c>
      <c r="E8" s="42">
        <f t="shared" si="18"/>
        <v>419329</v>
      </c>
      <c r="F8" s="42">
        <f t="shared" si="18"/>
        <v>183702</v>
      </c>
      <c r="G8" s="42">
        <f t="shared" si="18"/>
        <v>183702</v>
      </c>
      <c r="H8" s="42">
        <f t="shared" si="18"/>
        <v>110112</v>
      </c>
      <c r="I8" s="42">
        <f t="shared" si="18"/>
        <v>95922</v>
      </c>
      <c r="J8" s="42">
        <f t="shared" si="18"/>
        <v>220292</v>
      </c>
      <c r="K8" s="42">
        <f t="shared" si="18"/>
        <v>84552</v>
      </c>
      <c r="L8" s="42">
        <f t="shared" ref="L8:S8" si="19">L9</f>
        <v>131731</v>
      </c>
      <c r="M8" s="42">
        <f t="shared" si="19"/>
        <v>147485</v>
      </c>
      <c r="N8" s="42">
        <f t="shared" si="19"/>
        <v>236425</v>
      </c>
      <c r="O8" s="298">
        <f t="shared" si="19"/>
        <v>391616</v>
      </c>
      <c r="P8" s="298">
        <f t="shared" si="19"/>
        <v>215475</v>
      </c>
      <c r="Q8" s="298">
        <f t="shared" si="19"/>
        <v>59240</v>
      </c>
      <c r="R8" s="298">
        <f t="shared" si="19"/>
        <v>185724</v>
      </c>
      <c r="S8" s="298">
        <f t="shared" si="19"/>
        <v>132109</v>
      </c>
      <c r="T8" s="454">
        <f t="shared" ref="T8:Y8" si="20">T9</f>
        <v>150641</v>
      </c>
      <c r="U8" s="454">
        <f t="shared" si="20"/>
        <v>889485</v>
      </c>
      <c r="V8" s="455">
        <f t="shared" si="20"/>
        <v>808055</v>
      </c>
      <c r="W8" s="298">
        <f t="shared" si="20"/>
        <v>447681</v>
      </c>
      <c r="X8" s="555">
        <f t="shared" si="20"/>
        <v>735451</v>
      </c>
      <c r="Y8" s="555">
        <f t="shared" si="20"/>
        <v>764758</v>
      </c>
    </row>
    <row r="9" spans="1:25" ht="12.75" customHeight="1">
      <c r="A9" s="160" t="s">
        <v>320</v>
      </c>
      <c r="B9" s="160" t="s">
        <v>330</v>
      </c>
      <c r="C9" s="42">
        <v>715689</v>
      </c>
      <c r="D9" s="42">
        <v>202369</v>
      </c>
      <c r="E9" s="42">
        <v>419329</v>
      </c>
      <c r="F9" s="167">
        <v>183702</v>
      </c>
      <c r="G9" s="167">
        <v>183702</v>
      </c>
      <c r="H9" s="172">
        <v>110112</v>
      </c>
      <c r="I9" s="172">
        <v>95922</v>
      </c>
      <c r="J9" s="172">
        <v>220292</v>
      </c>
      <c r="K9" s="42">
        <v>84552</v>
      </c>
      <c r="L9" s="42">
        <v>131731</v>
      </c>
      <c r="M9" s="42">
        <v>147485</v>
      </c>
      <c r="N9" s="42">
        <v>236425</v>
      </c>
      <c r="O9" s="298">
        <v>391616</v>
      </c>
      <c r="P9" s="298">
        <v>215475</v>
      </c>
      <c r="Q9" s="298">
        <v>59240</v>
      </c>
      <c r="R9" s="298">
        <v>185724</v>
      </c>
      <c r="S9" s="298">
        <v>132109</v>
      </c>
      <c r="T9" s="454">
        <v>150641</v>
      </c>
      <c r="U9" s="454">
        <v>889485</v>
      </c>
      <c r="V9" s="455">
        <v>808055</v>
      </c>
      <c r="W9" s="298">
        <v>447681</v>
      </c>
      <c r="X9" s="555">
        <v>735451</v>
      </c>
      <c r="Y9" s="555">
        <v>764758</v>
      </c>
    </row>
    <row r="10" spans="1:25" s="169" customFormat="1">
      <c r="A10" s="160" t="s">
        <v>321</v>
      </c>
      <c r="B10" s="160" t="s">
        <v>331</v>
      </c>
      <c r="C10" s="42">
        <f>C11</f>
        <v>0</v>
      </c>
      <c r="D10" s="42">
        <f t="shared" ref="D10:N10" si="21">D11</f>
        <v>0</v>
      </c>
      <c r="E10" s="42">
        <f t="shared" si="21"/>
        <v>0</v>
      </c>
      <c r="F10" s="42">
        <f t="shared" si="21"/>
        <v>0</v>
      </c>
      <c r="G10" s="42">
        <f t="shared" si="21"/>
        <v>0</v>
      </c>
      <c r="H10" s="42">
        <f t="shared" si="21"/>
        <v>0</v>
      </c>
      <c r="I10" s="42">
        <f t="shared" si="21"/>
        <v>0</v>
      </c>
      <c r="J10" s="42">
        <f t="shared" si="21"/>
        <v>0</v>
      </c>
      <c r="K10" s="42">
        <f t="shared" si="21"/>
        <v>0</v>
      </c>
      <c r="L10" s="42">
        <f t="shared" si="21"/>
        <v>0</v>
      </c>
      <c r="M10" s="42">
        <f t="shared" si="21"/>
        <v>0</v>
      </c>
      <c r="N10" s="42">
        <f t="shared" si="21"/>
        <v>739907</v>
      </c>
      <c r="O10" s="299">
        <f t="shared" ref="O10:V10" si="22">O11</f>
        <v>149987</v>
      </c>
      <c r="P10" s="299">
        <f t="shared" si="22"/>
        <v>0</v>
      </c>
      <c r="Q10" s="299">
        <f t="shared" si="22"/>
        <v>0</v>
      </c>
      <c r="R10" s="299">
        <f t="shared" si="22"/>
        <v>0</v>
      </c>
      <c r="S10" s="299">
        <f t="shared" si="22"/>
        <v>0</v>
      </c>
      <c r="T10" s="455">
        <f t="shared" si="22"/>
        <v>0</v>
      </c>
      <c r="U10" s="455">
        <f t="shared" si="22"/>
        <v>0</v>
      </c>
      <c r="V10" s="455">
        <f t="shared" si="22"/>
        <v>0</v>
      </c>
      <c r="W10" s="299">
        <f>W11</f>
        <v>0</v>
      </c>
      <c r="X10" s="556">
        <v>0</v>
      </c>
      <c r="Y10" s="556">
        <v>0</v>
      </c>
    </row>
    <row r="11" spans="1:25" s="169" customFormat="1">
      <c r="A11" s="160" t="s">
        <v>322</v>
      </c>
      <c r="B11" s="160" t="s">
        <v>332</v>
      </c>
      <c r="C11" s="42">
        <v>0</v>
      </c>
      <c r="D11" s="42">
        <v>0</v>
      </c>
      <c r="E11" s="42">
        <v>0</v>
      </c>
      <c r="F11" s="42">
        <v>0</v>
      </c>
      <c r="G11" s="42">
        <v>0</v>
      </c>
      <c r="H11" s="42">
        <v>0</v>
      </c>
      <c r="I11" s="42">
        <v>0</v>
      </c>
      <c r="J11" s="42">
        <v>0</v>
      </c>
      <c r="K11" s="42">
        <v>0</v>
      </c>
      <c r="L11" s="42">
        <v>0</v>
      </c>
      <c r="M11" s="42">
        <v>0</v>
      </c>
      <c r="N11" s="42">
        <v>739907</v>
      </c>
      <c r="O11" s="298">
        <v>149987</v>
      </c>
      <c r="P11" s="298">
        <v>0</v>
      </c>
      <c r="Q11" s="298">
        <v>0</v>
      </c>
      <c r="R11" s="298">
        <v>0</v>
      </c>
      <c r="S11" s="298">
        <v>0</v>
      </c>
      <c r="T11" s="455">
        <v>0</v>
      </c>
      <c r="U11" s="455">
        <v>0</v>
      </c>
      <c r="V11" s="455">
        <v>0</v>
      </c>
      <c r="W11" s="299">
        <v>0</v>
      </c>
      <c r="X11" s="556">
        <v>0</v>
      </c>
      <c r="Y11" s="556">
        <v>0</v>
      </c>
    </row>
    <row r="12" spans="1:25">
      <c r="A12" s="160" t="s">
        <v>323</v>
      </c>
      <c r="B12" s="160" t="s">
        <v>333</v>
      </c>
      <c r="C12" s="42">
        <f t="shared" ref="C12:K12" si="23">C13</f>
        <v>492</v>
      </c>
      <c r="D12" s="42">
        <f t="shared" si="23"/>
        <v>1340</v>
      </c>
      <c r="E12" s="42">
        <f t="shared" si="23"/>
        <v>1767</v>
      </c>
      <c r="F12" s="42">
        <f t="shared" si="23"/>
        <v>4048</v>
      </c>
      <c r="G12" s="42">
        <f t="shared" si="23"/>
        <v>4048</v>
      </c>
      <c r="H12" s="42">
        <f t="shared" si="23"/>
        <v>3711</v>
      </c>
      <c r="I12" s="42">
        <f t="shared" si="23"/>
        <v>5064</v>
      </c>
      <c r="J12" s="42">
        <f t="shared" si="23"/>
        <v>4569</v>
      </c>
      <c r="K12" s="42">
        <f t="shared" si="23"/>
        <v>4183</v>
      </c>
      <c r="L12" s="42">
        <f t="shared" ref="L12:S12" si="24">L13</f>
        <v>4635</v>
      </c>
      <c r="M12" s="42">
        <f t="shared" si="24"/>
        <v>4788</v>
      </c>
      <c r="N12" s="42">
        <f t="shared" si="24"/>
        <v>4679</v>
      </c>
      <c r="O12" s="298">
        <f t="shared" si="24"/>
        <v>5004</v>
      </c>
      <c r="P12" s="298">
        <f t="shared" si="24"/>
        <v>8697</v>
      </c>
      <c r="Q12" s="298">
        <f t="shared" si="24"/>
        <v>13106</v>
      </c>
      <c r="R12" s="298">
        <f t="shared" si="24"/>
        <v>1757940</v>
      </c>
      <c r="S12" s="298">
        <f t="shared" si="24"/>
        <v>15296</v>
      </c>
      <c r="T12" s="454">
        <f t="shared" ref="T12:Y12" si="25">T13</f>
        <v>18842</v>
      </c>
      <c r="U12" s="454">
        <f t="shared" si="25"/>
        <v>17050</v>
      </c>
      <c r="V12" s="455">
        <f t="shared" si="25"/>
        <v>15034</v>
      </c>
      <c r="W12" s="298">
        <f t="shared" si="25"/>
        <v>14577</v>
      </c>
      <c r="X12" s="555">
        <f t="shared" si="25"/>
        <v>13932</v>
      </c>
      <c r="Y12" s="555">
        <f t="shared" si="25"/>
        <v>15667</v>
      </c>
    </row>
    <row r="13" spans="1:25">
      <c r="A13" s="160" t="s">
        <v>320</v>
      </c>
      <c r="B13" s="160" t="s">
        <v>330</v>
      </c>
      <c r="C13" s="42">
        <v>492</v>
      </c>
      <c r="D13" s="42">
        <v>1340</v>
      </c>
      <c r="E13" s="42">
        <v>1767</v>
      </c>
      <c r="F13" s="167">
        <v>4048</v>
      </c>
      <c r="G13" s="167">
        <v>4048</v>
      </c>
      <c r="H13" s="172">
        <v>3711</v>
      </c>
      <c r="I13" s="172">
        <v>5064</v>
      </c>
      <c r="J13" s="172">
        <v>4569</v>
      </c>
      <c r="K13" s="42">
        <v>4183</v>
      </c>
      <c r="L13" s="42">
        <v>4635</v>
      </c>
      <c r="M13" s="42">
        <v>4788</v>
      </c>
      <c r="N13" s="42">
        <v>4679</v>
      </c>
      <c r="O13" s="298">
        <v>5004</v>
      </c>
      <c r="P13" s="298">
        <v>8697</v>
      </c>
      <c r="Q13" s="298">
        <v>13106</v>
      </c>
      <c r="R13" s="298">
        <v>1757940</v>
      </c>
      <c r="S13" s="298">
        <v>15296</v>
      </c>
      <c r="T13" s="454">
        <v>18842</v>
      </c>
      <c r="U13" s="454">
        <v>17050</v>
      </c>
      <c r="V13" s="455">
        <v>15034</v>
      </c>
      <c r="W13" s="298">
        <v>14577</v>
      </c>
      <c r="X13" s="555">
        <v>13932</v>
      </c>
      <c r="Y13" s="555">
        <v>15667</v>
      </c>
    </row>
    <row r="14" spans="1:25">
      <c r="A14" s="163" t="s">
        <v>483</v>
      </c>
      <c r="B14" s="163" t="s">
        <v>491</v>
      </c>
      <c r="C14" s="171">
        <v>29546</v>
      </c>
      <c r="D14" s="171">
        <v>31278</v>
      </c>
      <c r="E14" s="171">
        <v>61068</v>
      </c>
      <c r="F14" s="168">
        <v>15461</v>
      </c>
      <c r="G14" s="168">
        <v>15461</v>
      </c>
      <c r="H14" s="174">
        <v>25711</v>
      </c>
      <c r="I14" s="174">
        <v>25717</v>
      </c>
      <c r="J14" s="174">
        <v>17406</v>
      </c>
      <c r="K14" s="171">
        <v>16901</v>
      </c>
      <c r="L14" s="171">
        <v>21449</v>
      </c>
      <c r="M14" s="171">
        <v>31170</v>
      </c>
      <c r="N14" s="171">
        <v>18367</v>
      </c>
      <c r="O14" s="297">
        <v>37740</v>
      </c>
      <c r="P14" s="297">
        <v>4628</v>
      </c>
      <c r="Q14" s="297">
        <v>13655</v>
      </c>
      <c r="R14" s="297">
        <v>32169</v>
      </c>
      <c r="S14" s="297">
        <v>31394</v>
      </c>
      <c r="T14" s="453">
        <v>29978</v>
      </c>
      <c r="U14" s="453">
        <v>21712</v>
      </c>
      <c r="V14" s="488">
        <v>30697</v>
      </c>
      <c r="W14" s="297">
        <v>35769</v>
      </c>
      <c r="X14" s="554">
        <v>23078</v>
      </c>
      <c r="Y14" s="554">
        <v>17216</v>
      </c>
    </row>
    <row r="15" spans="1:25">
      <c r="A15" s="165" t="s">
        <v>494</v>
      </c>
      <c r="B15" s="165" t="s">
        <v>498</v>
      </c>
      <c r="C15" s="166">
        <f>C2+C6</f>
        <v>2488124</v>
      </c>
      <c r="D15" s="166">
        <f t="shared" ref="D15:L15" si="26">D2+D6</f>
        <v>1839240</v>
      </c>
      <c r="E15" s="166">
        <f t="shared" si="26"/>
        <v>2126547</v>
      </c>
      <c r="F15" s="166">
        <f t="shared" si="26"/>
        <v>1429762</v>
      </c>
      <c r="G15" s="166">
        <f>G2+G6</f>
        <v>1429762</v>
      </c>
      <c r="H15" s="166">
        <f t="shared" si="26"/>
        <v>1228673</v>
      </c>
      <c r="I15" s="166">
        <f t="shared" si="26"/>
        <v>1627009</v>
      </c>
      <c r="J15" s="166">
        <f t="shared" si="26"/>
        <v>1183944</v>
      </c>
      <c r="K15" s="166">
        <f t="shared" si="26"/>
        <v>1186863</v>
      </c>
      <c r="L15" s="166">
        <f t="shared" si="26"/>
        <v>1407486</v>
      </c>
      <c r="M15" s="166">
        <f t="shared" ref="M15:R15" si="27">M2+M6</f>
        <v>1520157</v>
      </c>
      <c r="N15" s="166">
        <f t="shared" si="27"/>
        <v>2760775</v>
      </c>
      <c r="O15" s="300">
        <f t="shared" si="27"/>
        <v>2058508</v>
      </c>
      <c r="P15" s="300">
        <f t="shared" si="27"/>
        <v>3902375</v>
      </c>
      <c r="Q15" s="300">
        <f t="shared" si="27"/>
        <v>2720384</v>
      </c>
      <c r="R15" s="300">
        <f t="shared" si="27"/>
        <v>4697681</v>
      </c>
      <c r="S15" s="300">
        <f t="shared" ref="S15" si="28">S2+S6</f>
        <v>3182769</v>
      </c>
      <c r="T15" s="456">
        <f t="shared" ref="T15:X15" si="29">T2+T6</f>
        <v>3121990</v>
      </c>
      <c r="U15" s="456">
        <f t="shared" si="29"/>
        <v>2862070</v>
      </c>
      <c r="V15" s="489">
        <f t="shared" si="29"/>
        <v>3173110</v>
      </c>
      <c r="W15" s="300">
        <f t="shared" si="29"/>
        <v>6264067</v>
      </c>
      <c r="X15" s="557">
        <f t="shared" si="29"/>
        <v>8770744</v>
      </c>
      <c r="Y15" s="557">
        <f t="shared" ref="Y15" si="30">Y2+Y6</f>
        <v>9827586</v>
      </c>
    </row>
    <row r="16" spans="1:25">
      <c r="A16" s="177"/>
      <c r="B16" s="177"/>
      <c r="C16" s="181"/>
      <c r="D16" s="181"/>
      <c r="E16" s="181"/>
      <c r="F16" s="181"/>
      <c r="G16" s="181"/>
      <c r="H16" s="181"/>
      <c r="I16" s="181"/>
      <c r="J16" s="181"/>
      <c r="K16" s="181"/>
      <c r="L16" s="181"/>
      <c r="M16" s="181"/>
      <c r="N16" s="181"/>
      <c r="O16" s="181"/>
      <c r="P16" s="181"/>
      <c r="Q16" s="438"/>
      <c r="R16" s="438"/>
      <c r="S16" s="438"/>
      <c r="T16" s="457"/>
      <c r="U16" s="457"/>
      <c r="V16" s="496"/>
      <c r="W16" s="524"/>
      <c r="X16" s="558"/>
      <c r="Y16" s="558"/>
    </row>
    <row r="17" spans="1:25">
      <c r="A17" s="177"/>
      <c r="B17" s="177"/>
      <c r="C17" s="178"/>
      <c r="D17" s="178"/>
      <c r="E17" s="178"/>
      <c r="F17" s="178"/>
      <c r="G17" s="178"/>
      <c r="H17" s="178"/>
      <c r="I17" s="178"/>
      <c r="J17" s="178"/>
      <c r="K17" s="178"/>
      <c r="L17" s="178"/>
      <c r="V17" s="169"/>
    </row>
    <row r="18" spans="1:25" ht="26.25" thickBot="1">
      <c r="A18" s="31" t="s">
        <v>505</v>
      </c>
      <c r="B18" s="31" t="s">
        <v>510</v>
      </c>
      <c r="C18" s="147">
        <v>42825</v>
      </c>
      <c r="D18" s="147">
        <v>42916</v>
      </c>
      <c r="E18" s="147">
        <v>43008</v>
      </c>
      <c r="F18" s="147">
        <v>43100</v>
      </c>
      <c r="G18" s="147">
        <v>43101</v>
      </c>
      <c r="H18" s="147">
        <v>43190</v>
      </c>
      <c r="I18" s="147">
        <v>43281</v>
      </c>
      <c r="J18" s="147">
        <v>43373</v>
      </c>
      <c r="K18" s="147">
        <v>43465</v>
      </c>
      <c r="L18" s="147">
        <v>43555</v>
      </c>
      <c r="M18" s="147">
        <f t="shared" ref="M18:R18" si="31">M1</f>
        <v>43646</v>
      </c>
      <c r="N18" s="147">
        <f t="shared" si="31"/>
        <v>43738</v>
      </c>
      <c r="O18" s="147">
        <f t="shared" si="31"/>
        <v>43830</v>
      </c>
      <c r="P18" s="147">
        <f t="shared" si="31"/>
        <v>43921</v>
      </c>
      <c r="Q18" s="147">
        <f t="shared" si="31"/>
        <v>44012</v>
      </c>
      <c r="R18" s="147">
        <f t="shared" si="31"/>
        <v>44104</v>
      </c>
      <c r="S18" s="147">
        <f t="shared" ref="S18" si="32">S1</f>
        <v>44196</v>
      </c>
      <c r="T18" s="472">
        <f t="shared" ref="T18:X18" si="33">T1</f>
        <v>44286</v>
      </c>
      <c r="U18" s="472">
        <f t="shared" si="33"/>
        <v>44377</v>
      </c>
      <c r="V18" s="490">
        <f t="shared" si="33"/>
        <v>44469</v>
      </c>
      <c r="W18" s="523">
        <f t="shared" si="33"/>
        <v>44651</v>
      </c>
      <c r="X18" s="549">
        <f t="shared" si="33"/>
        <v>44742</v>
      </c>
      <c r="Y18" s="549">
        <f t="shared" ref="Y18" si="34">Y1</f>
        <v>44834</v>
      </c>
    </row>
    <row r="19" spans="1:25" ht="25.5">
      <c r="A19" s="180" t="s">
        <v>501</v>
      </c>
      <c r="B19" s="160" t="s">
        <v>507</v>
      </c>
      <c r="C19" s="172">
        <v>1254</v>
      </c>
      <c r="D19" s="172">
        <v>1031</v>
      </c>
      <c r="E19" s="172">
        <v>2356</v>
      </c>
      <c r="F19" s="172">
        <v>2283</v>
      </c>
      <c r="G19" s="172">
        <v>2283</v>
      </c>
      <c r="H19" s="172">
        <v>281</v>
      </c>
      <c r="I19" s="172">
        <v>277</v>
      </c>
      <c r="J19" s="172">
        <v>1084</v>
      </c>
      <c r="K19" s="172">
        <v>312</v>
      </c>
      <c r="L19" s="172">
        <v>139</v>
      </c>
      <c r="M19" s="172">
        <v>1241</v>
      </c>
      <c r="N19" s="172">
        <v>8</v>
      </c>
      <c r="O19" s="298">
        <v>2880</v>
      </c>
      <c r="P19" s="298">
        <v>0</v>
      </c>
      <c r="Q19" s="298">
        <v>0</v>
      </c>
      <c r="R19" s="298">
        <v>1064</v>
      </c>
      <c r="S19" s="298">
        <v>754</v>
      </c>
      <c r="T19" s="454">
        <v>1381</v>
      </c>
      <c r="U19" s="454">
        <v>351</v>
      </c>
      <c r="V19" s="455">
        <v>3546</v>
      </c>
      <c r="W19" s="298">
        <v>318123</v>
      </c>
      <c r="X19" s="555">
        <v>736713</v>
      </c>
      <c r="Y19" s="555">
        <v>656890</v>
      </c>
    </row>
    <row r="20" spans="1:25" ht="25.5">
      <c r="A20" s="161" t="s">
        <v>502</v>
      </c>
      <c r="B20" s="161" t="s">
        <v>508</v>
      </c>
      <c r="C20" s="179">
        <v>109535</v>
      </c>
      <c r="D20" s="179">
        <v>88080</v>
      </c>
      <c r="E20" s="179">
        <v>112787</v>
      </c>
      <c r="F20" s="179">
        <v>215778</v>
      </c>
      <c r="G20" s="179">
        <v>215778</v>
      </c>
      <c r="H20" s="179">
        <v>186168</v>
      </c>
      <c r="I20" s="179">
        <v>90344</v>
      </c>
      <c r="J20" s="179">
        <v>110016</v>
      </c>
      <c r="K20" s="179">
        <v>72909</v>
      </c>
      <c r="L20" s="179">
        <v>76243</v>
      </c>
      <c r="M20" s="179">
        <v>94165</v>
      </c>
      <c r="N20" s="179">
        <v>38952</v>
      </c>
      <c r="O20" s="301">
        <v>41093</v>
      </c>
      <c r="P20" s="301">
        <v>22023</v>
      </c>
      <c r="Q20" s="412">
        <v>30546</v>
      </c>
      <c r="R20" s="412">
        <v>31570</v>
      </c>
      <c r="S20" s="412">
        <v>6900</v>
      </c>
      <c r="T20" s="458">
        <v>5055</v>
      </c>
      <c r="U20" s="458">
        <v>12284</v>
      </c>
      <c r="V20" s="491">
        <v>3743</v>
      </c>
      <c r="W20" s="301">
        <v>0</v>
      </c>
      <c r="X20" s="559">
        <v>24845</v>
      </c>
      <c r="Y20" s="559">
        <v>266173</v>
      </c>
    </row>
    <row r="21" spans="1:25">
      <c r="A21" s="165" t="s">
        <v>503</v>
      </c>
      <c r="B21" s="165" t="s">
        <v>504</v>
      </c>
      <c r="C21" s="166">
        <f>C19+C20</f>
        <v>110789</v>
      </c>
      <c r="D21" s="166">
        <f t="shared" ref="D21:L21" si="35">D19+D20</f>
        <v>89111</v>
      </c>
      <c r="E21" s="166">
        <f t="shared" si="35"/>
        <v>115143</v>
      </c>
      <c r="F21" s="166">
        <f t="shared" si="35"/>
        <v>218061</v>
      </c>
      <c r="G21" s="166">
        <f>G19+G20</f>
        <v>218061</v>
      </c>
      <c r="H21" s="166">
        <f t="shared" si="35"/>
        <v>186449</v>
      </c>
      <c r="I21" s="166">
        <f t="shared" si="35"/>
        <v>90621</v>
      </c>
      <c r="J21" s="166">
        <f t="shared" si="35"/>
        <v>111100</v>
      </c>
      <c r="K21" s="166">
        <f t="shared" si="35"/>
        <v>73221</v>
      </c>
      <c r="L21" s="166">
        <f t="shared" si="35"/>
        <v>76382</v>
      </c>
      <c r="M21" s="166">
        <f t="shared" ref="M21:R21" si="36">M19+M20</f>
        <v>95406</v>
      </c>
      <c r="N21" s="166">
        <f t="shared" si="36"/>
        <v>38960</v>
      </c>
      <c r="O21" s="166">
        <f t="shared" si="36"/>
        <v>43973</v>
      </c>
      <c r="P21" s="166">
        <f t="shared" si="36"/>
        <v>22023</v>
      </c>
      <c r="Q21" s="166">
        <f t="shared" si="36"/>
        <v>30546</v>
      </c>
      <c r="R21" s="166">
        <f t="shared" si="36"/>
        <v>32634</v>
      </c>
      <c r="S21" s="166">
        <f t="shared" ref="S21" si="37">S19+S20</f>
        <v>7654</v>
      </c>
      <c r="T21" s="456">
        <f t="shared" ref="T21:X21" si="38">T19+T20</f>
        <v>6436</v>
      </c>
      <c r="U21" s="456">
        <f t="shared" si="38"/>
        <v>12635</v>
      </c>
      <c r="V21" s="489">
        <f t="shared" si="38"/>
        <v>7289</v>
      </c>
      <c r="W21" s="300">
        <f t="shared" si="38"/>
        <v>318123</v>
      </c>
      <c r="X21" s="557">
        <f t="shared" si="38"/>
        <v>761558</v>
      </c>
      <c r="Y21" s="557">
        <f t="shared" ref="Y21" si="39">Y19+Y20</f>
        <v>923063</v>
      </c>
    </row>
    <row r="22" spans="1:25">
      <c r="A22" s="177"/>
      <c r="B22" s="177"/>
      <c r="C22" s="336">
        <f>C15+C21-BS!D5</f>
        <v>0</v>
      </c>
      <c r="D22" s="336">
        <f>D15+D21-BS!E5</f>
        <v>0</v>
      </c>
      <c r="E22" s="336">
        <f>E15+E21-BS!F5</f>
        <v>0</v>
      </c>
      <c r="F22" s="336">
        <f>F15+F21-BS!G5</f>
        <v>0</v>
      </c>
      <c r="G22" s="336"/>
      <c r="H22" s="336">
        <f>H15+H21-BS!I5</f>
        <v>0</v>
      </c>
      <c r="I22" s="336">
        <f>I15+I21-BS!J5</f>
        <v>0</v>
      </c>
      <c r="J22" s="336">
        <f>J15+J21-BS!K5</f>
        <v>0</v>
      </c>
      <c r="K22" s="336">
        <f>K15+K21-BS!L5</f>
        <v>0</v>
      </c>
      <c r="L22" s="336">
        <f>L15+L21-BS!M5</f>
        <v>0</v>
      </c>
      <c r="M22" s="336">
        <f>M15+M21-BS!N5</f>
        <v>0</v>
      </c>
      <c r="N22" s="336">
        <f>N15+N21-BS!O5</f>
        <v>0</v>
      </c>
      <c r="O22" s="336">
        <f>O15+O21-BS!P5</f>
        <v>0</v>
      </c>
      <c r="P22" s="336">
        <f>P15+P21-BS!Q5</f>
        <v>0</v>
      </c>
      <c r="Q22" s="336">
        <f>Q15+Q21-BS!R5</f>
        <v>0</v>
      </c>
      <c r="R22" s="336">
        <f>R15+R21-BS!S5</f>
        <v>0</v>
      </c>
      <c r="S22" s="463">
        <f>S15+S21-BS!T5</f>
        <v>0</v>
      </c>
      <c r="T22" s="464">
        <f>T15+T21-BS!U5</f>
        <v>0</v>
      </c>
      <c r="U22" s="473">
        <f>U15+U21-BS!V5</f>
        <v>0</v>
      </c>
      <c r="V22" s="492">
        <f>V15+V21-BS!W5</f>
        <v>0</v>
      </c>
      <c r="W22" s="473">
        <f>W15+W21-BS!X5</f>
        <v>0</v>
      </c>
      <c r="X22" s="473">
        <f>X15+X21-BS!Y5</f>
        <v>0</v>
      </c>
      <c r="Y22" s="473">
        <f>Y15+Y21-BS!Z5</f>
        <v>0</v>
      </c>
    </row>
    <row r="23" spans="1:25" ht="15" customHeight="1">
      <c r="C23" s="319"/>
      <c r="D23" s="319"/>
      <c r="E23" s="319"/>
      <c r="F23" s="319"/>
      <c r="G23" s="319"/>
      <c r="H23" s="319"/>
      <c r="I23" s="319"/>
      <c r="J23" s="319"/>
      <c r="K23" s="319"/>
      <c r="L23" s="319"/>
      <c r="M23" s="319"/>
      <c r="N23" s="319"/>
      <c r="O23" s="319"/>
      <c r="P23" s="319"/>
      <c r="Q23" s="319"/>
      <c r="R23" s="319"/>
      <c r="S23" s="319"/>
      <c r="T23" s="459"/>
      <c r="U23" s="459"/>
      <c r="V23" s="493"/>
      <c r="W23" s="525"/>
      <c r="X23" s="560"/>
      <c r="Y23" s="560"/>
    </row>
    <row r="24" spans="1:25">
      <c r="C24" s="319"/>
      <c r="D24" s="319"/>
      <c r="E24" s="319"/>
      <c r="F24" s="319"/>
      <c r="G24" s="319"/>
      <c r="H24" s="319"/>
      <c r="I24" s="319"/>
      <c r="J24" s="319"/>
      <c r="K24" s="319"/>
      <c r="L24" s="319"/>
      <c r="M24" s="319"/>
      <c r="N24" s="319"/>
      <c r="O24" s="319"/>
      <c r="P24" s="319"/>
      <c r="Q24" s="319"/>
      <c r="R24" s="319"/>
      <c r="S24" s="319"/>
      <c r="T24" s="459"/>
      <c r="U24" s="459"/>
      <c r="V24" s="493"/>
      <c r="W24" s="525"/>
      <c r="X24" s="560"/>
      <c r="Y24" s="560"/>
    </row>
    <row r="25" spans="1:25">
      <c r="A25" s="157"/>
      <c r="B25" s="157"/>
      <c r="C25" s="313"/>
      <c r="D25" s="313"/>
      <c r="E25" s="313"/>
      <c r="F25" s="313"/>
      <c r="G25" s="313"/>
      <c r="H25" s="313"/>
      <c r="I25" s="313"/>
      <c r="J25" s="313"/>
      <c r="K25" s="313"/>
      <c r="L25" s="313"/>
      <c r="M25" s="313"/>
      <c r="N25" s="313"/>
      <c r="O25" s="313"/>
      <c r="P25" s="313"/>
      <c r="Q25" s="313"/>
      <c r="R25" s="313"/>
      <c r="S25" s="313"/>
      <c r="T25" s="460"/>
      <c r="U25" s="460"/>
      <c r="V25" s="494"/>
      <c r="W25" s="526"/>
      <c r="X25" s="561"/>
      <c r="Y25" s="561"/>
    </row>
    <row r="26" spans="1:25" ht="26.25" thickBot="1">
      <c r="A26" s="314" t="s">
        <v>495</v>
      </c>
      <c r="B26" s="314" t="s">
        <v>499</v>
      </c>
      <c r="C26" s="147">
        <v>42825</v>
      </c>
      <c r="D26" s="147">
        <v>42916</v>
      </c>
      <c r="E26" s="147">
        <v>43008</v>
      </c>
      <c r="F26" s="147">
        <v>43100</v>
      </c>
      <c r="G26" s="147">
        <v>43101</v>
      </c>
      <c r="H26" s="147">
        <v>43190</v>
      </c>
      <c r="I26" s="147">
        <v>43281</v>
      </c>
      <c r="J26" s="147">
        <v>43373</v>
      </c>
      <c r="K26" s="147">
        <v>43465</v>
      </c>
      <c r="L26" s="147">
        <v>43555</v>
      </c>
      <c r="M26" s="147">
        <f t="shared" ref="M26:R26" si="40">M18</f>
        <v>43646</v>
      </c>
      <c r="N26" s="147">
        <f t="shared" si="40"/>
        <v>43738</v>
      </c>
      <c r="O26" s="147">
        <f t="shared" si="40"/>
        <v>43830</v>
      </c>
      <c r="P26" s="147">
        <f t="shared" si="40"/>
        <v>43921</v>
      </c>
      <c r="Q26" s="147">
        <f t="shared" si="40"/>
        <v>44012</v>
      </c>
      <c r="R26" s="147">
        <f t="shared" si="40"/>
        <v>44104</v>
      </c>
      <c r="S26" s="147">
        <f t="shared" ref="S26" si="41">S18</f>
        <v>44196</v>
      </c>
      <c r="T26" s="472">
        <f t="shared" ref="T26:X26" si="42">T18</f>
        <v>44286</v>
      </c>
      <c r="U26" s="472">
        <f t="shared" si="42"/>
        <v>44377</v>
      </c>
      <c r="V26" s="490">
        <f t="shared" si="42"/>
        <v>44469</v>
      </c>
      <c r="W26" s="490">
        <f t="shared" si="42"/>
        <v>44651</v>
      </c>
      <c r="X26" s="490">
        <f t="shared" si="42"/>
        <v>44742</v>
      </c>
      <c r="Y26" s="490">
        <f t="shared" ref="Y26" si="43">Y18</f>
        <v>44834</v>
      </c>
    </row>
    <row r="27" spans="1:25" ht="25.5">
      <c r="A27" s="159" t="s">
        <v>477</v>
      </c>
      <c r="B27" s="159" t="s">
        <v>485</v>
      </c>
      <c r="C27" s="171">
        <f>SUM(C28:C30)</f>
        <v>1590912</v>
      </c>
      <c r="D27" s="171">
        <f>SUM(D28:D30)</f>
        <v>1502171</v>
      </c>
      <c r="E27" s="171">
        <f>SUM(E28:E30)</f>
        <v>1487405</v>
      </c>
      <c r="F27" s="171">
        <f>SUM(F28:F30)</f>
        <v>1237704</v>
      </c>
      <c r="G27" s="171">
        <f>SUM(G28:G30)</f>
        <v>1237704</v>
      </c>
      <c r="H27" s="171">
        <v>954909</v>
      </c>
      <c r="I27" s="171">
        <f t="shared" ref="I27:P27" si="44">SUM(I28:I30)</f>
        <v>1194616</v>
      </c>
      <c r="J27" s="171">
        <f t="shared" si="44"/>
        <v>891658</v>
      </c>
      <c r="K27" s="171">
        <f t="shared" si="44"/>
        <v>1058024</v>
      </c>
      <c r="L27" s="171">
        <f t="shared" si="44"/>
        <v>1166394</v>
      </c>
      <c r="M27" s="171">
        <f t="shared" si="44"/>
        <v>1401461</v>
      </c>
      <c r="N27" s="171">
        <f t="shared" si="44"/>
        <v>1793215</v>
      </c>
      <c r="O27" s="302">
        <f t="shared" si="44"/>
        <v>1524250</v>
      </c>
      <c r="P27" s="302">
        <f t="shared" si="44"/>
        <v>3339834</v>
      </c>
      <c r="Q27" s="302">
        <f t="shared" ref="Q27:R27" si="45">SUM(Q28:Q30)</f>
        <v>2656612</v>
      </c>
      <c r="R27" s="302">
        <f t="shared" si="45"/>
        <v>2754926</v>
      </c>
      <c r="S27" s="302">
        <f t="shared" ref="S27" si="46">SUM(S28:S30)</f>
        <v>2963339</v>
      </c>
      <c r="T27" s="453">
        <f>SUM(T28:T30)</f>
        <v>2587221</v>
      </c>
      <c r="U27" s="453">
        <f>SUM(U28:U30)</f>
        <v>1758281</v>
      </c>
      <c r="V27" s="488">
        <f>SUM(V28:V30)</f>
        <v>2206685</v>
      </c>
      <c r="W27" s="297">
        <f>SUM(W28:W30)</f>
        <v>5844095</v>
      </c>
      <c r="X27" s="297">
        <f t="shared" ref="X27:Y27" si="47">SUM(X28:X30)</f>
        <v>7634520</v>
      </c>
      <c r="Y27" s="297">
        <f t="shared" si="47"/>
        <v>8989993</v>
      </c>
    </row>
    <row r="28" spans="1:25">
      <c r="A28" s="160" t="s">
        <v>478</v>
      </c>
      <c r="B28" s="160" t="s">
        <v>486</v>
      </c>
      <c r="C28" s="172">
        <v>875142</v>
      </c>
      <c r="D28" s="172">
        <v>719949</v>
      </c>
      <c r="E28" s="172">
        <v>745857</v>
      </c>
      <c r="F28" s="172">
        <v>275046</v>
      </c>
      <c r="G28" s="172">
        <v>275046</v>
      </c>
      <c r="H28" s="170">
        <v>268605</v>
      </c>
      <c r="I28" s="172">
        <v>257153</v>
      </c>
      <c r="J28" s="172">
        <v>281004</v>
      </c>
      <c r="K28" s="42">
        <v>545393</v>
      </c>
      <c r="L28" s="42">
        <v>620795</v>
      </c>
      <c r="M28" s="42">
        <v>695089</v>
      </c>
      <c r="N28" s="42">
        <v>958617</v>
      </c>
      <c r="O28" s="298">
        <v>766820</v>
      </c>
      <c r="P28" s="298">
        <v>1505261</v>
      </c>
      <c r="Q28" s="299">
        <v>1736358</v>
      </c>
      <c r="R28" s="299">
        <v>1797322</v>
      </c>
      <c r="S28" s="299">
        <v>1593606</v>
      </c>
      <c r="T28" s="454">
        <v>1243703</v>
      </c>
      <c r="U28" s="454">
        <v>1042341</v>
      </c>
      <c r="V28" s="455">
        <v>1010443</v>
      </c>
      <c r="W28" s="298">
        <v>3735299</v>
      </c>
      <c r="X28" s="555">
        <v>5459142</v>
      </c>
      <c r="Y28" s="555">
        <v>5485021</v>
      </c>
    </row>
    <row r="29" spans="1:25" ht="25.5">
      <c r="A29" s="161" t="s">
        <v>479</v>
      </c>
      <c r="B29" s="161" t="s">
        <v>487</v>
      </c>
      <c r="C29" s="172">
        <v>13079</v>
      </c>
      <c r="D29" s="172">
        <v>12382</v>
      </c>
      <c r="E29" s="172">
        <v>8268</v>
      </c>
      <c r="F29" s="172">
        <v>6053</v>
      </c>
      <c r="G29" s="172">
        <v>6053</v>
      </c>
      <c r="H29" s="172">
        <v>6880</v>
      </c>
      <c r="I29" s="172">
        <v>6394</v>
      </c>
      <c r="J29" s="172">
        <v>6282</v>
      </c>
      <c r="K29" s="42">
        <v>3279</v>
      </c>
      <c r="L29" s="42">
        <v>2844</v>
      </c>
      <c r="M29" s="42">
        <v>3148</v>
      </c>
      <c r="N29" s="42">
        <v>1916</v>
      </c>
      <c r="O29" s="298">
        <v>1450</v>
      </c>
      <c r="P29" s="298">
        <v>85</v>
      </c>
      <c r="Q29" s="299">
        <v>0</v>
      </c>
      <c r="R29" s="299">
        <v>0</v>
      </c>
      <c r="S29" s="299">
        <v>0</v>
      </c>
      <c r="T29" s="454">
        <v>0</v>
      </c>
      <c r="U29" s="454">
        <v>0</v>
      </c>
      <c r="V29" s="455">
        <v>0</v>
      </c>
      <c r="W29" s="298">
        <v>0</v>
      </c>
      <c r="X29" s="555">
        <v>0</v>
      </c>
      <c r="Y29" s="555">
        <v>0</v>
      </c>
    </row>
    <row r="30" spans="1:25">
      <c r="A30" s="160" t="s">
        <v>480</v>
      </c>
      <c r="B30" s="160" t="s">
        <v>488</v>
      </c>
      <c r="C30" s="172">
        <v>702691</v>
      </c>
      <c r="D30" s="172">
        <v>769840</v>
      </c>
      <c r="E30" s="172">
        <v>733280</v>
      </c>
      <c r="F30" s="172">
        <v>956605</v>
      </c>
      <c r="G30" s="172">
        <v>956605</v>
      </c>
      <c r="H30" s="172">
        <v>679424</v>
      </c>
      <c r="I30" s="172">
        <v>931069</v>
      </c>
      <c r="J30" s="172">
        <v>604372</v>
      </c>
      <c r="K30" s="172">
        <v>509352</v>
      </c>
      <c r="L30" s="172">
        <v>542755</v>
      </c>
      <c r="M30" s="172">
        <v>703224</v>
      </c>
      <c r="N30" s="172">
        <v>832682</v>
      </c>
      <c r="O30" s="298">
        <v>755980</v>
      </c>
      <c r="P30" s="298">
        <v>1834488</v>
      </c>
      <c r="Q30" s="299">
        <v>920254</v>
      </c>
      <c r="R30" s="299">
        <v>957604</v>
      </c>
      <c r="S30" s="299">
        <v>1369733</v>
      </c>
      <c r="T30" s="454">
        <v>1343518</v>
      </c>
      <c r="U30" s="454">
        <v>715940</v>
      </c>
      <c r="V30" s="455">
        <v>1196242</v>
      </c>
      <c r="W30" s="298">
        <v>2108796</v>
      </c>
      <c r="X30" s="555">
        <v>2175378</v>
      </c>
      <c r="Y30" s="555">
        <v>3504972</v>
      </c>
    </row>
    <row r="31" spans="1:25">
      <c r="A31" s="164" t="s">
        <v>484</v>
      </c>
      <c r="B31" s="164" t="s">
        <v>492</v>
      </c>
      <c r="C31" s="174">
        <f>176936+580131</f>
        <v>757067</v>
      </c>
      <c r="D31" s="174">
        <f>182684</f>
        <v>182684</v>
      </c>
      <c r="E31" s="174">
        <f>375319</f>
        <v>375319</v>
      </c>
      <c r="F31" s="175">
        <f>230895</f>
        <v>230895</v>
      </c>
      <c r="G31" s="175">
        <f>230895</f>
        <v>230895</v>
      </c>
      <c r="H31" s="174">
        <f>622545</f>
        <v>622545</v>
      </c>
      <c r="I31" s="175">
        <f>105024</f>
        <v>105024</v>
      </c>
      <c r="J31" s="175">
        <f>675323</f>
        <v>675323</v>
      </c>
      <c r="K31" s="176">
        <f>423377</f>
        <v>423377</v>
      </c>
      <c r="L31" s="176">
        <f>722673</f>
        <v>722673</v>
      </c>
      <c r="M31" s="176">
        <f>394767</f>
        <v>394767</v>
      </c>
      <c r="N31" s="176">
        <v>220460</v>
      </c>
      <c r="O31" s="303">
        <v>332563</v>
      </c>
      <c r="P31" s="303">
        <v>143000</v>
      </c>
      <c r="Q31" s="413">
        <v>210553</v>
      </c>
      <c r="R31" s="413">
        <v>114331</v>
      </c>
      <c r="S31" s="413">
        <v>67001</v>
      </c>
      <c r="T31" s="461">
        <v>101202</v>
      </c>
      <c r="U31" s="461">
        <v>356492</v>
      </c>
      <c r="V31" s="495">
        <v>286721</v>
      </c>
      <c r="W31" s="303">
        <v>456800</v>
      </c>
      <c r="X31" s="303">
        <v>456800</v>
      </c>
      <c r="Y31" s="303">
        <v>321857</v>
      </c>
    </row>
    <row r="32" spans="1:25">
      <c r="A32" s="165" t="s">
        <v>496</v>
      </c>
      <c r="B32" s="165" t="s">
        <v>500</v>
      </c>
      <c r="C32" s="166">
        <f t="shared" ref="C32:L32" si="48">C27+C31</f>
        <v>2347979</v>
      </c>
      <c r="D32" s="166">
        <f t="shared" si="48"/>
        <v>1684855</v>
      </c>
      <c r="E32" s="166">
        <f t="shared" si="48"/>
        <v>1862724</v>
      </c>
      <c r="F32" s="166">
        <f t="shared" si="48"/>
        <v>1468599</v>
      </c>
      <c r="G32" s="166">
        <f>G27+G31</f>
        <v>1468599</v>
      </c>
      <c r="H32" s="166">
        <f t="shared" si="48"/>
        <v>1577454</v>
      </c>
      <c r="I32" s="166">
        <f t="shared" si="48"/>
        <v>1299640</v>
      </c>
      <c r="J32" s="166">
        <f t="shared" si="48"/>
        <v>1566981</v>
      </c>
      <c r="K32" s="166">
        <f t="shared" si="48"/>
        <v>1481401</v>
      </c>
      <c r="L32" s="166">
        <f t="shared" si="48"/>
        <v>1889067</v>
      </c>
      <c r="M32" s="166">
        <f t="shared" ref="M32:R32" si="49">M27+M31</f>
        <v>1796228</v>
      </c>
      <c r="N32" s="166">
        <f t="shared" si="49"/>
        <v>2013675</v>
      </c>
      <c r="O32" s="304">
        <f t="shared" si="49"/>
        <v>1856813</v>
      </c>
      <c r="P32" s="304">
        <f t="shared" si="49"/>
        <v>3482834</v>
      </c>
      <c r="Q32" s="304">
        <f t="shared" si="49"/>
        <v>2867165</v>
      </c>
      <c r="R32" s="304">
        <f t="shared" si="49"/>
        <v>2869257</v>
      </c>
      <c r="S32" s="304">
        <f t="shared" ref="S32" si="50">S27+S31</f>
        <v>3030340</v>
      </c>
      <c r="T32" s="456">
        <f t="shared" ref="T32:X32" si="51">T27+T31</f>
        <v>2688423</v>
      </c>
      <c r="U32" s="456">
        <f t="shared" si="51"/>
        <v>2114773</v>
      </c>
      <c r="V32" s="489">
        <f t="shared" si="51"/>
        <v>2493406</v>
      </c>
      <c r="W32" s="300">
        <f t="shared" si="51"/>
        <v>6300895</v>
      </c>
      <c r="X32" s="557">
        <f t="shared" si="51"/>
        <v>8091320</v>
      </c>
      <c r="Y32" s="557">
        <f t="shared" ref="Y32" si="52">Y27+Y31</f>
        <v>9311850</v>
      </c>
    </row>
    <row r="33" spans="1:25">
      <c r="I33" s="169"/>
      <c r="J33" s="169"/>
      <c r="K33" s="169"/>
      <c r="L33" s="169"/>
      <c r="M33" s="169"/>
      <c r="N33" s="169"/>
      <c r="O33" s="169"/>
      <c r="P33" s="169"/>
      <c r="Q33" s="169"/>
      <c r="R33" s="169"/>
      <c r="S33" s="169"/>
      <c r="V33" s="169"/>
    </row>
    <row r="34" spans="1:25">
      <c r="I34" s="169"/>
      <c r="J34" s="169"/>
      <c r="K34" s="169"/>
      <c r="L34" s="169"/>
      <c r="M34" s="169"/>
      <c r="N34" s="169"/>
      <c r="O34" s="169"/>
      <c r="P34" s="169"/>
      <c r="Q34" s="169"/>
      <c r="R34" s="169"/>
      <c r="S34" s="169"/>
      <c r="V34" s="169"/>
    </row>
    <row r="35" spans="1:25" ht="30" customHeight="1" thickBot="1">
      <c r="A35" s="158" t="s">
        <v>506</v>
      </c>
      <c r="B35" s="31" t="s">
        <v>509</v>
      </c>
      <c r="C35" s="147">
        <f>C26</f>
        <v>42825</v>
      </c>
      <c r="D35" s="147">
        <v>42916</v>
      </c>
      <c r="E35" s="147">
        <v>43008</v>
      </c>
      <c r="F35" s="147">
        <v>43100</v>
      </c>
      <c r="G35" s="147">
        <v>43100</v>
      </c>
      <c r="H35" s="147">
        <v>43190</v>
      </c>
      <c r="I35" s="147">
        <v>43281</v>
      </c>
      <c r="J35" s="147">
        <v>43373</v>
      </c>
      <c r="K35" s="147">
        <v>43465</v>
      </c>
      <c r="L35" s="147">
        <v>43555</v>
      </c>
      <c r="M35" s="147">
        <f t="shared" ref="M35:R35" si="53">M26</f>
        <v>43646</v>
      </c>
      <c r="N35" s="147">
        <f t="shared" si="53"/>
        <v>43738</v>
      </c>
      <c r="O35" s="147">
        <f t="shared" si="53"/>
        <v>43830</v>
      </c>
      <c r="P35" s="147">
        <f t="shared" si="53"/>
        <v>43921</v>
      </c>
      <c r="Q35" s="147">
        <f t="shared" si="53"/>
        <v>44012</v>
      </c>
      <c r="R35" s="147">
        <f t="shared" si="53"/>
        <v>44104</v>
      </c>
      <c r="S35" s="147">
        <f t="shared" ref="S35" si="54">S26</f>
        <v>44196</v>
      </c>
      <c r="T35" s="472">
        <f t="shared" ref="T35:X35" si="55">T26</f>
        <v>44286</v>
      </c>
      <c r="U35" s="472">
        <f t="shared" si="55"/>
        <v>44377</v>
      </c>
      <c r="V35" s="490">
        <f t="shared" si="55"/>
        <v>44469</v>
      </c>
      <c r="W35" s="490">
        <f t="shared" si="55"/>
        <v>44651</v>
      </c>
      <c r="X35" s="490">
        <f t="shared" si="55"/>
        <v>44742</v>
      </c>
      <c r="Y35" s="490">
        <f t="shared" ref="Y35" si="56">Y26</f>
        <v>44834</v>
      </c>
    </row>
    <row r="36" spans="1:25" ht="30" customHeight="1">
      <c r="A36" s="180" t="s">
        <v>501</v>
      </c>
      <c r="B36" s="160" t="s">
        <v>507</v>
      </c>
      <c r="C36" s="172">
        <v>147946</v>
      </c>
      <c r="D36" s="172">
        <v>162373</v>
      </c>
      <c r="E36" s="172">
        <v>153669</v>
      </c>
      <c r="F36" s="172">
        <v>115496</v>
      </c>
      <c r="G36" s="172">
        <v>115496</v>
      </c>
      <c r="H36" s="172">
        <v>135615</v>
      </c>
      <c r="I36" s="172">
        <v>146817</v>
      </c>
      <c r="J36" s="172">
        <v>140155</v>
      </c>
      <c r="K36" s="172">
        <v>129205</v>
      </c>
      <c r="L36" s="172">
        <v>143828</v>
      </c>
      <c r="M36" s="172">
        <v>172234</v>
      </c>
      <c r="N36" s="172">
        <v>221774</v>
      </c>
      <c r="O36" s="298">
        <v>156700</v>
      </c>
      <c r="P36" s="298">
        <v>348701</v>
      </c>
      <c r="Q36" s="299">
        <v>409101</v>
      </c>
      <c r="R36" s="299">
        <v>407133</v>
      </c>
      <c r="S36" s="299">
        <v>344311</v>
      </c>
      <c r="T36" s="454">
        <v>248563</v>
      </c>
      <c r="U36" s="454">
        <v>210700</v>
      </c>
      <c r="V36" s="455">
        <v>145457</v>
      </c>
      <c r="W36" s="298">
        <v>17951</v>
      </c>
      <c r="X36" s="555">
        <v>13094</v>
      </c>
      <c r="Y36" s="555">
        <v>20477</v>
      </c>
    </row>
    <row r="37" spans="1:25" ht="30" customHeight="1">
      <c r="A37" s="161" t="s">
        <v>502</v>
      </c>
      <c r="B37" s="161" t="s">
        <v>508</v>
      </c>
      <c r="C37" s="179">
        <v>1211577</v>
      </c>
      <c r="D37" s="179">
        <v>1023635</v>
      </c>
      <c r="E37" s="179">
        <v>838637</v>
      </c>
      <c r="F37" s="179">
        <v>463302</v>
      </c>
      <c r="G37" s="179">
        <v>463302</v>
      </c>
      <c r="H37" s="179">
        <v>506696</v>
      </c>
      <c r="I37" s="179">
        <v>804390</v>
      </c>
      <c r="J37" s="179">
        <v>707934</v>
      </c>
      <c r="K37" s="179">
        <v>783277</v>
      </c>
      <c r="L37" s="179">
        <v>766606</v>
      </c>
      <c r="M37" s="179">
        <v>710560</v>
      </c>
      <c r="N37" s="179">
        <v>1059213</v>
      </c>
      <c r="O37" s="301">
        <v>838927</v>
      </c>
      <c r="P37" s="301">
        <v>1514772</v>
      </c>
      <c r="Q37" s="412">
        <v>1233706</v>
      </c>
      <c r="R37" s="412">
        <v>1292157</v>
      </c>
      <c r="S37" s="412">
        <v>1430787</v>
      </c>
      <c r="T37" s="458">
        <v>1339369</v>
      </c>
      <c r="U37" s="458">
        <v>1139089</v>
      </c>
      <c r="V37" s="491">
        <v>1378839</v>
      </c>
      <c r="W37" s="301">
        <v>1738937</v>
      </c>
      <c r="X37" s="559">
        <v>2090637</v>
      </c>
      <c r="Y37" s="559">
        <v>2457792</v>
      </c>
    </row>
    <row r="38" spans="1:25">
      <c r="A38" s="165" t="s">
        <v>503</v>
      </c>
      <c r="B38" s="165" t="s">
        <v>504</v>
      </c>
      <c r="C38" s="166">
        <f t="shared" ref="C38:P38" si="57">C36+C37</f>
        <v>1359523</v>
      </c>
      <c r="D38" s="166">
        <f t="shared" si="57"/>
        <v>1186008</v>
      </c>
      <c r="E38" s="166">
        <f t="shared" si="57"/>
        <v>992306</v>
      </c>
      <c r="F38" s="166">
        <f t="shared" si="57"/>
        <v>578798</v>
      </c>
      <c r="G38" s="166">
        <f t="shared" si="57"/>
        <v>578798</v>
      </c>
      <c r="H38" s="166">
        <f t="shared" si="57"/>
        <v>642311</v>
      </c>
      <c r="I38" s="166">
        <f t="shared" si="57"/>
        <v>951207</v>
      </c>
      <c r="J38" s="166">
        <f t="shared" si="57"/>
        <v>848089</v>
      </c>
      <c r="K38" s="166">
        <f t="shared" si="57"/>
        <v>912482</v>
      </c>
      <c r="L38" s="166">
        <f t="shared" si="57"/>
        <v>910434</v>
      </c>
      <c r="M38" s="166">
        <f t="shared" si="57"/>
        <v>882794</v>
      </c>
      <c r="N38" s="166">
        <f t="shared" si="57"/>
        <v>1280987</v>
      </c>
      <c r="O38" s="300">
        <f t="shared" si="57"/>
        <v>995627</v>
      </c>
      <c r="P38" s="300">
        <f t="shared" si="57"/>
        <v>1863473</v>
      </c>
      <c r="Q38" s="300">
        <f t="shared" ref="Q38:R38" si="58">Q36+Q37</f>
        <v>1642807</v>
      </c>
      <c r="R38" s="300">
        <f t="shared" si="58"/>
        <v>1699290</v>
      </c>
      <c r="S38" s="300">
        <f t="shared" ref="S38" si="59">S36+S37</f>
        <v>1775098</v>
      </c>
      <c r="T38" s="456">
        <f t="shared" ref="T38:X38" si="60">T36+T37</f>
        <v>1587932</v>
      </c>
      <c r="U38" s="456">
        <f t="shared" si="60"/>
        <v>1349789</v>
      </c>
      <c r="V38" s="456">
        <f t="shared" si="60"/>
        <v>1524296</v>
      </c>
      <c r="W38" s="300">
        <f t="shared" si="60"/>
        <v>1756888</v>
      </c>
      <c r="X38" s="557">
        <f t="shared" si="60"/>
        <v>2103731</v>
      </c>
      <c r="Y38" s="557">
        <f t="shared" ref="Y38" si="61">Y36+Y37</f>
        <v>2478269</v>
      </c>
    </row>
    <row r="39" spans="1:25">
      <c r="A39" s="287"/>
      <c r="B39" s="287"/>
      <c r="C39" s="321">
        <f>C32+C38-BS!D32</f>
        <v>0</v>
      </c>
      <c r="D39" s="321">
        <f>D32+D38-BS!E32</f>
        <v>0</v>
      </c>
      <c r="E39" s="321">
        <f>E32+E38-BS!F32</f>
        <v>0</v>
      </c>
      <c r="F39" s="321">
        <f>F32+F38-BS!G32</f>
        <v>0</v>
      </c>
      <c r="G39" s="321">
        <f>G32+G38-BS!H32</f>
        <v>0</v>
      </c>
      <c r="H39" s="321">
        <f>H32+H38-BS!I32</f>
        <v>0</v>
      </c>
      <c r="I39" s="321">
        <f>I32+I38-BS!J32</f>
        <v>0</v>
      </c>
      <c r="J39" s="321">
        <f>J32+J38-BS!K32</f>
        <v>0</v>
      </c>
      <c r="K39" s="321">
        <f>K32+K38-BS!L32</f>
        <v>0</v>
      </c>
      <c r="L39" s="321">
        <f>L32+L38-BS!M32</f>
        <v>0</v>
      </c>
      <c r="M39" s="321">
        <f>M32+M38-BS!N32</f>
        <v>0</v>
      </c>
      <c r="N39" s="321">
        <f>N32+N38-BS!O32</f>
        <v>0</v>
      </c>
      <c r="O39" s="321">
        <f>O32+O38-BS!P32</f>
        <v>0</v>
      </c>
      <c r="P39" s="321">
        <f>P32+P38-BS!Q32</f>
        <v>0</v>
      </c>
      <c r="Q39" s="321">
        <f>Q32+Q38-BS!R32</f>
        <v>0</v>
      </c>
      <c r="R39" s="321">
        <f>R32+R38-BS!S32</f>
        <v>0</v>
      </c>
      <c r="S39" s="321">
        <f>S32+S38-BS!T32</f>
        <v>0</v>
      </c>
      <c r="T39" s="462">
        <f>T32+T38-BS!U32</f>
        <v>0</v>
      </c>
      <c r="U39" s="474">
        <f>U32+U38-BS!V32</f>
        <v>0</v>
      </c>
      <c r="V39" s="474">
        <f>V32+V38-BS!W32</f>
        <v>0</v>
      </c>
      <c r="W39" s="474">
        <f>W32+W38-BS!X32</f>
        <v>0</v>
      </c>
      <c r="X39" s="474">
        <f>X32+X38-BS!Y32</f>
        <v>-216507</v>
      </c>
      <c r="Y39" s="474">
        <f>Y32+Y38-BS!Z32</f>
        <v>0</v>
      </c>
    </row>
    <row r="40" spans="1:25">
      <c r="A40" s="287"/>
      <c r="B40" s="320" t="s">
        <v>608</v>
      </c>
      <c r="C40" s="313"/>
      <c r="D40" s="313"/>
      <c r="E40" s="313"/>
      <c r="F40" s="313"/>
      <c r="G40" s="313"/>
      <c r="H40" s="313"/>
      <c r="I40" s="313"/>
      <c r="J40" s="313"/>
      <c r="K40" s="313"/>
      <c r="L40" s="313"/>
      <c r="M40" s="313"/>
      <c r="N40" s="313"/>
      <c r="O40" s="313"/>
      <c r="P40" s="287"/>
      <c r="Q40" s="287"/>
    </row>
    <row r="41" spans="1:25">
      <c r="A41" s="324"/>
      <c r="B41" s="323" t="s">
        <v>607</v>
      </c>
      <c r="C41" s="330"/>
      <c r="D41" s="330"/>
      <c r="E41" s="330"/>
      <c r="F41" s="330"/>
      <c r="G41" s="330"/>
      <c r="H41" s="330"/>
      <c r="I41" s="330"/>
      <c r="J41" s="330"/>
      <c r="K41" s="330"/>
      <c r="L41" s="330"/>
      <c r="M41" s="330"/>
      <c r="N41" s="330"/>
      <c r="O41" s="330"/>
      <c r="P41" s="287"/>
      <c r="Q41" s="287"/>
    </row>
    <row r="42" spans="1:25">
      <c r="A42" s="324"/>
      <c r="B42" s="324"/>
      <c r="C42" s="330"/>
      <c r="D42" s="330"/>
      <c r="E42" s="330"/>
      <c r="F42" s="330"/>
      <c r="G42" s="330"/>
      <c r="H42" s="330"/>
      <c r="I42" s="330"/>
      <c r="J42" s="330"/>
      <c r="K42" s="330"/>
      <c r="L42" s="330"/>
      <c r="M42" s="330"/>
      <c r="N42" s="330"/>
      <c r="O42" s="330"/>
      <c r="P42" s="287"/>
      <c r="Q42" s="287"/>
    </row>
    <row r="43" spans="1:25">
      <c r="A43" s="330"/>
      <c r="B43" s="330"/>
      <c r="C43" s="330"/>
      <c r="D43" s="330"/>
      <c r="E43" s="330"/>
      <c r="F43" s="330"/>
      <c r="G43" s="330"/>
      <c r="H43" s="330"/>
      <c r="I43" s="330"/>
      <c r="J43" s="330"/>
      <c r="K43" s="330"/>
      <c r="L43" s="330"/>
      <c r="M43" s="330"/>
      <c r="N43" s="330"/>
      <c r="O43" s="330"/>
      <c r="P43" s="332"/>
      <c r="Q43" s="332"/>
    </row>
    <row r="44" spans="1:25" s="157" customFormat="1" ht="14.25">
      <c r="A44" s="333"/>
      <c r="B44" s="333"/>
      <c r="C44" s="331"/>
      <c r="D44" s="331"/>
      <c r="E44" s="331"/>
      <c r="F44" s="331"/>
      <c r="G44" s="331"/>
      <c r="H44" s="331"/>
      <c r="I44" s="331"/>
      <c r="J44" s="331"/>
      <c r="K44" s="331"/>
      <c r="L44" s="331"/>
      <c r="M44" s="331"/>
      <c r="N44" s="331"/>
      <c r="O44" s="331"/>
      <c r="P44" s="334"/>
      <c r="Q44" s="334"/>
    </row>
    <row r="45" spans="1:25">
      <c r="A45" s="330"/>
      <c r="B45" s="330"/>
      <c r="C45" s="330"/>
      <c r="D45" s="330"/>
      <c r="E45" s="330"/>
      <c r="F45" s="330"/>
      <c r="G45" s="330"/>
      <c r="H45" s="330"/>
      <c r="I45" s="330"/>
      <c r="J45" s="330"/>
      <c r="K45" s="330"/>
      <c r="L45" s="330"/>
      <c r="M45" s="330"/>
      <c r="N45" s="330"/>
      <c r="O45" s="330"/>
      <c r="P45" s="332"/>
      <c r="Q45" s="332"/>
    </row>
    <row r="46" spans="1:25">
      <c r="A46" s="335"/>
      <c r="B46" s="335"/>
      <c r="C46" s="335"/>
      <c r="D46" s="335"/>
      <c r="E46" s="335"/>
      <c r="F46" s="335"/>
      <c r="G46" s="335"/>
      <c r="H46" s="335"/>
      <c r="I46" s="335"/>
      <c r="J46" s="335"/>
      <c r="K46" s="335"/>
      <c r="L46" s="335"/>
      <c r="M46" s="335"/>
      <c r="N46" s="335"/>
      <c r="O46" s="335"/>
      <c r="P46" s="332"/>
      <c r="Q46" s="332"/>
    </row>
    <row r="47" spans="1:25">
      <c r="A47" s="332"/>
      <c r="B47" s="332"/>
      <c r="C47" s="332"/>
      <c r="D47" s="332"/>
      <c r="E47" s="332"/>
      <c r="F47" s="332"/>
      <c r="G47" s="332"/>
      <c r="H47" s="332"/>
      <c r="I47" s="332"/>
      <c r="J47" s="332"/>
      <c r="K47" s="332"/>
      <c r="L47" s="332"/>
      <c r="M47" s="332"/>
      <c r="N47" s="332"/>
      <c r="O47" s="332"/>
      <c r="P47" s="332"/>
      <c r="Q47" s="332"/>
    </row>
    <row r="48" spans="1:25">
      <c r="A48" s="332"/>
      <c r="B48" s="332"/>
      <c r="C48" s="332"/>
      <c r="D48" s="332"/>
      <c r="E48" s="332"/>
      <c r="F48" s="332"/>
      <c r="G48" s="332"/>
      <c r="H48" s="332"/>
      <c r="I48" s="332"/>
      <c r="J48" s="332"/>
      <c r="K48" s="332"/>
      <c r="L48" s="332"/>
      <c r="M48" s="332"/>
      <c r="N48" s="332"/>
      <c r="O48" s="332"/>
      <c r="P48" s="332"/>
      <c r="Q48" s="332"/>
    </row>
    <row r="49" spans="1:17">
      <c r="A49" s="332"/>
      <c r="B49" s="332"/>
      <c r="C49" s="332"/>
      <c r="D49" s="332"/>
      <c r="E49" s="332"/>
      <c r="F49" s="332"/>
      <c r="G49" s="332"/>
      <c r="H49" s="332"/>
      <c r="I49" s="332"/>
      <c r="J49" s="332"/>
      <c r="K49" s="332"/>
      <c r="L49" s="332"/>
      <c r="M49" s="332"/>
      <c r="N49" s="332"/>
      <c r="O49" s="332"/>
      <c r="P49" s="332"/>
      <c r="Q49" s="332"/>
    </row>
    <row r="50" spans="1:17">
      <c r="A50" s="332"/>
      <c r="B50" s="332"/>
      <c r="C50" s="332"/>
      <c r="D50" s="332"/>
      <c r="E50" s="332"/>
      <c r="F50" s="332"/>
      <c r="G50" s="332"/>
      <c r="H50" s="332"/>
      <c r="I50" s="332"/>
      <c r="J50" s="332"/>
      <c r="K50" s="332"/>
      <c r="L50" s="332"/>
      <c r="M50" s="332"/>
      <c r="N50" s="332"/>
      <c r="O50" s="332"/>
      <c r="P50" s="332"/>
      <c r="Q50" s="332"/>
    </row>
    <row r="51" spans="1:17">
      <c r="A51" s="332"/>
      <c r="B51" s="332"/>
      <c r="C51" s="332"/>
      <c r="D51" s="332"/>
      <c r="E51" s="332"/>
      <c r="F51" s="332"/>
      <c r="G51" s="332"/>
      <c r="H51" s="332"/>
      <c r="I51" s="332"/>
      <c r="J51" s="332"/>
      <c r="K51" s="332"/>
      <c r="L51" s="332"/>
      <c r="M51" s="332"/>
      <c r="N51" s="332"/>
      <c r="O51" s="332"/>
      <c r="P51" s="332"/>
      <c r="Q51" s="332"/>
    </row>
    <row r="52" spans="1:17">
      <c r="A52" s="332"/>
      <c r="B52" s="332"/>
      <c r="C52" s="332"/>
      <c r="D52" s="332"/>
      <c r="E52" s="332"/>
      <c r="F52" s="332"/>
      <c r="G52" s="332"/>
      <c r="H52" s="332"/>
      <c r="I52" s="332"/>
      <c r="J52" s="332"/>
      <c r="K52" s="332"/>
      <c r="L52" s="332"/>
      <c r="M52" s="332"/>
      <c r="N52" s="332"/>
      <c r="O52" s="332"/>
      <c r="P52" s="332"/>
      <c r="Q52" s="332"/>
    </row>
    <row r="53" spans="1:17">
      <c r="A53" s="332"/>
      <c r="B53" s="332"/>
      <c r="C53" s="332"/>
      <c r="D53" s="332"/>
      <c r="E53" s="332"/>
      <c r="F53" s="332"/>
      <c r="G53" s="332"/>
      <c r="H53" s="332"/>
      <c r="I53" s="332"/>
      <c r="J53" s="332"/>
      <c r="K53" s="332"/>
      <c r="L53" s="332"/>
      <c r="M53" s="332"/>
      <c r="N53" s="332"/>
      <c r="O53" s="332"/>
      <c r="P53" s="332"/>
      <c r="Q53" s="332"/>
    </row>
    <row r="54" spans="1:17">
      <c r="A54" s="332"/>
      <c r="B54" s="332"/>
      <c r="C54" s="332"/>
      <c r="D54" s="332"/>
      <c r="E54" s="332"/>
      <c r="F54" s="332"/>
      <c r="G54" s="332"/>
      <c r="H54" s="332"/>
      <c r="I54" s="332"/>
      <c r="J54" s="332"/>
      <c r="K54" s="332"/>
      <c r="L54" s="332"/>
      <c r="M54" s="332"/>
      <c r="N54" s="332"/>
      <c r="O54" s="332"/>
      <c r="P54" s="332"/>
      <c r="Q54" s="332"/>
    </row>
    <row r="55" spans="1:17">
      <c r="A55" s="332"/>
      <c r="B55" s="332"/>
      <c r="C55" s="332"/>
      <c r="D55" s="332"/>
      <c r="E55" s="332"/>
      <c r="F55" s="332"/>
      <c r="G55" s="332"/>
      <c r="H55" s="332"/>
      <c r="I55" s="332"/>
      <c r="J55" s="332"/>
      <c r="K55" s="332"/>
      <c r="L55" s="332"/>
      <c r="M55" s="332"/>
      <c r="N55" s="332"/>
      <c r="O55" s="332"/>
      <c r="P55" s="332"/>
      <c r="Q55" s="332"/>
    </row>
    <row r="56" spans="1:17">
      <c r="A56" s="332"/>
      <c r="B56" s="332"/>
      <c r="C56" s="332"/>
      <c r="D56" s="332"/>
      <c r="E56" s="332"/>
      <c r="F56" s="332"/>
      <c r="G56" s="332"/>
      <c r="H56" s="332"/>
      <c r="I56" s="332"/>
      <c r="J56" s="332"/>
      <c r="K56" s="332"/>
      <c r="L56" s="332"/>
      <c r="M56" s="332"/>
      <c r="N56" s="332"/>
      <c r="O56" s="332"/>
      <c r="P56" s="332"/>
      <c r="Q56" s="332"/>
    </row>
    <row r="57" spans="1:17">
      <c r="A57" s="332"/>
      <c r="B57" s="332"/>
      <c r="C57" s="332"/>
      <c r="D57" s="332"/>
      <c r="E57" s="332"/>
      <c r="F57" s="332"/>
      <c r="G57" s="332"/>
      <c r="H57" s="332"/>
      <c r="I57" s="332"/>
      <c r="J57" s="332"/>
      <c r="K57" s="332"/>
      <c r="L57" s="332"/>
      <c r="M57" s="332"/>
      <c r="N57" s="332"/>
      <c r="O57" s="332"/>
      <c r="P57" s="332"/>
      <c r="Q57" s="332"/>
    </row>
    <row r="58" spans="1:17">
      <c r="A58" s="332"/>
      <c r="B58" s="332"/>
      <c r="C58" s="332"/>
      <c r="D58" s="332"/>
      <c r="E58" s="332"/>
      <c r="F58" s="332"/>
      <c r="G58" s="332"/>
      <c r="H58" s="332"/>
      <c r="I58" s="332"/>
      <c r="J58" s="332"/>
      <c r="K58" s="332"/>
      <c r="L58" s="332"/>
      <c r="M58" s="332"/>
      <c r="N58" s="332"/>
      <c r="O58" s="332"/>
      <c r="P58" s="332"/>
      <c r="Q58" s="332"/>
    </row>
    <row r="59" spans="1:17">
      <c r="A59" s="332"/>
      <c r="B59" s="332"/>
      <c r="C59" s="332"/>
      <c r="D59" s="332"/>
      <c r="E59" s="332"/>
      <c r="F59" s="332"/>
      <c r="G59" s="332"/>
      <c r="H59" s="332"/>
      <c r="I59" s="332"/>
      <c r="J59" s="332"/>
      <c r="K59" s="332"/>
      <c r="L59" s="332"/>
      <c r="M59" s="332"/>
      <c r="N59" s="332"/>
      <c r="O59" s="332"/>
      <c r="P59" s="332"/>
      <c r="Q59" s="332"/>
    </row>
    <row r="60" spans="1:17">
      <c r="A60" s="332"/>
      <c r="B60" s="332"/>
      <c r="C60" s="332"/>
      <c r="D60" s="332"/>
      <c r="E60" s="332"/>
      <c r="F60" s="332"/>
      <c r="G60" s="332"/>
      <c r="H60" s="332"/>
      <c r="I60" s="332"/>
      <c r="J60" s="332"/>
      <c r="K60" s="332"/>
      <c r="L60" s="332"/>
      <c r="M60" s="332"/>
      <c r="N60" s="332"/>
      <c r="O60" s="332"/>
      <c r="P60" s="332"/>
      <c r="Q60" s="332"/>
    </row>
    <row r="61" spans="1:17">
      <c r="A61" s="332"/>
      <c r="B61" s="332"/>
      <c r="C61" s="332"/>
      <c r="D61" s="332"/>
      <c r="E61" s="332"/>
      <c r="F61" s="332"/>
      <c r="G61" s="332"/>
      <c r="H61" s="332"/>
      <c r="I61" s="332"/>
      <c r="J61" s="332"/>
      <c r="K61" s="332"/>
      <c r="L61" s="332"/>
      <c r="M61" s="332"/>
      <c r="N61" s="332"/>
      <c r="O61" s="332"/>
      <c r="P61" s="332"/>
      <c r="Q61" s="332"/>
    </row>
    <row r="62" spans="1:17">
      <c r="A62" s="332"/>
      <c r="B62" s="332"/>
      <c r="C62" s="332"/>
      <c r="D62" s="332"/>
      <c r="E62" s="332"/>
      <c r="F62" s="332"/>
      <c r="G62" s="332"/>
      <c r="H62" s="332"/>
      <c r="I62" s="332"/>
      <c r="J62" s="332"/>
      <c r="K62" s="332"/>
      <c r="L62" s="332"/>
      <c r="M62" s="332"/>
      <c r="N62" s="332"/>
      <c r="O62" s="332"/>
      <c r="P62" s="332"/>
      <c r="Q62" s="332"/>
    </row>
    <row r="63" spans="1:17">
      <c r="A63" s="332"/>
      <c r="B63" s="332"/>
      <c r="C63" s="332"/>
      <c r="D63" s="332"/>
      <c r="E63" s="332"/>
      <c r="F63" s="332"/>
      <c r="G63" s="332"/>
      <c r="H63" s="332"/>
      <c r="I63" s="332"/>
      <c r="J63" s="332"/>
      <c r="K63" s="332"/>
      <c r="L63" s="332"/>
      <c r="M63" s="332"/>
      <c r="N63" s="332"/>
      <c r="O63" s="332"/>
      <c r="P63" s="332"/>
      <c r="Q63" s="332"/>
    </row>
    <row r="64" spans="1:17">
      <c r="A64" s="332"/>
      <c r="B64" s="332"/>
      <c r="C64" s="332"/>
      <c r="D64" s="332"/>
      <c r="E64" s="332"/>
      <c r="F64" s="332"/>
      <c r="G64" s="332"/>
      <c r="H64" s="332"/>
      <c r="I64" s="332"/>
      <c r="J64" s="332"/>
      <c r="K64" s="332"/>
      <c r="L64" s="332"/>
      <c r="M64" s="332"/>
      <c r="N64" s="332"/>
      <c r="O64" s="332"/>
      <c r="P64" s="332"/>
      <c r="Q64" s="332"/>
    </row>
    <row r="65" spans="1:17">
      <c r="A65" s="332"/>
      <c r="B65" s="332"/>
      <c r="C65" s="332"/>
      <c r="D65" s="332"/>
      <c r="E65" s="332"/>
      <c r="F65" s="332"/>
      <c r="G65" s="332"/>
      <c r="H65" s="332"/>
      <c r="I65" s="332"/>
      <c r="J65" s="332"/>
      <c r="K65" s="332"/>
      <c r="L65" s="332"/>
      <c r="M65" s="332"/>
      <c r="N65" s="332"/>
      <c r="O65" s="332"/>
      <c r="P65" s="332"/>
      <c r="Q65" s="332"/>
    </row>
    <row r="66" spans="1:17">
      <c r="A66" s="332"/>
      <c r="B66" s="332"/>
      <c r="C66" s="332"/>
      <c r="D66" s="332"/>
      <c r="E66" s="332"/>
      <c r="F66" s="332"/>
      <c r="G66" s="332"/>
      <c r="H66" s="332"/>
      <c r="I66" s="332"/>
      <c r="J66" s="332"/>
      <c r="K66" s="332"/>
      <c r="L66" s="332"/>
      <c r="M66" s="332"/>
      <c r="N66" s="332"/>
      <c r="O66" s="332"/>
      <c r="P66" s="332"/>
      <c r="Q66" s="332"/>
    </row>
    <row r="67" spans="1:17">
      <c r="A67" s="332"/>
      <c r="B67" s="332"/>
      <c r="C67" s="332"/>
      <c r="D67" s="332"/>
      <c r="E67" s="332"/>
      <c r="F67" s="332"/>
      <c r="G67" s="332"/>
      <c r="H67" s="332"/>
      <c r="I67" s="332"/>
      <c r="J67" s="332"/>
      <c r="K67" s="332"/>
      <c r="L67" s="332"/>
      <c r="M67" s="332"/>
      <c r="N67" s="332"/>
      <c r="O67" s="332"/>
      <c r="P67" s="332"/>
      <c r="Q67" s="332"/>
    </row>
    <row r="68" spans="1:17">
      <c r="A68" s="332"/>
      <c r="B68" s="332"/>
      <c r="C68" s="332"/>
      <c r="D68" s="332"/>
      <c r="E68" s="332"/>
      <c r="F68" s="332"/>
      <c r="G68" s="332"/>
      <c r="H68" s="332"/>
      <c r="I68" s="332"/>
      <c r="J68" s="332"/>
      <c r="K68" s="332"/>
      <c r="L68" s="332"/>
      <c r="M68" s="332"/>
      <c r="N68" s="332"/>
      <c r="O68" s="332"/>
      <c r="P68" s="332"/>
      <c r="Q68" s="332"/>
    </row>
    <row r="69" spans="1:17">
      <c r="A69" s="332"/>
      <c r="B69" s="332"/>
      <c r="C69" s="332"/>
      <c r="D69" s="332"/>
      <c r="E69" s="332"/>
      <c r="F69" s="332"/>
      <c r="G69" s="332"/>
      <c r="H69" s="332"/>
      <c r="I69" s="332"/>
      <c r="J69" s="332"/>
      <c r="K69" s="332"/>
      <c r="L69" s="332"/>
      <c r="M69" s="332"/>
      <c r="N69" s="332"/>
      <c r="O69" s="332"/>
      <c r="P69" s="332"/>
      <c r="Q69" s="332"/>
    </row>
    <row r="70" spans="1:17">
      <c r="A70" s="332"/>
      <c r="B70" s="332"/>
      <c r="C70" s="332"/>
      <c r="D70" s="332"/>
      <c r="E70" s="332"/>
      <c r="F70" s="332"/>
      <c r="G70" s="332"/>
      <c r="H70" s="332"/>
      <c r="I70" s="332"/>
      <c r="J70" s="332"/>
      <c r="K70" s="332"/>
      <c r="L70" s="332"/>
      <c r="M70" s="332"/>
      <c r="N70" s="332"/>
      <c r="O70" s="332"/>
      <c r="P70" s="332"/>
      <c r="Q70" s="332"/>
    </row>
    <row r="71" spans="1:17">
      <c r="A71" s="332"/>
      <c r="B71" s="332"/>
      <c r="C71" s="332"/>
      <c r="D71" s="332"/>
      <c r="E71" s="332"/>
      <c r="F71" s="332"/>
      <c r="G71" s="332"/>
      <c r="H71" s="332"/>
      <c r="I71" s="332"/>
      <c r="J71" s="332"/>
      <c r="K71" s="332"/>
      <c r="L71" s="332"/>
      <c r="M71" s="332"/>
      <c r="N71" s="332"/>
      <c r="O71" s="332"/>
      <c r="P71" s="332"/>
      <c r="Q71" s="332"/>
    </row>
    <row r="72" spans="1:17">
      <c r="A72" s="332"/>
      <c r="B72" s="332"/>
      <c r="C72" s="332"/>
      <c r="D72" s="332"/>
      <c r="E72" s="332"/>
      <c r="F72" s="332"/>
      <c r="G72" s="332"/>
      <c r="H72" s="332"/>
      <c r="I72" s="332"/>
      <c r="J72" s="332"/>
      <c r="K72" s="332"/>
      <c r="L72" s="332"/>
      <c r="M72" s="332"/>
      <c r="N72" s="332"/>
      <c r="O72" s="332"/>
      <c r="P72" s="332"/>
      <c r="Q72" s="332"/>
    </row>
    <row r="73" spans="1:17">
      <c r="A73" s="332"/>
      <c r="B73" s="332"/>
      <c r="C73" s="332"/>
      <c r="D73" s="332"/>
      <c r="E73" s="332"/>
      <c r="F73" s="332"/>
      <c r="G73" s="332"/>
      <c r="H73" s="332"/>
      <c r="I73" s="332"/>
      <c r="J73" s="332"/>
      <c r="K73" s="332"/>
      <c r="L73" s="332"/>
      <c r="M73" s="332"/>
      <c r="N73" s="332"/>
      <c r="O73" s="332"/>
      <c r="P73" s="332"/>
      <c r="Q73" s="332"/>
    </row>
    <row r="74" spans="1:17">
      <c r="A74" s="332"/>
      <c r="B74" s="332"/>
      <c r="C74" s="332"/>
      <c r="D74" s="332"/>
      <c r="E74" s="332"/>
      <c r="F74" s="332"/>
      <c r="G74" s="332"/>
      <c r="H74" s="332"/>
      <c r="I74" s="332"/>
      <c r="J74" s="332"/>
      <c r="K74" s="332"/>
      <c r="L74" s="332"/>
      <c r="M74" s="332"/>
      <c r="N74" s="332"/>
      <c r="O74" s="332"/>
      <c r="P74" s="332"/>
      <c r="Q74" s="332"/>
    </row>
    <row r="75" spans="1:17">
      <c r="A75" s="332"/>
      <c r="B75" s="332"/>
      <c r="C75" s="332"/>
      <c r="D75" s="332"/>
      <c r="E75" s="332"/>
      <c r="F75" s="332"/>
      <c r="G75" s="332"/>
      <c r="H75" s="332"/>
      <c r="I75" s="332"/>
      <c r="J75" s="332"/>
      <c r="K75" s="332"/>
      <c r="L75" s="332"/>
      <c r="M75" s="332"/>
      <c r="N75" s="332"/>
      <c r="O75" s="332"/>
      <c r="P75" s="332"/>
      <c r="Q75" s="332"/>
    </row>
    <row r="76" spans="1:17">
      <c r="A76" s="332"/>
      <c r="B76" s="332"/>
      <c r="C76" s="332"/>
      <c r="D76" s="332"/>
      <c r="E76" s="332"/>
      <c r="F76" s="332"/>
      <c r="G76" s="332"/>
      <c r="H76" s="332"/>
      <c r="I76" s="332"/>
      <c r="J76" s="332"/>
      <c r="K76" s="332"/>
      <c r="L76" s="332"/>
      <c r="M76" s="332"/>
      <c r="N76" s="332"/>
      <c r="O76" s="332"/>
      <c r="P76" s="332"/>
      <c r="Q76" s="332"/>
    </row>
    <row r="77" spans="1:17">
      <c r="A77" s="332"/>
      <c r="B77" s="332"/>
      <c r="C77" s="332"/>
      <c r="D77" s="332"/>
      <c r="E77" s="332"/>
      <c r="F77" s="332"/>
      <c r="G77" s="332"/>
      <c r="H77" s="332"/>
      <c r="I77" s="332"/>
      <c r="J77" s="332"/>
      <c r="K77" s="332"/>
      <c r="L77" s="332"/>
      <c r="M77" s="332"/>
      <c r="N77" s="332"/>
      <c r="O77" s="332"/>
      <c r="P77" s="332"/>
      <c r="Q77" s="332"/>
    </row>
    <row r="78" spans="1:17">
      <c r="A78" s="332"/>
      <c r="B78" s="332"/>
      <c r="C78" s="332"/>
      <c r="D78" s="332"/>
      <c r="E78" s="332"/>
      <c r="F78" s="332"/>
      <c r="G78" s="332"/>
      <c r="H78" s="332"/>
      <c r="I78" s="332"/>
      <c r="J78" s="332"/>
      <c r="K78" s="332"/>
      <c r="L78" s="332"/>
      <c r="M78" s="332"/>
      <c r="N78" s="332"/>
      <c r="O78" s="332"/>
      <c r="P78" s="332"/>
      <c r="Q78" s="332"/>
    </row>
    <row r="79" spans="1:17">
      <c r="A79" s="332"/>
      <c r="B79" s="332"/>
      <c r="C79" s="332"/>
      <c r="D79" s="332"/>
      <c r="E79" s="332"/>
      <c r="F79" s="332"/>
      <c r="G79" s="332"/>
      <c r="H79" s="332"/>
      <c r="I79" s="332"/>
      <c r="J79" s="332"/>
      <c r="K79" s="332"/>
      <c r="L79" s="332"/>
      <c r="M79" s="332"/>
      <c r="N79" s="332"/>
      <c r="O79" s="332"/>
      <c r="P79" s="332"/>
      <c r="Q79" s="332"/>
    </row>
    <row r="80" spans="1:17">
      <c r="A80" s="332"/>
      <c r="B80" s="332"/>
      <c r="C80" s="332"/>
      <c r="D80" s="332"/>
      <c r="E80" s="332"/>
      <c r="F80" s="332"/>
      <c r="G80" s="332"/>
      <c r="H80" s="332"/>
      <c r="I80" s="332"/>
      <c r="J80" s="332"/>
      <c r="K80" s="332"/>
      <c r="L80" s="332"/>
      <c r="M80" s="332"/>
      <c r="N80" s="332"/>
      <c r="O80" s="332"/>
      <c r="P80" s="332"/>
      <c r="Q80" s="332"/>
    </row>
    <row r="81" spans="1:17">
      <c r="A81" s="332"/>
      <c r="B81" s="332"/>
      <c r="C81" s="332"/>
      <c r="D81" s="332"/>
      <c r="E81" s="332"/>
      <c r="F81" s="332"/>
      <c r="G81" s="332"/>
      <c r="H81" s="332"/>
      <c r="I81" s="332"/>
      <c r="J81" s="332"/>
      <c r="K81" s="332"/>
      <c r="L81" s="332"/>
      <c r="M81" s="332"/>
      <c r="N81" s="332"/>
      <c r="O81" s="332"/>
      <c r="P81" s="332"/>
      <c r="Q81" s="332"/>
    </row>
    <row r="82" spans="1:17">
      <c r="A82" s="332"/>
      <c r="B82" s="332"/>
      <c r="C82" s="332"/>
      <c r="D82" s="332"/>
      <c r="E82" s="332"/>
      <c r="F82" s="332"/>
      <c r="G82" s="332"/>
      <c r="H82" s="332"/>
      <c r="I82" s="332"/>
      <c r="J82" s="332"/>
      <c r="K82" s="332"/>
      <c r="L82" s="332"/>
      <c r="M82" s="332"/>
      <c r="N82" s="332"/>
      <c r="O82" s="332"/>
      <c r="P82" s="332"/>
      <c r="Q82" s="332"/>
    </row>
    <row r="83" spans="1:17">
      <c r="A83" s="332"/>
      <c r="B83" s="332"/>
      <c r="C83" s="332"/>
      <c r="D83" s="332"/>
      <c r="E83" s="332"/>
      <c r="F83" s="332"/>
      <c r="G83" s="332"/>
      <c r="H83" s="332"/>
      <c r="I83" s="332"/>
      <c r="J83" s="332"/>
      <c r="K83" s="332"/>
      <c r="L83" s="332"/>
      <c r="M83" s="332"/>
      <c r="N83" s="332"/>
      <c r="O83" s="332"/>
      <c r="P83" s="332"/>
      <c r="Q83" s="332"/>
    </row>
    <row r="84" spans="1:17">
      <c r="A84" s="332"/>
      <c r="B84" s="332"/>
      <c r="C84" s="332"/>
      <c r="D84" s="332"/>
      <c r="E84" s="332"/>
      <c r="F84" s="332"/>
      <c r="G84" s="332"/>
      <c r="H84" s="332"/>
      <c r="I84" s="332"/>
      <c r="J84" s="332"/>
      <c r="K84" s="332"/>
      <c r="L84" s="332"/>
      <c r="M84" s="332"/>
      <c r="N84" s="332"/>
      <c r="O84" s="332"/>
      <c r="P84" s="332"/>
      <c r="Q84" s="332"/>
    </row>
    <row r="85" spans="1:17">
      <c r="A85" s="332"/>
      <c r="B85" s="332"/>
      <c r="C85" s="332"/>
      <c r="D85" s="332"/>
      <c r="E85" s="332"/>
      <c r="F85" s="332"/>
      <c r="G85" s="332"/>
      <c r="H85" s="332"/>
      <c r="I85" s="332"/>
      <c r="J85" s="332"/>
      <c r="K85" s="332"/>
      <c r="L85" s="332"/>
      <c r="M85" s="332"/>
      <c r="N85" s="332"/>
      <c r="O85" s="332"/>
      <c r="P85" s="332"/>
      <c r="Q85" s="332"/>
    </row>
    <row r="86" spans="1:17">
      <c r="A86" s="332"/>
      <c r="B86" s="332"/>
      <c r="C86" s="332"/>
      <c r="D86" s="332"/>
      <c r="E86" s="332"/>
      <c r="F86" s="332"/>
      <c r="G86" s="332"/>
      <c r="H86" s="332"/>
      <c r="I86" s="332"/>
      <c r="J86" s="332"/>
      <c r="K86" s="332"/>
      <c r="L86" s="332"/>
      <c r="M86" s="332"/>
      <c r="N86" s="332"/>
      <c r="O86" s="332"/>
      <c r="P86" s="332"/>
      <c r="Q86" s="332"/>
    </row>
    <row r="87" spans="1:17">
      <c r="A87" s="332"/>
      <c r="B87" s="332"/>
      <c r="C87" s="332"/>
      <c r="D87" s="332"/>
      <c r="E87" s="332"/>
      <c r="F87" s="332"/>
      <c r="G87" s="332"/>
      <c r="H87" s="332"/>
      <c r="I87" s="332"/>
      <c r="J87" s="332"/>
      <c r="K87" s="332"/>
      <c r="L87" s="332"/>
      <c r="M87" s="332"/>
      <c r="N87" s="332"/>
      <c r="O87" s="332"/>
      <c r="P87" s="332"/>
      <c r="Q87" s="332"/>
    </row>
    <row r="88" spans="1:17">
      <c r="A88" s="332"/>
      <c r="B88" s="332"/>
      <c r="C88" s="332"/>
      <c r="D88" s="332"/>
      <c r="E88" s="332"/>
      <c r="F88" s="332"/>
      <c r="G88" s="332"/>
      <c r="H88" s="332"/>
      <c r="I88" s="332"/>
      <c r="J88" s="332"/>
      <c r="K88" s="332"/>
      <c r="L88" s="332"/>
      <c r="M88" s="332"/>
      <c r="N88" s="332"/>
      <c r="O88" s="332"/>
      <c r="P88" s="332"/>
      <c r="Q88" s="332"/>
    </row>
    <row r="89" spans="1:17">
      <c r="A89" s="332"/>
      <c r="B89" s="332"/>
      <c r="C89" s="332"/>
      <c r="D89" s="332"/>
      <c r="E89" s="332"/>
      <c r="F89" s="332"/>
      <c r="G89" s="332"/>
      <c r="H89" s="332"/>
      <c r="I89" s="332"/>
      <c r="J89" s="332"/>
      <c r="K89" s="332"/>
      <c r="L89" s="332"/>
      <c r="M89" s="332"/>
      <c r="N89" s="332"/>
      <c r="O89" s="332"/>
      <c r="P89" s="332"/>
      <c r="Q89" s="332"/>
    </row>
    <row r="90" spans="1:17">
      <c r="A90" s="332"/>
      <c r="B90" s="332"/>
      <c r="C90" s="332"/>
      <c r="D90" s="332"/>
      <c r="E90" s="332"/>
      <c r="F90" s="332"/>
      <c r="G90" s="332"/>
      <c r="H90" s="332"/>
      <c r="I90" s="332"/>
      <c r="J90" s="332"/>
      <c r="K90" s="332"/>
      <c r="L90" s="332"/>
      <c r="M90" s="332"/>
      <c r="N90" s="332"/>
      <c r="O90" s="332"/>
      <c r="P90" s="332"/>
      <c r="Q90" s="332"/>
    </row>
    <row r="91" spans="1:17">
      <c r="A91" s="332"/>
      <c r="B91" s="332"/>
      <c r="C91" s="332"/>
      <c r="D91" s="332"/>
      <c r="E91" s="332"/>
      <c r="F91" s="332"/>
      <c r="G91" s="332"/>
      <c r="H91" s="332"/>
      <c r="I91" s="332"/>
      <c r="J91" s="332"/>
      <c r="K91" s="332"/>
      <c r="L91" s="332"/>
      <c r="M91" s="332"/>
      <c r="N91" s="332"/>
      <c r="O91" s="332"/>
      <c r="P91" s="332"/>
      <c r="Q91" s="332"/>
    </row>
    <row r="92" spans="1:17">
      <c r="A92" s="332"/>
      <c r="B92" s="332"/>
      <c r="C92" s="332"/>
      <c r="D92" s="332"/>
      <c r="E92" s="332"/>
      <c r="F92" s="332"/>
      <c r="G92" s="332"/>
      <c r="H92" s="332"/>
      <c r="I92" s="332"/>
      <c r="J92" s="332"/>
      <c r="K92" s="332"/>
      <c r="L92" s="332"/>
      <c r="M92" s="332"/>
      <c r="N92" s="332"/>
      <c r="O92" s="332"/>
      <c r="P92" s="332"/>
      <c r="Q92" s="332"/>
    </row>
    <row r="93" spans="1:17">
      <c r="A93" s="332"/>
      <c r="B93" s="332"/>
      <c r="C93" s="332"/>
      <c r="D93" s="332"/>
      <c r="E93" s="332"/>
      <c r="F93" s="332"/>
      <c r="G93" s="332"/>
      <c r="H93" s="332"/>
      <c r="I93" s="332"/>
      <c r="J93" s="332"/>
      <c r="K93" s="332"/>
      <c r="L93" s="332"/>
      <c r="M93" s="332"/>
      <c r="N93" s="332"/>
      <c r="O93" s="332"/>
      <c r="P93" s="332"/>
      <c r="Q93" s="332"/>
    </row>
    <row r="94" spans="1:17">
      <c r="A94" s="332"/>
      <c r="B94" s="332"/>
      <c r="C94" s="332"/>
      <c r="D94" s="332"/>
      <c r="E94" s="332"/>
      <c r="F94" s="332"/>
      <c r="G94" s="332"/>
      <c r="H94" s="332"/>
      <c r="I94" s="332"/>
      <c r="J94" s="332"/>
      <c r="K94" s="332"/>
      <c r="L94" s="332"/>
      <c r="M94" s="332"/>
      <c r="N94" s="332"/>
      <c r="O94" s="332"/>
      <c r="P94" s="332"/>
      <c r="Q94" s="332"/>
    </row>
    <row r="95" spans="1:17">
      <c r="A95" s="332"/>
      <c r="B95" s="332"/>
      <c r="C95" s="332"/>
      <c r="D95" s="332"/>
      <c r="E95" s="332"/>
      <c r="F95" s="332"/>
      <c r="G95" s="332"/>
      <c r="H95" s="332"/>
      <c r="I95" s="332"/>
      <c r="J95" s="332"/>
      <c r="K95" s="332"/>
      <c r="L95" s="332"/>
      <c r="M95" s="332"/>
      <c r="N95" s="332"/>
      <c r="O95" s="332"/>
      <c r="P95" s="332"/>
      <c r="Q95" s="332"/>
    </row>
    <row r="96" spans="1:17">
      <c r="A96" s="332"/>
      <c r="B96" s="332"/>
      <c r="C96" s="332"/>
      <c r="D96" s="332"/>
      <c r="E96" s="332"/>
      <c r="F96" s="332"/>
      <c r="G96" s="332"/>
      <c r="H96" s="332"/>
      <c r="I96" s="332"/>
      <c r="J96" s="332"/>
      <c r="K96" s="332"/>
      <c r="L96" s="332"/>
      <c r="M96" s="332"/>
      <c r="N96" s="332"/>
      <c r="O96" s="332"/>
      <c r="P96" s="332"/>
      <c r="Q96" s="332"/>
    </row>
    <row r="97" spans="1:17">
      <c r="A97" s="332"/>
      <c r="B97" s="332"/>
      <c r="C97" s="332"/>
      <c r="D97" s="332"/>
      <c r="E97" s="332"/>
      <c r="F97" s="332"/>
      <c r="G97" s="332"/>
      <c r="H97" s="332"/>
      <c r="I97" s="332"/>
      <c r="J97" s="332"/>
      <c r="K97" s="332"/>
      <c r="L97" s="332"/>
      <c r="M97" s="332"/>
      <c r="N97" s="332"/>
      <c r="O97" s="332"/>
      <c r="P97" s="332"/>
      <c r="Q97" s="332"/>
    </row>
    <row r="98" spans="1:17">
      <c r="A98" s="332"/>
      <c r="B98" s="332"/>
      <c r="C98" s="332"/>
      <c r="D98" s="332"/>
      <c r="E98" s="332"/>
      <c r="F98" s="332"/>
      <c r="G98" s="332"/>
      <c r="H98" s="332"/>
      <c r="I98" s="332"/>
      <c r="J98" s="332"/>
      <c r="K98" s="332"/>
      <c r="L98" s="332"/>
      <c r="M98" s="332"/>
      <c r="N98" s="332"/>
      <c r="O98" s="332"/>
      <c r="P98" s="332"/>
      <c r="Q98" s="332"/>
    </row>
    <row r="99" spans="1:17">
      <c r="A99" s="332"/>
      <c r="B99" s="332"/>
      <c r="C99" s="332"/>
      <c r="D99" s="332"/>
      <c r="E99" s="332"/>
      <c r="F99" s="332"/>
      <c r="G99" s="332"/>
      <c r="H99" s="332"/>
      <c r="I99" s="332"/>
      <c r="J99" s="332"/>
      <c r="K99" s="332"/>
      <c r="L99" s="332"/>
      <c r="M99" s="332"/>
      <c r="N99" s="332"/>
      <c r="O99" s="332"/>
      <c r="P99" s="332"/>
      <c r="Q99" s="332"/>
    </row>
    <row r="100" spans="1:17">
      <c r="A100" s="332"/>
      <c r="B100" s="332"/>
      <c r="C100" s="332"/>
      <c r="D100" s="332"/>
      <c r="E100" s="332"/>
      <c r="F100" s="332"/>
      <c r="G100" s="332"/>
      <c r="H100" s="332"/>
      <c r="I100" s="332"/>
      <c r="J100" s="332"/>
      <c r="K100" s="332"/>
      <c r="L100" s="332"/>
      <c r="M100" s="332"/>
      <c r="N100" s="332"/>
      <c r="O100" s="332"/>
      <c r="P100" s="332"/>
      <c r="Q100" s="332"/>
    </row>
    <row r="101" spans="1:17">
      <c r="A101" s="332"/>
      <c r="B101" s="332"/>
      <c r="C101" s="332"/>
      <c r="D101" s="332"/>
      <c r="E101" s="332"/>
      <c r="F101" s="332"/>
      <c r="G101" s="332"/>
      <c r="H101" s="332"/>
      <c r="I101" s="332"/>
      <c r="J101" s="332"/>
      <c r="K101" s="332"/>
      <c r="L101" s="332"/>
      <c r="M101" s="332"/>
      <c r="N101" s="332"/>
      <c r="O101" s="332"/>
      <c r="P101" s="332"/>
      <c r="Q101" s="332"/>
    </row>
    <row r="102" spans="1:17">
      <c r="A102" s="332"/>
      <c r="B102" s="332"/>
      <c r="C102" s="332"/>
      <c r="D102" s="332"/>
      <c r="E102" s="332"/>
      <c r="F102" s="332"/>
      <c r="G102" s="332"/>
      <c r="H102" s="332"/>
      <c r="I102" s="332"/>
      <c r="J102" s="332"/>
      <c r="K102" s="332"/>
      <c r="L102" s="332"/>
      <c r="M102" s="332"/>
      <c r="N102" s="332"/>
      <c r="O102" s="332"/>
      <c r="P102" s="332"/>
      <c r="Q102" s="332"/>
    </row>
    <row r="103" spans="1:17">
      <c r="A103" s="332"/>
      <c r="B103" s="332"/>
      <c r="C103" s="332"/>
      <c r="D103" s="332"/>
      <c r="E103" s="332"/>
      <c r="F103" s="332"/>
      <c r="G103" s="332"/>
      <c r="H103" s="332"/>
      <c r="I103" s="332"/>
      <c r="J103" s="332"/>
      <c r="K103" s="332"/>
      <c r="L103" s="332"/>
      <c r="M103" s="332"/>
      <c r="N103" s="332"/>
      <c r="O103" s="332"/>
      <c r="P103" s="332"/>
      <c r="Q103" s="332"/>
    </row>
    <row r="104" spans="1:17">
      <c r="A104" s="332"/>
      <c r="B104" s="332"/>
      <c r="C104" s="332"/>
      <c r="D104" s="332"/>
      <c r="E104" s="332"/>
      <c r="F104" s="332"/>
      <c r="G104" s="332"/>
      <c r="H104" s="332"/>
      <c r="I104" s="332"/>
      <c r="J104" s="332"/>
      <c r="K104" s="332"/>
      <c r="L104" s="332"/>
      <c r="M104" s="332"/>
      <c r="N104" s="332"/>
      <c r="O104" s="332"/>
      <c r="P104" s="332"/>
      <c r="Q104" s="332"/>
    </row>
    <row r="105" spans="1:17">
      <c r="A105" s="332"/>
      <c r="B105" s="332"/>
      <c r="C105" s="332"/>
      <c r="D105" s="332"/>
      <c r="E105" s="332"/>
      <c r="F105" s="332"/>
      <c r="G105" s="332"/>
      <c r="H105" s="332"/>
      <c r="I105" s="332"/>
      <c r="J105" s="332"/>
      <c r="K105" s="332"/>
      <c r="L105" s="332"/>
      <c r="M105" s="332"/>
      <c r="N105" s="332"/>
      <c r="O105" s="332"/>
      <c r="P105" s="332"/>
      <c r="Q105" s="332"/>
    </row>
    <row r="106" spans="1:17">
      <c r="A106" s="332"/>
      <c r="B106" s="332"/>
      <c r="C106" s="332"/>
      <c r="D106" s="332"/>
      <c r="E106" s="332"/>
      <c r="F106" s="332"/>
      <c r="G106" s="332"/>
      <c r="H106" s="332"/>
      <c r="I106" s="332"/>
      <c r="J106" s="332"/>
      <c r="K106" s="332"/>
      <c r="L106" s="332"/>
      <c r="M106" s="332"/>
      <c r="N106" s="332"/>
      <c r="O106" s="332"/>
      <c r="P106" s="332"/>
      <c r="Q106" s="332"/>
    </row>
    <row r="107" spans="1:17">
      <c r="A107" s="332"/>
      <c r="B107" s="332"/>
      <c r="C107" s="332"/>
      <c r="D107" s="332"/>
      <c r="E107" s="332"/>
      <c r="F107" s="332"/>
      <c r="G107" s="332"/>
      <c r="H107" s="332"/>
      <c r="I107" s="332"/>
      <c r="J107" s="332"/>
      <c r="K107" s="332"/>
      <c r="L107" s="332"/>
      <c r="M107" s="332"/>
      <c r="N107" s="332"/>
      <c r="O107" s="332"/>
      <c r="P107" s="332"/>
      <c r="Q107" s="332"/>
    </row>
    <row r="108" spans="1:17">
      <c r="A108" s="332"/>
      <c r="B108" s="332"/>
      <c r="C108" s="332"/>
      <c r="D108" s="332"/>
      <c r="E108" s="332"/>
      <c r="F108" s="332"/>
      <c r="G108" s="332"/>
      <c r="H108" s="332"/>
      <c r="I108" s="332"/>
      <c r="J108" s="332"/>
      <c r="K108" s="332"/>
      <c r="L108" s="332"/>
      <c r="M108" s="332"/>
      <c r="N108" s="332"/>
      <c r="O108" s="332"/>
      <c r="P108" s="332"/>
      <c r="Q108" s="332"/>
    </row>
    <row r="109" spans="1:17">
      <c r="A109" s="332"/>
      <c r="B109" s="332"/>
      <c r="C109" s="332"/>
      <c r="D109" s="332"/>
      <c r="E109" s="332"/>
      <c r="F109" s="332"/>
      <c r="G109" s="332"/>
      <c r="H109" s="332"/>
      <c r="I109" s="332"/>
      <c r="J109" s="332"/>
      <c r="K109" s="332"/>
      <c r="L109" s="332"/>
      <c r="M109" s="332"/>
      <c r="N109" s="332"/>
      <c r="O109" s="332"/>
      <c r="P109" s="332"/>
      <c r="Q109" s="332"/>
    </row>
    <row r="110" spans="1:17">
      <c r="A110" s="332"/>
      <c r="B110" s="332"/>
      <c r="C110" s="332"/>
      <c r="D110" s="332"/>
      <c r="E110" s="332"/>
      <c r="F110" s="332"/>
      <c r="G110" s="332"/>
      <c r="H110" s="332"/>
      <c r="I110" s="332"/>
      <c r="J110" s="332"/>
      <c r="K110" s="332"/>
      <c r="L110" s="332"/>
      <c r="M110" s="332"/>
      <c r="N110" s="332"/>
      <c r="O110" s="332"/>
      <c r="P110" s="332"/>
      <c r="Q110" s="332"/>
    </row>
    <row r="111" spans="1:17">
      <c r="A111" s="332"/>
      <c r="B111" s="332"/>
      <c r="C111" s="332"/>
      <c r="D111" s="332"/>
      <c r="E111" s="332"/>
      <c r="F111" s="332"/>
      <c r="G111" s="332"/>
      <c r="H111" s="332"/>
      <c r="I111" s="332"/>
      <c r="J111" s="332"/>
      <c r="K111" s="332"/>
      <c r="L111" s="332"/>
      <c r="M111" s="332"/>
      <c r="N111" s="332"/>
      <c r="O111" s="332"/>
      <c r="P111" s="332"/>
      <c r="Q111" s="332"/>
    </row>
    <row r="112" spans="1:17">
      <c r="A112" s="332"/>
      <c r="B112" s="332"/>
      <c r="C112" s="332"/>
      <c r="D112" s="332"/>
      <c r="E112" s="332"/>
      <c r="F112" s="332"/>
      <c r="G112" s="332"/>
      <c r="H112" s="332"/>
      <c r="I112" s="332"/>
      <c r="J112" s="332"/>
      <c r="K112" s="332"/>
      <c r="L112" s="332"/>
      <c r="M112" s="332"/>
      <c r="N112" s="332"/>
      <c r="O112" s="332"/>
      <c r="P112" s="332"/>
      <c r="Q112" s="332"/>
    </row>
    <row r="113" spans="1:17">
      <c r="A113" s="332"/>
      <c r="B113" s="332"/>
      <c r="C113" s="332"/>
      <c r="D113" s="332"/>
      <c r="E113" s="332"/>
      <c r="F113" s="332"/>
      <c r="G113" s="332"/>
      <c r="H113" s="332"/>
      <c r="I113" s="332"/>
      <c r="J113" s="332"/>
      <c r="K113" s="332"/>
      <c r="L113" s="332"/>
      <c r="M113" s="332"/>
      <c r="N113" s="332"/>
      <c r="O113" s="332"/>
      <c r="P113" s="332"/>
      <c r="Q113" s="332"/>
    </row>
    <row r="114" spans="1:17">
      <c r="A114" s="332"/>
      <c r="B114" s="332"/>
      <c r="C114" s="332"/>
      <c r="D114" s="332"/>
      <c r="E114" s="332"/>
      <c r="F114" s="332"/>
      <c r="G114" s="332"/>
      <c r="H114" s="332"/>
      <c r="I114" s="332"/>
      <c r="J114" s="332"/>
      <c r="K114" s="332"/>
      <c r="L114" s="332"/>
      <c r="M114" s="332"/>
      <c r="N114" s="332"/>
      <c r="O114" s="332"/>
      <c r="P114" s="332"/>
      <c r="Q114" s="332"/>
    </row>
    <row r="115" spans="1:17">
      <c r="A115" s="332"/>
      <c r="B115" s="332"/>
      <c r="C115" s="332"/>
      <c r="D115" s="332"/>
      <c r="E115" s="332"/>
      <c r="F115" s="332"/>
      <c r="G115" s="332"/>
      <c r="H115" s="332"/>
      <c r="I115" s="332"/>
      <c r="J115" s="332"/>
      <c r="K115" s="332"/>
      <c r="L115" s="332"/>
      <c r="M115" s="332"/>
      <c r="N115" s="332"/>
      <c r="O115" s="332"/>
      <c r="P115" s="332"/>
      <c r="Q115" s="332"/>
    </row>
    <row r="116" spans="1:17">
      <c r="A116" s="332"/>
      <c r="B116" s="332"/>
      <c r="C116" s="332"/>
      <c r="D116" s="332"/>
      <c r="E116" s="332"/>
      <c r="F116" s="332"/>
      <c r="G116" s="332"/>
      <c r="H116" s="332"/>
      <c r="I116" s="332"/>
      <c r="J116" s="332"/>
      <c r="K116" s="332"/>
      <c r="L116" s="332"/>
      <c r="M116" s="332"/>
      <c r="N116" s="332"/>
      <c r="O116" s="332"/>
      <c r="P116" s="332"/>
      <c r="Q116" s="332"/>
    </row>
    <row r="117" spans="1:17">
      <c r="A117" s="332"/>
      <c r="B117" s="332"/>
      <c r="C117" s="332"/>
      <c r="D117" s="332"/>
      <c r="E117" s="332"/>
      <c r="F117" s="332"/>
      <c r="G117" s="332"/>
      <c r="H117" s="332"/>
      <c r="I117" s="332"/>
      <c r="J117" s="332"/>
      <c r="K117" s="332"/>
      <c r="L117" s="332"/>
      <c r="M117" s="332"/>
      <c r="N117" s="332"/>
      <c r="O117" s="332"/>
      <c r="P117" s="332"/>
      <c r="Q117" s="332"/>
    </row>
    <row r="118" spans="1:17">
      <c r="A118" s="332"/>
      <c r="B118" s="332"/>
      <c r="C118" s="332"/>
      <c r="D118" s="332"/>
      <c r="E118" s="332"/>
      <c r="F118" s="332"/>
      <c r="G118" s="332"/>
      <c r="H118" s="332"/>
      <c r="I118" s="332"/>
      <c r="J118" s="332"/>
      <c r="K118" s="332"/>
      <c r="L118" s="332"/>
      <c r="M118" s="332"/>
      <c r="N118" s="332"/>
      <c r="O118" s="332"/>
      <c r="P118" s="332"/>
      <c r="Q118" s="332"/>
    </row>
    <row r="119" spans="1:17">
      <c r="A119" s="332"/>
      <c r="B119" s="332"/>
      <c r="C119" s="332"/>
      <c r="D119" s="332"/>
      <c r="E119" s="332"/>
      <c r="F119" s="332"/>
      <c r="G119" s="332"/>
      <c r="H119" s="332"/>
      <c r="I119" s="332"/>
      <c r="J119" s="332"/>
      <c r="K119" s="332"/>
      <c r="L119" s="332"/>
      <c r="M119" s="332"/>
      <c r="N119" s="332"/>
      <c r="O119" s="332"/>
      <c r="P119" s="332"/>
      <c r="Q119" s="332"/>
    </row>
    <row r="120" spans="1:17">
      <c r="A120" s="332"/>
      <c r="B120" s="332"/>
      <c r="C120" s="332"/>
      <c r="D120" s="332"/>
      <c r="E120" s="332"/>
      <c r="F120" s="332"/>
      <c r="G120" s="332"/>
      <c r="H120" s="332"/>
      <c r="I120" s="332"/>
      <c r="J120" s="332"/>
      <c r="K120" s="332"/>
      <c r="L120" s="332"/>
      <c r="M120" s="332"/>
      <c r="N120" s="332"/>
      <c r="O120" s="332"/>
      <c r="P120" s="332"/>
      <c r="Q120" s="332"/>
    </row>
    <row r="121" spans="1:17">
      <c r="A121" s="332"/>
      <c r="B121" s="332"/>
      <c r="C121" s="332"/>
      <c r="D121" s="332"/>
      <c r="E121" s="332"/>
      <c r="F121" s="332"/>
      <c r="G121" s="332"/>
      <c r="H121" s="332"/>
      <c r="I121" s="332"/>
      <c r="J121" s="332"/>
      <c r="K121" s="332"/>
      <c r="L121" s="332"/>
      <c r="M121" s="332"/>
      <c r="N121" s="332"/>
      <c r="O121" s="332"/>
      <c r="P121" s="332"/>
      <c r="Q121" s="332"/>
    </row>
    <row r="122" spans="1:17">
      <c r="A122" s="332"/>
      <c r="B122" s="332"/>
      <c r="C122" s="332"/>
      <c r="D122" s="332"/>
      <c r="E122" s="332"/>
      <c r="F122" s="332"/>
      <c r="G122" s="332"/>
      <c r="H122" s="332"/>
      <c r="I122" s="332"/>
      <c r="J122" s="332"/>
      <c r="K122" s="332"/>
      <c r="L122" s="332"/>
      <c r="M122" s="332"/>
      <c r="N122" s="332"/>
      <c r="O122" s="332"/>
      <c r="P122" s="332"/>
      <c r="Q122" s="332"/>
    </row>
    <row r="123" spans="1:17">
      <c r="A123" s="332"/>
      <c r="B123" s="332"/>
      <c r="C123" s="332"/>
      <c r="D123" s="332"/>
      <c r="E123" s="332"/>
      <c r="F123" s="332"/>
      <c r="G123" s="332"/>
      <c r="H123" s="332"/>
      <c r="I123" s="332"/>
      <c r="J123" s="332"/>
      <c r="K123" s="332"/>
      <c r="L123" s="332"/>
      <c r="M123" s="332"/>
      <c r="N123" s="332"/>
      <c r="O123" s="332"/>
      <c r="P123" s="332"/>
      <c r="Q123" s="332"/>
    </row>
    <row r="124" spans="1:17">
      <c r="A124" s="332"/>
      <c r="B124" s="332"/>
      <c r="C124" s="332"/>
      <c r="D124" s="332"/>
      <c r="E124" s="332"/>
      <c r="F124" s="332"/>
      <c r="G124" s="332"/>
      <c r="H124" s="332"/>
      <c r="I124" s="332"/>
      <c r="J124" s="332"/>
      <c r="K124" s="332"/>
      <c r="L124" s="332"/>
      <c r="M124" s="332"/>
      <c r="N124" s="332"/>
      <c r="O124" s="332"/>
      <c r="P124" s="332"/>
      <c r="Q124" s="332"/>
    </row>
    <row r="125" spans="1:17">
      <c r="A125" s="332"/>
      <c r="B125" s="332"/>
      <c r="C125" s="332"/>
      <c r="D125" s="332"/>
      <c r="E125" s="332"/>
      <c r="F125" s="332"/>
      <c r="G125" s="332"/>
      <c r="H125" s="332"/>
      <c r="I125" s="332"/>
      <c r="J125" s="332"/>
      <c r="K125" s="332"/>
      <c r="L125" s="332"/>
      <c r="M125" s="332"/>
      <c r="N125" s="332"/>
      <c r="O125" s="332"/>
      <c r="P125" s="332"/>
      <c r="Q125" s="332"/>
    </row>
    <row r="126" spans="1:17">
      <c r="A126" s="332"/>
      <c r="B126" s="332"/>
      <c r="C126" s="332"/>
      <c r="D126" s="332"/>
      <c r="E126" s="332"/>
      <c r="F126" s="332"/>
      <c r="G126" s="332"/>
      <c r="H126" s="332"/>
      <c r="I126" s="332"/>
      <c r="J126" s="332"/>
      <c r="K126" s="332"/>
      <c r="L126" s="332"/>
      <c r="M126" s="332"/>
      <c r="N126" s="332"/>
      <c r="O126" s="332"/>
      <c r="P126" s="332"/>
      <c r="Q126" s="332"/>
    </row>
    <row r="127" spans="1:17">
      <c r="A127" s="332"/>
      <c r="B127" s="332"/>
      <c r="C127" s="332"/>
      <c r="D127" s="332"/>
      <c r="E127" s="332"/>
      <c r="F127" s="332"/>
      <c r="G127" s="332"/>
      <c r="H127" s="332"/>
      <c r="I127" s="332"/>
      <c r="J127" s="332"/>
      <c r="K127" s="332"/>
      <c r="L127" s="332"/>
      <c r="M127" s="332"/>
      <c r="N127" s="332"/>
      <c r="O127" s="332"/>
      <c r="P127" s="332"/>
      <c r="Q127" s="332"/>
    </row>
    <row r="128" spans="1:17">
      <c r="A128" s="332"/>
      <c r="B128" s="332"/>
      <c r="C128" s="332"/>
      <c r="D128" s="332"/>
      <c r="E128" s="332"/>
      <c r="F128" s="332"/>
      <c r="G128" s="332"/>
      <c r="H128" s="332"/>
      <c r="I128" s="332"/>
      <c r="J128" s="332"/>
      <c r="K128" s="332"/>
      <c r="L128" s="332"/>
      <c r="M128" s="332"/>
      <c r="N128" s="332"/>
      <c r="O128" s="332"/>
      <c r="P128" s="332"/>
      <c r="Q128" s="332"/>
    </row>
    <row r="129" spans="1:17">
      <c r="A129" s="332"/>
      <c r="B129" s="332"/>
      <c r="C129" s="332"/>
      <c r="D129" s="332"/>
      <c r="E129" s="332"/>
      <c r="F129" s="332"/>
      <c r="G129" s="332"/>
      <c r="H129" s="332"/>
      <c r="I129" s="332"/>
      <c r="J129" s="332"/>
      <c r="K129" s="332"/>
      <c r="L129" s="332"/>
      <c r="M129" s="332"/>
      <c r="N129" s="332"/>
      <c r="O129" s="332"/>
      <c r="P129" s="332"/>
      <c r="Q129" s="332"/>
    </row>
    <row r="130" spans="1:17">
      <c r="A130" s="332"/>
      <c r="B130" s="332"/>
      <c r="C130" s="332"/>
      <c r="D130" s="332"/>
      <c r="E130" s="332"/>
      <c r="F130" s="332"/>
      <c r="G130" s="332"/>
      <c r="H130" s="332"/>
      <c r="I130" s="332"/>
      <c r="J130" s="332"/>
      <c r="K130" s="332"/>
      <c r="L130" s="332"/>
      <c r="M130" s="332"/>
      <c r="N130" s="332"/>
      <c r="O130" s="332"/>
      <c r="P130" s="332"/>
      <c r="Q130" s="332"/>
    </row>
    <row r="131" spans="1:17">
      <c r="A131" s="332"/>
      <c r="B131" s="332"/>
      <c r="C131" s="332"/>
      <c r="D131" s="332"/>
      <c r="E131" s="332"/>
      <c r="F131" s="332"/>
      <c r="G131" s="332"/>
      <c r="H131" s="332"/>
      <c r="I131" s="332"/>
      <c r="J131" s="332"/>
      <c r="K131" s="332"/>
      <c r="L131" s="332"/>
      <c r="M131" s="332"/>
      <c r="N131" s="332"/>
      <c r="O131" s="332"/>
      <c r="P131" s="332"/>
      <c r="Q131" s="332"/>
    </row>
    <row r="132" spans="1:17">
      <c r="A132" s="332"/>
      <c r="B132" s="332"/>
      <c r="C132" s="332"/>
      <c r="D132" s="332"/>
      <c r="E132" s="332"/>
      <c r="F132" s="332"/>
      <c r="G132" s="332"/>
      <c r="H132" s="332"/>
      <c r="I132" s="332"/>
      <c r="J132" s="332"/>
      <c r="K132" s="332"/>
      <c r="L132" s="332"/>
      <c r="M132" s="332"/>
      <c r="N132" s="332"/>
      <c r="O132" s="332"/>
      <c r="P132" s="332"/>
      <c r="Q132" s="332"/>
    </row>
    <row r="133" spans="1:17">
      <c r="A133" s="332"/>
      <c r="B133" s="332"/>
      <c r="C133" s="332"/>
      <c r="D133" s="332"/>
      <c r="E133" s="332"/>
      <c r="F133" s="332"/>
      <c r="G133" s="332"/>
      <c r="H133" s="332"/>
      <c r="I133" s="332"/>
      <c r="J133" s="332"/>
      <c r="K133" s="332"/>
      <c r="L133" s="332"/>
      <c r="M133" s="332"/>
      <c r="N133" s="332"/>
      <c r="O133" s="332"/>
      <c r="P133" s="332"/>
      <c r="Q133" s="332"/>
    </row>
    <row r="134" spans="1:17">
      <c r="A134" s="332"/>
      <c r="B134" s="332"/>
      <c r="C134" s="332"/>
      <c r="D134" s="332"/>
      <c r="E134" s="332"/>
      <c r="F134" s="332"/>
      <c r="G134" s="332"/>
      <c r="H134" s="332"/>
      <c r="I134" s="332"/>
      <c r="J134" s="332"/>
      <c r="K134" s="332"/>
      <c r="L134" s="332"/>
      <c r="M134" s="332"/>
      <c r="N134" s="332"/>
      <c r="O134" s="332"/>
      <c r="P134" s="332"/>
      <c r="Q134" s="332"/>
    </row>
  </sheetData>
  <customSheetViews>
    <customSheetView guid="{7E6EAF56-D69B-4B4F-988F-2F68F5374219}" topLeftCell="A22">
      <pane xSplit="2" ySplit="5" topLeftCell="Q27" activePane="bottomRight" state="frozen"/>
      <selection pane="bottomRight" activeCell="W22" sqref="W1:W1048576"/>
      <pageMargins left="0.7" right="0.7" top="0.75" bottom="0.75" header="0.3" footer="0.3"/>
      <pageSetup paperSize="9" orientation="portrait" r:id="rId1"/>
    </customSheetView>
    <customSheetView guid="{899D69CD-4B7E-42BC-9944-5BD922EB798C}" topLeftCell="K22">
      <selection activeCell="V41" sqref="V41"/>
      <pageMargins left="0.7" right="0.7" top="0.75" bottom="0.75" header="0.3" footer="0.3"/>
      <pageSetup paperSize="9" orientation="portrait" r:id="rId2"/>
    </customSheetView>
    <customSheetView guid="{9AF4A83C-CF57-4B40-8A74-6A0EA6C2FE5C}" hiddenColumns="1">
      <selection activeCell="W22" sqref="W22"/>
      <pageMargins left="0.7" right="0.7" top="0.75" bottom="0.75" header="0.3" footer="0.3"/>
      <pageSetup paperSize="9" orientation="portrait" r:id="rId3"/>
    </customSheetView>
    <customSheetView guid="{687A4863-1825-4D63-B732-E76682E6DE4F}" hiddenColumns="1">
      <selection activeCell="Y45" sqref="Y45"/>
      <pageMargins left="0.7" right="0.7" top="0.75" bottom="0.75" header="0.3" footer="0.3"/>
      <pageSetup paperSize="9" orientation="portrait" r:id="rId4"/>
    </customSheetView>
    <customSheetView guid="{8DA78CF1-615A-4626-9893-6751995631A4}" hiddenColumns="1" topLeftCell="B1">
      <selection activeCell="S12" sqref="S12"/>
      <pageMargins left="0.7" right="0.7" top="0.75" bottom="0.75" header="0.3" footer="0.3"/>
      <pageSetup paperSize="9" orientation="portrait" r:id="rId5"/>
    </customSheetView>
    <customSheetView guid="{57267270-6A97-4850-9DB6-FE6B399379AA}">
      <selection activeCell="M28" sqref="M28"/>
      <pageMargins left="0.7" right="0.7" top="0.75" bottom="0.75" header="0.3" footer="0.3"/>
      <pageSetup paperSize="9" orientation="portrait" r:id="rId6"/>
    </customSheetView>
    <customSheetView guid="{25FAB884-5E17-4008-8139-33D910C7DEFE}">
      <selection activeCell="F29" sqref="F29"/>
      <pageMargins left="0.7" right="0.7" top="0.75" bottom="0.75" header="0.3" footer="0.3"/>
      <pageSetup paperSize="9" orientation="portrait" r:id="rId7"/>
    </customSheetView>
    <customSheetView guid="{22F3E99A-96C8-445F-81B2-67262F695A36}" topLeftCell="J22">
      <selection activeCell="X35" sqref="X35:Y35"/>
      <pageMargins left="0.7" right="0.7" top="0.75" bottom="0.75" header="0.3" footer="0.3"/>
      <pageSetup paperSize="9" orientation="portrait" r:id="rId8"/>
    </customSheetView>
    <customSheetView guid="{12F8D032-8143-430B-8DFF-852E8796C402}" hiddenColumns="1">
      <selection activeCell="V9" sqref="V9:V10"/>
      <pageMargins left="0.7" right="0.7" top="0.75" bottom="0.75" header="0.3" footer="0.3"/>
      <pageSetup paperSize="9" orientation="portrait" r:id="rId9"/>
    </customSheetView>
  </customSheetViews>
  <pageMargins left="0.7" right="0.7" top="0.75" bottom="0.75" header="0.3" footer="0.3"/>
  <pageSetup paperSize="9" orientation="portrait" r:id="rId10"/>
  <ignoredErrors>
    <ignoredError sqref="L27 I27:K27 E27:F27 C27:D27 M27:P27 Q27:U2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42578125" defaultRowHeight="12.75"/>
  <cols>
    <col min="1" max="1" width="33.42578125" style="97" customWidth="1"/>
    <col min="2" max="2" width="35.5703125" style="97" customWidth="1"/>
    <col min="3" max="4" width="11.42578125" style="97" bestFit="1" customWidth="1"/>
    <col min="5" max="6" width="10.5703125" style="97" bestFit="1" customWidth="1"/>
    <col min="7" max="7" width="11" style="97" bestFit="1" customWidth="1"/>
    <col min="8" max="10" width="10" style="97" customWidth="1"/>
    <col min="11" max="11" width="11" style="97" bestFit="1" customWidth="1"/>
    <col min="12" max="16384" width="9.42578125" style="97"/>
  </cols>
  <sheetData>
    <row r="1" spans="1:11">
      <c r="A1" s="96" t="s">
        <v>294</v>
      </c>
      <c r="B1" s="96" t="s">
        <v>295</v>
      </c>
    </row>
    <row r="2" spans="1:11" ht="43.5" customHeight="1" thickBot="1">
      <c r="A2" s="98" t="s">
        <v>308</v>
      </c>
      <c r="B2" s="98" t="s">
        <v>309</v>
      </c>
      <c r="C2" s="99" t="s">
        <v>112</v>
      </c>
      <c r="D2" s="99" t="s">
        <v>108</v>
      </c>
      <c r="E2" s="99" t="s">
        <v>113</v>
      </c>
      <c r="F2" s="99" t="s">
        <v>114</v>
      </c>
      <c r="G2" s="99" t="s">
        <v>115</v>
      </c>
      <c r="H2" s="99" t="s">
        <v>133</v>
      </c>
      <c r="I2" s="99" t="s">
        <v>134</v>
      </c>
      <c r="J2" s="99" t="s">
        <v>140</v>
      </c>
      <c r="K2" s="99" t="s">
        <v>148</v>
      </c>
    </row>
    <row r="3" spans="1:11">
      <c r="A3" s="100" t="s">
        <v>296</v>
      </c>
      <c r="B3" s="100" t="s">
        <v>297</v>
      </c>
      <c r="C3" s="101">
        <v>0</v>
      </c>
      <c r="D3" s="101">
        <v>0</v>
      </c>
      <c r="E3" s="101">
        <v>0</v>
      </c>
      <c r="F3" s="101">
        <v>0</v>
      </c>
      <c r="G3" s="101">
        <f>SUM(G4:G7)</f>
        <v>0</v>
      </c>
      <c r="H3" s="101">
        <f>SUM(H4:H7)</f>
        <v>0</v>
      </c>
      <c r="I3" s="101">
        <f>SUM(I4:I7)</f>
        <v>0</v>
      </c>
      <c r="J3" s="101">
        <f>SUM(J4:J7)</f>
        <v>0</v>
      </c>
      <c r="K3" s="101">
        <f>SUM(K4:K7)</f>
        <v>0</v>
      </c>
    </row>
    <row r="4" spans="1:11">
      <c r="A4" s="102" t="s">
        <v>310</v>
      </c>
      <c r="B4" s="102" t="s">
        <v>304</v>
      </c>
      <c r="C4" s="101"/>
      <c r="D4" s="101"/>
      <c r="E4" s="101"/>
      <c r="F4" s="101"/>
      <c r="G4" s="101">
        <v>0</v>
      </c>
      <c r="H4" s="101"/>
      <c r="I4" s="103"/>
      <c r="J4" s="101"/>
      <c r="K4" s="101">
        <v>0</v>
      </c>
    </row>
    <row r="5" spans="1:11">
      <c r="A5" s="102" t="s">
        <v>311</v>
      </c>
      <c r="B5" s="102" t="s">
        <v>305</v>
      </c>
      <c r="C5" s="101"/>
      <c r="D5" s="101"/>
      <c r="E5" s="101"/>
      <c r="F5" s="101"/>
      <c r="G5" s="101">
        <v>0</v>
      </c>
      <c r="H5" s="101"/>
      <c r="I5" s="101"/>
      <c r="J5" s="101"/>
      <c r="K5" s="101">
        <v>0</v>
      </c>
    </row>
    <row r="6" spans="1:11">
      <c r="A6" s="102" t="s">
        <v>312</v>
      </c>
      <c r="B6" s="102" t="s">
        <v>306</v>
      </c>
      <c r="C6" s="101"/>
      <c r="D6" s="101"/>
      <c r="E6" s="101"/>
      <c r="F6" s="101"/>
      <c r="G6" s="101">
        <v>0</v>
      </c>
      <c r="H6" s="101"/>
      <c r="I6" s="101"/>
      <c r="J6" s="101"/>
      <c r="K6" s="101">
        <v>0</v>
      </c>
    </row>
    <row r="7" spans="1:11">
      <c r="A7" s="102" t="s">
        <v>307</v>
      </c>
      <c r="B7" s="102" t="s">
        <v>307</v>
      </c>
      <c r="C7" s="101"/>
      <c r="D7" s="101"/>
      <c r="E7" s="101"/>
      <c r="F7" s="101"/>
      <c r="G7" s="101">
        <v>0</v>
      </c>
      <c r="H7" s="101"/>
      <c r="I7" s="101"/>
      <c r="J7" s="101"/>
      <c r="K7" s="101">
        <v>0</v>
      </c>
    </row>
    <row r="8" spans="1:11">
      <c r="A8" s="100" t="s">
        <v>298</v>
      </c>
      <c r="B8" s="100" t="s">
        <v>301</v>
      </c>
      <c r="C8" s="101">
        <v>-175632</v>
      </c>
      <c r="D8" s="101">
        <v>-118342</v>
      </c>
      <c r="E8" s="101">
        <v>-225510</v>
      </c>
      <c r="F8" s="101">
        <v>-214100</v>
      </c>
      <c r="G8" s="101">
        <f>SUM(G9:G12)</f>
        <v>-218758</v>
      </c>
      <c r="H8" s="101">
        <f>SUM(H9:H12)</f>
        <v>0</v>
      </c>
      <c r="I8" s="101">
        <f>SUM(I9:I12)</f>
        <v>0</v>
      </c>
      <c r="J8" s="101">
        <f>SUM(J9:J12)</f>
        <v>0</v>
      </c>
      <c r="K8" s="101">
        <f>SUM(K9:K12)</f>
        <v>-280118</v>
      </c>
    </row>
    <row r="9" spans="1:11" s="104" customFormat="1">
      <c r="A9" s="102" t="s">
        <v>310</v>
      </c>
      <c r="B9" s="102" t="s">
        <v>304</v>
      </c>
      <c r="C9" s="103"/>
      <c r="D9" s="103"/>
      <c r="E9" s="103"/>
      <c r="F9" s="103"/>
      <c r="G9" s="103">
        <v>-3021</v>
      </c>
      <c r="H9" s="103"/>
      <c r="I9" s="103"/>
      <c r="J9" s="103"/>
      <c r="K9" s="103">
        <v>-16561</v>
      </c>
    </row>
    <row r="10" spans="1:11" s="104" customFormat="1">
      <c r="A10" s="102" t="s">
        <v>311</v>
      </c>
      <c r="B10" s="102" t="s">
        <v>305</v>
      </c>
      <c r="C10" s="103"/>
      <c r="D10" s="103"/>
      <c r="E10" s="103"/>
      <c r="F10" s="103"/>
      <c r="G10" s="103">
        <v>26764</v>
      </c>
      <c r="H10" s="103"/>
      <c r="I10" s="103"/>
      <c r="J10" s="103"/>
      <c r="K10" s="103">
        <v>-47557</v>
      </c>
    </row>
    <row r="11" spans="1:11" s="104" customFormat="1">
      <c r="A11" s="102" t="s">
        <v>312</v>
      </c>
      <c r="B11" s="102" t="s">
        <v>306</v>
      </c>
      <c r="C11" s="103"/>
      <c r="D11" s="103"/>
      <c r="E11" s="103"/>
      <c r="F11" s="103"/>
      <c r="G11" s="103">
        <v>-252063</v>
      </c>
      <c r="H11" s="103"/>
      <c r="I11" s="103"/>
      <c r="J11" s="103"/>
      <c r="K11" s="103">
        <v>-244530</v>
      </c>
    </row>
    <row r="12" spans="1:11" s="104" customFormat="1">
      <c r="A12" s="102" t="s">
        <v>307</v>
      </c>
      <c r="B12" s="102" t="s">
        <v>307</v>
      </c>
      <c r="C12" s="103"/>
      <c r="D12" s="103"/>
      <c r="E12" s="103"/>
      <c r="F12" s="103"/>
      <c r="G12" s="103">
        <v>9562</v>
      </c>
      <c r="H12" s="103"/>
      <c r="I12" s="103"/>
      <c r="J12" s="103"/>
      <c r="K12" s="103">
        <v>28530</v>
      </c>
    </row>
    <row r="13" spans="1:11">
      <c r="A13" s="100" t="s">
        <v>299</v>
      </c>
      <c r="B13" s="100" t="s">
        <v>302</v>
      </c>
      <c r="C13" s="101">
        <v>31262</v>
      </c>
      <c r="D13" s="101">
        <v>15694</v>
      </c>
      <c r="E13" s="101">
        <v>-5906</v>
      </c>
      <c r="F13" s="101">
        <v>2484</v>
      </c>
      <c r="G13" s="101">
        <f>SUM(G14:G17)</f>
        <v>17680</v>
      </c>
      <c r="H13" s="101">
        <f>SUM(H14:H17)</f>
        <v>0</v>
      </c>
      <c r="I13" s="101">
        <f>SUM(I14:I17)</f>
        <v>0</v>
      </c>
      <c r="J13" s="101">
        <f>SUM(J14:J17)</f>
        <v>0</v>
      </c>
      <c r="K13" s="101">
        <f>SUM(K14:K17)</f>
        <v>7442</v>
      </c>
    </row>
    <row r="14" spans="1:11" s="104" customFormat="1">
      <c r="A14" s="102" t="s">
        <v>310</v>
      </c>
      <c r="B14" s="102" t="s">
        <v>304</v>
      </c>
      <c r="C14" s="103"/>
      <c r="D14" s="103"/>
      <c r="E14" s="103"/>
      <c r="F14" s="103"/>
      <c r="G14" s="103">
        <v>0</v>
      </c>
      <c r="H14" s="103"/>
      <c r="I14" s="103"/>
      <c r="J14" s="103"/>
      <c r="K14" s="103">
        <v>0</v>
      </c>
    </row>
    <row r="15" spans="1:11" s="104" customFormat="1">
      <c r="A15" s="102" t="s">
        <v>311</v>
      </c>
      <c r="B15" s="102" t="s">
        <v>305</v>
      </c>
      <c r="C15" s="103"/>
      <c r="D15" s="103"/>
      <c r="E15" s="103"/>
      <c r="F15" s="103"/>
      <c r="G15" s="103">
        <v>0</v>
      </c>
      <c r="H15" s="103"/>
      <c r="I15" s="103"/>
      <c r="J15" s="103"/>
      <c r="K15" s="103">
        <v>0</v>
      </c>
    </row>
    <row r="16" spans="1:11" s="104" customFormat="1">
      <c r="A16" s="102" t="s">
        <v>312</v>
      </c>
      <c r="B16" s="102" t="s">
        <v>306</v>
      </c>
      <c r="C16" s="103"/>
      <c r="D16" s="103"/>
      <c r="E16" s="103"/>
      <c r="F16" s="103"/>
      <c r="G16" s="103">
        <v>17680</v>
      </c>
      <c r="H16" s="103"/>
      <c r="I16" s="103"/>
      <c r="J16" s="103"/>
      <c r="K16" s="103">
        <v>7442</v>
      </c>
    </row>
    <row r="17" spans="1:11" s="104" customFormat="1">
      <c r="A17" s="102" t="s">
        <v>307</v>
      </c>
      <c r="B17" s="102" t="s">
        <v>307</v>
      </c>
      <c r="C17" s="103"/>
      <c r="D17" s="103"/>
      <c r="E17" s="103"/>
      <c r="F17" s="103"/>
      <c r="G17" s="103">
        <v>0</v>
      </c>
      <c r="H17" s="103"/>
      <c r="I17" s="103"/>
      <c r="J17" s="103"/>
      <c r="K17" s="103">
        <v>0</v>
      </c>
    </row>
    <row r="18" spans="1:11" ht="25.5">
      <c r="A18" s="105" t="s">
        <v>300</v>
      </c>
      <c r="B18" s="100" t="s">
        <v>303</v>
      </c>
      <c r="C18" s="101">
        <v>-1142</v>
      </c>
      <c r="D18" s="101">
        <v>2282</v>
      </c>
      <c r="E18" s="101">
        <v>-237</v>
      </c>
      <c r="F18" s="101">
        <v>-1326</v>
      </c>
      <c r="G18" s="101">
        <f>SUM(G19:G22)</f>
        <v>-2286</v>
      </c>
      <c r="H18" s="101">
        <f>SUM(H19:H22)</f>
        <v>0</v>
      </c>
      <c r="I18" s="101">
        <f>SUM(I19:I22)</f>
        <v>0</v>
      </c>
      <c r="J18" s="101">
        <f>SUM(J19:J22)</f>
        <v>0</v>
      </c>
      <c r="K18" s="101">
        <f>SUM(K19:K22)</f>
        <v>9988</v>
      </c>
    </row>
    <row r="19" spans="1:11" s="104" customFormat="1">
      <c r="A19" s="102" t="s">
        <v>310</v>
      </c>
      <c r="B19" s="102" t="s">
        <v>304</v>
      </c>
      <c r="C19" s="103"/>
      <c r="D19" s="103"/>
      <c r="E19" s="103"/>
      <c r="F19" s="103"/>
      <c r="G19" s="103">
        <v>-2540</v>
      </c>
      <c r="H19" s="103"/>
      <c r="I19" s="103"/>
      <c r="J19" s="103"/>
      <c r="K19" s="103">
        <v>2495</v>
      </c>
    </row>
    <row r="20" spans="1:11" s="104" customFormat="1">
      <c r="A20" s="102" t="s">
        <v>311</v>
      </c>
      <c r="B20" s="102" t="s">
        <v>305</v>
      </c>
      <c r="C20" s="103"/>
      <c r="D20" s="103"/>
      <c r="E20" s="103"/>
      <c r="F20" s="103"/>
      <c r="G20" s="103">
        <v>2111</v>
      </c>
      <c r="H20" s="103"/>
      <c r="I20" s="103"/>
      <c r="J20" s="103"/>
      <c r="K20" s="103">
        <v>2942</v>
      </c>
    </row>
    <row r="21" spans="1:11" s="104" customFormat="1">
      <c r="A21" s="102" t="s">
        <v>312</v>
      </c>
      <c r="B21" s="102" t="s">
        <v>306</v>
      </c>
      <c r="C21" s="103"/>
      <c r="D21" s="103"/>
      <c r="E21" s="103"/>
      <c r="F21" s="103"/>
      <c r="G21" s="103">
        <v>-1857</v>
      </c>
      <c r="H21" s="103"/>
      <c r="I21" s="103"/>
      <c r="J21" s="103"/>
      <c r="K21" s="103">
        <v>4551</v>
      </c>
    </row>
    <row r="22" spans="1:11" s="104" customFormat="1">
      <c r="A22" s="106" t="s">
        <v>307</v>
      </c>
      <c r="B22" s="106" t="s">
        <v>307</v>
      </c>
      <c r="C22" s="107"/>
      <c r="D22" s="107"/>
      <c r="E22" s="107"/>
      <c r="F22" s="107"/>
      <c r="G22" s="107">
        <v>0</v>
      </c>
      <c r="H22" s="107"/>
      <c r="I22" s="107"/>
      <c r="J22" s="107"/>
      <c r="K22" s="107">
        <v>0</v>
      </c>
    </row>
    <row r="23" spans="1:11" s="110" customFormat="1" ht="16.5" customHeight="1">
      <c r="A23" s="108" t="s">
        <v>56</v>
      </c>
      <c r="B23" s="108" t="s">
        <v>42</v>
      </c>
      <c r="C23" s="109">
        <f t="shared" ref="C23:K23" si="0">SUM(C3,C8,C13,C18)</f>
        <v>-145512</v>
      </c>
      <c r="D23" s="109">
        <f t="shared" si="0"/>
        <v>-100366</v>
      </c>
      <c r="E23" s="109">
        <f t="shared" si="0"/>
        <v>-231653</v>
      </c>
      <c r="F23" s="109">
        <f t="shared" si="0"/>
        <v>-212942</v>
      </c>
      <c r="G23" s="109">
        <f t="shared" si="0"/>
        <v>-203364</v>
      </c>
      <c r="H23" s="109">
        <f t="shared" si="0"/>
        <v>0</v>
      </c>
      <c r="I23" s="109">
        <f t="shared" si="0"/>
        <v>0</v>
      </c>
      <c r="J23" s="109">
        <f t="shared" si="0"/>
        <v>0</v>
      </c>
      <c r="K23" s="109">
        <f t="shared" si="0"/>
        <v>-262688</v>
      </c>
    </row>
    <row r="24" spans="1:11">
      <c r="C24" s="97" t="e">
        <f>#REF!-C23</f>
        <v>#REF!</v>
      </c>
      <c r="D24" s="97" t="e">
        <f>#REF!-D23</f>
        <v>#REF!</v>
      </c>
      <c r="E24" s="97" t="e">
        <f>#REF!-E23</f>
        <v>#REF!</v>
      </c>
      <c r="F24" s="97" t="e">
        <f>#REF!-F23</f>
        <v>#REF!</v>
      </c>
      <c r="G24" s="97" t="e">
        <f>#REF!-G23</f>
        <v>#REF!</v>
      </c>
      <c r="H24" s="97" t="e">
        <f>#REF!-H23</f>
        <v>#REF!</v>
      </c>
      <c r="I24" s="97" t="e">
        <f>#REF!-I23</f>
        <v>#REF!</v>
      </c>
      <c r="J24" s="97" t="e">
        <f>#REF!-J23</f>
        <v>#REF!</v>
      </c>
      <c r="K24" s="97" t="e">
        <f>#REF!-K23</f>
        <v>#REF!</v>
      </c>
    </row>
    <row r="34" spans="8:8">
      <c r="H34" s="97" t="s">
        <v>313</v>
      </c>
    </row>
  </sheetData>
  <customSheetViews>
    <customSheetView guid="{7E6EAF56-D69B-4B4F-988F-2F68F5374219}" state="hidden">
      <selection activeCell="C59" sqref="C59"/>
      <pageMargins left="0.7" right="0.7" top="0.75" bottom="0.75" header="0.3" footer="0.3"/>
      <pageSetup paperSize="9" orientation="portrait" r:id="rId1"/>
    </customSheetView>
    <customSheetView guid="{899D69CD-4B7E-42BC-9944-5BD922EB798C}" state="hidden">
      <selection activeCell="C59" sqref="C59"/>
      <pageMargins left="0.7" right="0.7" top="0.75" bottom="0.75" header="0.3" footer="0.3"/>
      <pageSetup paperSize="9" orientation="portrait" r:id="rId2"/>
    </customSheetView>
    <customSheetView guid="{9AF4A83C-CF57-4B40-8A74-6A0EA6C2FE5C}" state="hidden">
      <selection activeCell="C59" sqref="C59"/>
      <pageMargins left="0.7" right="0.7" top="0.75" bottom="0.75" header="0.3" footer="0.3"/>
      <pageSetup paperSize="9" orientation="portrait" horizontalDpi="1200" verticalDpi="1200" r:id="rId3"/>
    </customSheetView>
    <customSheetView guid="{687A4863-1825-4D63-B732-E76682E6DE4F}" state="hidden">
      <selection activeCell="C59" sqref="C59"/>
      <pageMargins left="0.7" right="0.7" top="0.75" bottom="0.75" header="0.3" footer="0.3"/>
      <pageSetup paperSize="9" orientation="portrait" r:id="rId4"/>
    </customSheetView>
    <customSheetView guid="{8DA78CF1-615A-4626-9893-6751995631A4}"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pageSetup paperSize="9" orientation="portrait" r:id="rId5"/>
    </customSheetView>
    <customSheetView guid="{22F3E99A-96C8-445F-81B2-67262F695A36}" state="hidden">
      <selection activeCell="C59" sqref="C59"/>
      <pageMargins left="0.7" right="0.7" top="0.75" bottom="0.75" header="0.3" footer="0.3"/>
      <pageSetup paperSize="9" orientation="portrait" r:id="rId6"/>
    </customSheetView>
    <customSheetView guid="{12F8D032-8143-430B-8DFF-852E8796C402}" state="hidden">
      <selection activeCell="C59" sqref="C59"/>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workbookViewId="0">
      <pane xSplit="3" ySplit="1" topLeftCell="P2" activePane="bottomRight" state="frozen"/>
      <selection pane="topRight" activeCell="D1" sqref="D1"/>
      <selection pane="bottomLeft" activeCell="A2" sqref="A2"/>
      <selection pane="bottomRight" activeCell="AD19" sqref="AD19"/>
    </sheetView>
  </sheetViews>
  <sheetFormatPr defaultColWidth="9.42578125" defaultRowHeight="12.75"/>
  <cols>
    <col min="1" max="1" width="3.5703125" style="114" customWidth="1"/>
    <col min="2" max="2" width="52.5703125" style="129" customWidth="1"/>
    <col min="3" max="3" width="53.5703125" style="129" customWidth="1"/>
    <col min="4" max="18" width="10.28515625" style="129" customWidth="1"/>
    <col min="19" max="22" width="10.28515625" style="114" customWidth="1"/>
    <col min="23" max="16384" width="9.42578125" style="114"/>
  </cols>
  <sheetData>
    <row r="1" spans="2:25" ht="26.25" thickBot="1">
      <c r="B1" s="111" t="s">
        <v>389</v>
      </c>
      <c r="C1" s="111" t="s">
        <v>405</v>
      </c>
      <c r="D1" s="113" t="s">
        <v>476</v>
      </c>
      <c r="E1" s="112" t="s">
        <v>475</v>
      </c>
      <c r="F1" s="112" t="s">
        <v>474</v>
      </c>
      <c r="G1" s="113" t="s">
        <v>561</v>
      </c>
      <c r="H1" s="113" t="s">
        <v>406</v>
      </c>
      <c r="I1" s="112" t="s">
        <v>425</v>
      </c>
      <c r="J1" s="112" t="s">
        <v>424</v>
      </c>
      <c r="K1" s="112" t="s">
        <v>423</v>
      </c>
      <c r="L1" s="112" t="s">
        <v>422</v>
      </c>
      <c r="M1" s="112" t="s">
        <v>559</v>
      </c>
      <c r="N1" s="112" t="s">
        <v>586</v>
      </c>
      <c r="O1" s="112" t="s">
        <v>616</v>
      </c>
      <c r="P1" s="112" t="s">
        <v>621</v>
      </c>
      <c r="Q1" s="112" t="s">
        <v>638</v>
      </c>
      <c r="R1" s="112" t="s">
        <v>639</v>
      </c>
      <c r="S1" s="112" t="s">
        <v>727</v>
      </c>
      <c r="T1" s="112" t="s">
        <v>753</v>
      </c>
      <c r="U1" s="112" t="s">
        <v>748</v>
      </c>
      <c r="V1" s="112" t="s">
        <v>749</v>
      </c>
      <c r="W1" s="112" t="s">
        <v>728</v>
      </c>
      <c r="X1" s="112" t="s">
        <v>729</v>
      </c>
      <c r="Y1" s="112" t="s">
        <v>730</v>
      </c>
    </row>
    <row r="2" spans="2:25" ht="12.6" customHeight="1">
      <c r="B2" s="115" t="s">
        <v>390</v>
      </c>
      <c r="C2" s="127" t="s">
        <v>407</v>
      </c>
      <c r="D2" s="116">
        <v>0.46800000000000003</v>
      </c>
      <c r="E2" s="116">
        <v>0.44600000000000001</v>
      </c>
      <c r="F2" s="116">
        <v>0.435</v>
      </c>
      <c r="G2" s="116">
        <v>0.434</v>
      </c>
      <c r="H2" s="116">
        <v>0.48899999999999999</v>
      </c>
      <c r="I2" s="116">
        <v>0.45200000000000001</v>
      </c>
      <c r="J2" s="116">
        <v>0.45</v>
      </c>
      <c r="K2" s="116">
        <v>0.432</v>
      </c>
      <c r="L2" s="116">
        <v>0.55100000000000005</v>
      </c>
      <c r="M2" s="116">
        <v>0.48699999999999999</v>
      </c>
      <c r="N2" s="116">
        <v>0.45700000000000002</v>
      </c>
      <c r="O2" s="116">
        <v>0.47199999999999998</v>
      </c>
      <c r="P2" s="116">
        <v>0.56299999999999994</v>
      </c>
      <c r="Q2" s="116">
        <v>0.51500000000000001</v>
      </c>
      <c r="R2" s="116">
        <v>0.48899999999999999</v>
      </c>
      <c r="S2" s="116">
        <v>0.51900000000000002</v>
      </c>
      <c r="T2" s="116">
        <v>0.497</v>
      </c>
      <c r="U2" s="116">
        <v>0.44800000000000001</v>
      </c>
      <c r="V2" s="116">
        <v>0.438</v>
      </c>
      <c r="W2" s="116">
        <v>0.39800000000000002</v>
      </c>
      <c r="X2" s="116">
        <v>0.38900000000000001</v>
      </c>
      <c r="Y2" s="116">
        <v>0.41899999999999998</v>
      </c>
    </row>
    <row r="3" spans="2:25" ht="12.6" customHeight="1">
      <c r="B3" s="117" t="s">
        <v>391</v>
      </c>
      <c r="C3" s="128" t="s">
        <v>408</v>
      </c>
      <c r="D3" s="118">
        <v>0.67800000000000005</v>
      </c>
      <c r="E3" s="118">
        <v>0.67200000000000004</v>
      </c>
      <c r="F3" s="118">
        <v>0.67700000000000005</v>
      </c>
      <c r="G3" s="118">
        <v>0.68</v>
      </c>
      <c r="H3" s="118">
        <v>0.7</v>
      </c>
      <c r="I3" s="118">
        <v>0.66800000000000004</v>
      </c>
      <c r="J3" s="118">
        <v>0.67600000000000005</v>
      </c>
      <c r="K3" s="118">
        <v>0.65900000000000003</v>
      </c>
      <c r="L3" s="118">
        <v>0.71699999999999997</v>
      </c>
      <c r="M3" s="118">
        <v>0.69799999999999995</v>
      </c>
      <c r="N3" s="118">
        <v>0.69699999999999995</v>
      </c>
      <c r="O3" s="118">
        <v>0.69499999999999995</v>
      </c>
      <c r="P3" s="118">
        <v>0.72799999999999998</v>
      </c>
      <c r="Q3" s="118">
        <v>0.71499999999999997</v>
      </c>
      <c r="R3" s="118">
        <v>0.69299999999999995</v>
      </c>
      <c r="S3" s="118">
        <v>0.68100000000000005</v>
      </c>
      <c r="T3" s="118">
        <v>0.65</v>
      </c>
      <c r="U3" s="118">
        <v>0.63600000000000001</v>
      </c>
      <c r="V3" s="118">
        <v>0.64200000000000002</v>
      </c>
      <c r="W3" s="118">
        <v>0.751</v>
      </c>
      <c r="X3" s="118">
        <v>0.79500000000000004</v>
      </c>
      <c r="Y3" s="118">
        <v>0.76900000000000002</v>
      </c>
    </row>
    <row r="4" spans="2:25" ht="12.6" customHeight="1">
      <c r="B4" s="117" t="s">
        <v>392</v>
      </c>
      <c r="C4" s="128" t="s">
        <v>409</v>
      </c>
      <c r="D4" s="119">
        <v>3.7400000000000003E-2</v>
      </c>
      <c r="E4" s="119">
        <v>3.78E-2</v>
      </c>
      <c r="F4" s="119">
        <v>3.7999999999999999E-2</v>
      </c>
      <c r="G4" s="119">
        <v>3.8300000000000001E-2</v>
      </c>
      <c r="H4" s="119">
        <v>3.95E-2</v>
      </c>
      <c r="I4" s="119">
        <v>3.85E-2</v>
      </c>
      <c r="J4" s="119">
        <v>3.7699999999999997E-2</v>
      </c>
      <c r="K4" s="119">
        <v>3.6600000000000001E-2</v>
      </c>
      <c r="L4" s="119">
        <v>3.4799999999999998E-2</v>
      </c>
      <c r="M4" s="119">
        <v>3.4799999999999998E-2</v>
      </c>
      <c r="N4" s="119">
        <v>3.5000000000000003E-2</v>
      </c>
      <c r="O4" s="119">
        <v>3.4599999999999999E-2</v>
      </c>
      <c r="P4" s="119">
        <v>3.32E-2</v>
      </c>
      <c r="Q4" s="119">
        <v>3.09E-2</v>
      </c>
      <c r="R4" s="119">
        <v>2.9499999999999998E-2</v>
      </c>
      <c r="S4" s="119">
        <v>2.87E-2</v>
      </c>
      <c r="T4" s="119">
        <v>2.5600000000000001E-2</v>
      </c>
      <c r="U4" s="119">
        <v>2.5999999999999999E-2</v>
      </c>
      <c r="V4" s="119">
        <v>2.6100000000000002E-2</v>
      </c>
      <c r="W4" s="119">
        <v>4.02E-2</v>
      </c>
      <c r="X4" s="119">
        <v>4.6300000000000001E-2</v>
      </c>
      <c r="Y4" s="119">
        <v>4.1000000000000002E-2</v>
      </c>
    </row>
    <row r="5" spans="2:25" ht="12.6" customHeight="1">
      <c r="B5" s="117" t="s">
        <v>393</v>
      </c>
      <c r="C5" s="128" t="s">
        <v>410</v>
      </c>
      <c r="D5" s="118">
        <v>0.25700000000000001</v>
      </c>
      <c r="E5" s="118">
        <v>0.255</v>
      </c>
      <c r="F5" s="118">
        <v>0.26</v>
      </c>
      <c r="G5" s="118">
        <v>0.25900000000000001</v>
      </c>
      <c r="H5" s="120">
        <v>0.25900000000000001</v>
      </c>
      <c r="I5" s="120">
        <v>0.25</v>
      </c>
      <c r="J5" s="120">
        <v>0.251</v>
      </c>
      <c r="K5" s="120">
        <v>0.23599999999999999</v>
      </c>
      <c r="L5" s="120">
        <v>0.23200000000000001</v>
      </c>
      <c r="M5" s="118">
        <v>0.22500000000000001</v>
      </c>
      <c r="N5" s="118">
        <v>0.224</v>
      </c>
      <c r="O5" s="120">
        <v>0.22500000000000001</v>
      </c>
      <c r="P5" s="120">
        <v>0.23899999999999999</v>
      </c>
      <c r="Q5" s="120">
        <v>0.23799999999999999</v>
      </c>
      <c r="R5" s="120">
        <v>0.245</v>
      </c>
      <c r="S5" s="120">
        <v>0.249</v>
      </c>
      <c r="T5" s="118">
        <v>0.28899999999999998</v>
      </c>
      <c r="U5" s="118">
        <v>0.27700000000000002</v>
      </c>
      <c r="V5" s="118">
        <v>0.28000000000000003</v>
      </c>
      <c r="W5" s="118">
        <v>0.221</v>
      </c>
      <c r="X5" s="118">
        <v>0.19700000000000001</v>
      </c>
      <c r="Y5" s="118">
        <v>0.22</v>
      </c>
    </row>
    <row r="6" spans="2:25" ht="12.6" customHeight="1">
      <c r="B6" s="117" t="s">
        <v>394</v>
      </c>
      <c r="C6" s="128" t="s">
        <v>411</v>
      </c>
      <c r="D6" s="118">
        <v>0.95899999999999996</v>
      </c>
      <c r="E6" s="118">
        <v>0.96299999999999997</v>
      </c>
      <c r="F6" s="118">
        <v>0.95899999999999996</v>
      </c>
      <c r="G6" s="118">
        <v>0.96699999999999997</v>
      </c>
      <c r="H6" s="120">
        <v>0.96</v>
      </c>
      <c r="I6" s="120">
        <v>0.93600000000000005</v>
      </c>
      <c r="J6" s="120">
        <v>0.93500000000000005</v>
      </c>
      <c r="K6" s="120">
        <v>0.91900000000000004</v>
      </c>
      <c r="L6" s="120">
        <v>0.93899999999999995</v>
      </c>
      <c r="M6" s="118">
        <v>0.94</v>
      </c>
      <c r="N6" s="118">
        <v>0.95199999999999996</v>
      </c>
      <c r="O6" s="120">
        <v>0.91600000000000004</v>
      </c>
      <c r="P6" s="120">
        <v>0.93600000000000005</v>
      </c>
      <c r="Q6" s="120">
        <v>0.86</v>
      </c>
      <c r="R6" s="120">
        <v>0.85199999999999998</v>
      </c>
      <c r="S6" s="120">
        <v>0.82799999999999996</v>
      </c>
      <c r="T6" s="118">
        <v>0.79300000000000004</v>
      </c>
      <c r="U6" s="118">
        <v>0.81299999999999994</v>
      </c>
      <c r="V6" s="118">
        <v>0.81299999999999994</v>
      </c>
      <c r="W6" s="118">
        <v>0.79900000000000004</v>
      </c>
      <c r="X6" s="118">
        <v>0.83199999999999996</v>
      </c>
      <c r="Y6" s="118">
        <v>0.81</v>
      </c>
    </row>
    <row r="7" spans="2:25" ht="12.6" customHeight="1">
      <c r="B7" s="117" t="s">
        <v>395</v>
      </c>
      <c r="C7" s="128" t="s">
        <v>412</v>
      </c>
      <c r="D7" s="118">
        <v>6.4000000000000001E-2</v>
      </c>
      <c r="E7" s="118">
        <v>5.8999999999999997E-2</v>
      </c>
      <c r="F7" s="118">
        <v>0.06</v>
      </c>
      <c r="G7" s="118">
        <v>5.8000000000000003E-2</v>
      </c>
      <c r="H7" s="120">
        <v>0.06</v>
      </c>
      <c r="I7" s="120">
        <v>5.8000000000000003E-2</v>
      </c>
      <c r="J7" s="120">
        <v>5.5E-2</v>
      </c>
      <c r="K7" s="120">
        <v>4.5999999999999999E-2</v>
      </c>
      <c r="L7" s="120">
        <v>4.8000000000000001E-2</v>
      </c>
      <c r="M7" s="118">
        <v>4.7E-2</v>
      </c>
      <c r="N7" s="118">
        <v>0.05</v>
      </c>
      <c r="O7" s="120">
        <v>5.1999999999999998E-2</v>
      </c>
      <c r="P7" s="120">
        <v>5.1999999999999998E-2</v>
      </c>
      <c r="Q7" s="120">
        <v>5.6000000000000001E-2</v>
      </c>
      <c r="R7" s="120">
        <v>5.7000000000000002E-2</v>
      </c>
      <c r="S7" s="120">
        <v>5.8000000000000003E-2</v>
      </c>
      <c r="T7" s="118">
        <v>0.06</v>
      </c>
      <c r="U7" s="118">
        <v>5.8000000000000003E-2</v>
      </c>
      <c r="V7" s="118">
        <v>5.3999999999999999E-2</v>
      </c>
      <c r="W7" s="118">
        <v>4.8000000000000001E-2</v>
      </c>
      <c r="X7" s="118">
        <v>4.7E-2</v>
      </c>
      <c r="Y7" s="118">
        <v>4.9000000000000002E-2</v>
      </c>
    </row>
    <row r="8" spans="2:25" ht="12.6" customHeight="1">
      <c r="B8" s="117" t="s">
        <v>396</v>
      </c>
      <c r="C8" s="128" t="s">
        <v>413</v>
      </c>
      <c r="D8" s="118">
        <v>0.59199999999999997</v>
      </c>
      <c r="E8" s="118">
        <v>0.621</v>
      </c>
      <c r="F8" s="118">
        <v>0.628</v>
      </c>
      <c r="G8" s="118">
        <v>0.63100000000000001</v>
      </c>
      <c r="H8" s="120">
        <v>0.627</v>
      </c>
      <c r="I8" s="120">
        <v>0.63800000000000001</v>
      </c>
      <c r="J8" s="120">
        <v>0.63600000000000001</v>
      </c>
      <c r="K8" s="120">
        <v>0.50900000000000001</v>
      </c>
      <c r="L8" s="120">
        <v>0.52</v>
      </c>
      <c r="M8" s="118">
        <v>0.53600000000000003</v>
      </c>
      <c r="N8" s="118">
        <v>0.53400000000000003</v>
      </c>
      <c r="O8" s="120">
        <v>0.53800000000000003</v>
      </c>
      <c r="P8" s="120">
        <v>0.53900000000000003</v>
      </c>
      <c r="Q8" s="120">
        <v>0.54800000000000004</v>
      </c>
      <c r="R8" s="120">
        <v>0.56899999999999995</v>
      </c>
      <c r="S8" s="120">
        <v>0.57899999999999996</v>
      </c>
      <c r="T8" s="118">
        <v>0.57199999999999995</v>
      </c>
      <c r="U8" s="118">
        <v>0.59399999999999997</v>
      </c>
      <c r="V8" s="118">
        <v>0.60299999999999998</v>
      </c>
      <c r="W8" s="118">
        <v>0.61099999999999999</v>
      </c>
      <c r="X8" s="118">
        <v>0.60599999999999998</v>
      </c>
      <c r="Y8" s="118">
        <v>0.59899999999999998</v>
      </c>
    </row>
    <row r="9" spans="2:25" ht="12.6" customHeight="1">
      <c r="B9" s="117" t="s">
        <v>397</v>
      </c>
      <c r="C9" s="128" t="s">
        <v>414</v>
      </c>
      <c r="D9" s="119">
        <v>7.3000000000000001E-3</v>
      </c>
      <c r="E9" s="119">
        <v>6.6E-3</v>
      </c>
      <c r="F9" s="119">
        <v>6.4000000000000003E-3</v>
      </c>
      <c r="G9" s="119">
        <v>6.3E-3</v>
      </c>
      <c r="H9" s="121">
        <v>6.6E-3</v>
      </c>
      <c r="I9" s="121">
        <v>7.9000000000000008E-3</v>
      </c>
      <c r="J9" s="121">
        <v>8.0000000000000002E-3</v>
      </c>
      <c r="K9" s="121">
        <v>8.6E-3</v>
      </c>
      <c r="L9" s="121">
        <v>8.0999999999999996E-3</v>
      </c>
      <c r="M9" s="119">
        <v>8.8000000000000005E-3</v>
      </c>
      <c r="N9" s="119">
        <v>9.1999999999999998E-3</v>
      </c>
      <c r="O9" s="121">
        <v>8.5000000000000006E-3</v>
      </c>
      <c r="P9" s="121">
        <v>9.5999999999999992E-3</v>
      </c>
      <c r="Q9" s="121">
        <v>1.06E-2</v>
      </c>
      <c r="R9" s="121">
        <v>1.0699999999999999E-2</v>
      </c>
      <c r="S9" s="121">
        <v>1.21E-2</v>
      </c>
      <c r="T9" s="119">
        <v>1.14E-2</v>
      </c>
      <c r="U9" s="119">
        <v>9.9000000000000008E-3</v>
      </c>
      <c r="V9" s="119">
        <v>8.8999999999999999E-3</v>
      </c>
      <c r="W9" s="119">
        <v>5.7999999999999996E-3</v>
      </c>
      <c r="X9" s="119">
        <v>4.7999999999999996E-3</v>
      </c>
      <c r="Y9" s="119">
        <v>5.4999999999999997E-3</v>
      </c>
    </row>
    <row r="10" spans="2:25" ht="12.6" customHeight="1">
      <c r="B10" s="117" t="s">
        <v>398</v>
      </c>
      <c r="C10" s="128" t="s">
        <v>415</v>
      </c>
      <c r="D10" s="118">
        <v>0.115</v>
      </c>
      <c r="E10" s="118">
        <v>0.11</v>
      </c>
      <c r="F10" s="118">
        <v>0.11700000000000001</v>
      </c>
      <c r="G10" s="118">
        <v>0.121</v>
      </c>
      <c r="H10" s="120">
        <v>0.113</v>
      </c>
      <c r="I10" s="120">
        <v>0.113</v>
      </c>
      <c r="J10" s="120">
        <v>0.11</v>
      </c>
      <c r="K10" s="120">
        <v>0.11899999999999999</v>
      </c>
      <c r="L10" s="120">
        <v>0.104</v>
      </c>
      <c r="M10" s="118">
        <v>0.10100000000000001</v>
      </c>
      <c r="N10" s="118">
        <v>0.11</v>
      </c>
      <c r="O10" s="120">
        <v>9.7000000000000003E-2</v>
      </c>
      <c r="P10" s="120">
        <v>8.5000000000000006E-2</v>
      </c>
      <c r="Q10" s="120">
        <v>7.0999999999999994E-2</v>
      </c>
      <c r="R10" s="120">
        <v>6.2E-2</v>
      </c>
      <c r="S10" s="120">
        <v>4.3999999999999997E-2</v>
      </c>
      <c r="T10" s="118">
        <v>4.1000000000000002E-2</v>
      </c>
      <c r="U10" s="118">
        <v>3.7999999999999999E-2</v>
      </c>
      <c r="V10" s="118">
        <v>4.1000000000000002E-2</v>
      </c>
      <c r="W10" s="118">
        <v>8.5999999999999993E-2</v>
      </c>
      <c r="X10" s="118">
        <v>0.10299999999999999</v>
      </c>
      <c r="Y10" s="118">
        <v>9.0999999999999998E-2</v>
      </c>
    </row>
    <row r="11" spans="2:25" ht="12.6" customHeight="1">
      <c r="B11" s="117" t="s">
        <v>399</v>
      </c>
      <c r="C11" s="128" t="s">
        <v>416</v>
      </c>
      <c r="D11" s="118">
        <v>0.13300000000000001</v>
      </c>
      <c r="E11" s="118">
        <v>0.128</v>
      </c>
      <c r="F11" s="118">
        <v>0.13700000000000001</v>
      </c>
      <c r="G11" s="118">
        <v>0.14199999999999999</v>
      </c>
      <c r="H11" s="120">
        <v>0.13300000000000001</v>
      </c>
      <c r="I11" s="120">
        <v>0.13300000000000001</v>
      </c>
      <c r="J11" s="120">
        <v>0.13</v>
      </c>
      <c r="K11" s="120">
        <v>0.14199999999999999</v>
      </c>
      <c r="L11" s="120">
        <v>0.124</v>
      </c>
      <c r="M11" s="118">
        <v>0.121</v>
      </c>
      <c r="N11" s="118">
        <v>0.13200000000000001</v>
      </c>
      <c r="O11" s="120">
        <v>0.11700000000000001</v>
      </c>
      <c r="P11" s="120">
        <v>0.10100000000000001</v>
      </c>
      <c r="Q11" s="120">
        <v>8.5999999999999993E-2</v>
      </c>
      <c r="R11" s="120">
        <v>7.4999999999999997E-2</v>
      </c>
      <c r="S11" s="120">
        <v>5.2999999999999999E-2</v>
      </c>
      <c r="T11" s="118">
        <v>0.05</v>
      </c>
      <c r="U11" s="118">
        <v>4.5999999999999999E-2</v>
      </c>
      <c r="V11" s="118">
        <v>4.9000000000000002E-2</v>
      </c>
      <c r="W11" s="118">
        <v>8.6999999999999994E-2</v>
      </c>
      <c r="X11" s="118">
        <v>0.107</v>
      </c>
      <c r="Y11" s="118">
        <v>9.5000000000000001E-2</v>
      </c>
    </row>
    <row r="12" spans="2:25" ht="12.6" customHeight="1">
      <c r="B12" s="117" t="s">
        <v>400</v>
      </c>
      <c r="C12" s="128" t="s">
        <v>417</v>
      </c>
      <c r="D12" s="118">
        <v>1.4E-2</v>
      </c>
      <c r="E12" s="118">
        <v>1.2999999999999999E-2</v>
      </c>
      <c r="F12" s="118">
        <v>1.4E-2</v>
      </c>
      <c r="G12" s="118">
        <v>1.4E-2</v>
      </c>
      <c r="H12" s="120">
        <v>1.4E-2</v>
      </c>
      <c r="I12" s="120">
        <v>1.2999999999999999E-2</v>
      </c>
      <c r="J12" s="120">
        <v>1.2999999999999999E-2</v>
      </c>
      <c r="K12" s="120">
        <v>1.2999999999999999E-2</v>
      </c>
      <c r="L12" s="120">
        <v>1.0999999999999999E-2</v>
      </c>
      <c r="M12" s="118">
        <v>1.0999999999999999E-2</v>
      </c>
      <c r="N12" s="118">
        <v>1.2E-2</v>
      </c>
      <c r="O12" s="120">
        <v>0.01</v>
      </c>
      <c r="P12" s="120">
        <v>8.9999999999999993E-3</v>
      </c>
      <c r="Q12" s="120">
        <v>8.0000000000000002E-3</v>
      </c>
      <c r="R12" s="120">
        <v>7.0000000000000001E-3</v>
      </c>
      <c r="S12" s="120">
        <v>5.0000000000000001E-3</v>
      </c>
      <c r="T12" s="118">
        <v>4.0000000000000001E-3</v>
      </c>
      <c r="U12" s="118">
        <v>4.0000000000000001E-3</v>
      </c>
      <c r="V12" s="118">
        <v>4.0000000000000001E-3</v>
      </c>
      <c r="W12" s="118">
        <v>8.0000000000000002E-3</v>
      </c>
      <c r="X12" s="118">
        <v>0.01</v>
      </c>
      <c r="Y12" s="118">
        <v>8.0000000000000002E-3</v>
      </c>
    </row>
    <row r="13" spans="2:25" ht="12.6" customHeight="1">
      <c r="B13" s="117" t="s">
        <v>401</v>
      </c>
      <c r="C13" s="128" t="s">
        <v>418</v>
      </c>
      <c r="D13" s="119">
        <v>0.15670000000000001</v>
      </c>
      <c r="E13" s="119">
        <v>0.1651</v>
      </c>
      <c r="F13" s="119">
        <v>0.16900000000000001</v>
      </c>
      <c r="G13" s="119">
        <v>0.16689999999999999</v>
      </c>
      <c r="H13" s="121">
        <v>0.16669999999999999</v>
      </c>
      <c r="I13" s="121">
        <v>0.17780000000000001</v>
      </c>
      <c r="J13" s="121">
        <v>0.17610000000000001</v>
      </c>
      <c r="K13" s="121">
        <v>0.1598</v>
      </c>
      <c r="L13" s="121">
        <v>0.16470000000000001</v>
      </c>
      <c r="M13" s="119">
        <v>0.16259999999999999</v>
      </c>
      <c r="N13" s="119">
        <v>0.16139999999999999</v>
      </c>
      <c r="O13" s="121">
        <v>0.17069999999999999</v>
      </c>
      <c r="P13" s="121">
        <v>0.16789999999999999</v>
      </c>
      <c r="Q13" s="121">
        <v>0.18759999999999999</v>
      </c>
      <c r="R13" s="121">
        <v>0.187</v>
      </c>
      <c r="S13" s="121">
        <v>0.20419999999999999</v>
      </c>
      <c r="T13" s="119">
        <v>0.2089</v>
      </c>
      <c r="U13" s="119">
        <v>0.21160000000000001</v>
      </c>
      <c r="V13" s="119">
        <v>0.20380000000000001</v>
      </c>
      <c r="W13" s="119">
        <v>0.1812</v>
      </c>
      <c r="X13" s="119">
        <v>0.1918</v>
      </c>
      <c r="Y13" s="119">
        <v>0.1893</v>
      </c>
    </row>
    <row r="14" spans="2:25" ht="12.6" customHeight="1">
      <c r="B14" s="117" t="s">
        <v>402</v>
      </c>
      <c r="C14" s="128" t="s">
        <v>419</v>
      </c>
      <c r="D14" s="119">
        <v>0.14699999999999999</v>
      </c>
      <c r="E14" s="119">
        <v>0.15529999999999999</v>
      </c>
      <c r="F14" s="119">
        <v>0.15920000000000001</v>
      </c>
      <c r="G14" s="119">
        <v>0.15279999999999999</v>
      </c>
      <c r="H14" s="119">
        <v>0.15310000000000001</v>
      </c>
      <c r="I14" s="119">
        <v>0.15629999999999999</v>
      </c>
      <c r="J14" s="119">
        <v>0.15509999999999999</v>
      </c>
      <c r="K14" s="119">
        <v>0.1411</v>
      </c>
      <c r="L14" s="119">
        <v>0.14630000000000001</v>
      </c>
      <c r="M14" s="119">
        <v>0.14449999999999999</v>
      </c>
      <c r="N14" s="119">
        <v>0.1431</v>
      </c>
      <c r="O14" s="119">
        <v>0.15210000000000001</v>
      </c>
      <c r="P14" s="119">
        <v>0.14910000000000001</v>
      </c>
      <c r="Q14" s="119">
        <v>0.1681</v>
      </c>
      <c r="R14" s="119">
        <v>0.1676</v>
      </c>
      <c r="S14" s="121">
        <v>0.18379999999999999</v>
      </c>
      <c r="T14" s="119">
        <v>0.18870000000000001</v>
      </c>
      <c r="U14" s="119">
        <v>0.19139999999999999</v>
      </c>
      <c r="V14" s="119">
        <v>0.18379999999999999</v>
      </c>
      <c r="W14" s="119">
        <v>0.16189999999999999</v>
      </c>
      <c r="X14" s="119">
        <v>0.1731</v>
      </c>
      <c r="Y14" s="119">
        <v>0.1716</v>
      </c>
    </row>
    <row r="15" spans="2:25" ht="12.6" customHeight="1">
      <c r="B15" s="117" t="s">
        <v>403</v>
      </c>
      <c r="C15" s="128" t="s">
        <v>420</v>
      </c>
      <c r="D15" s="122">
        <v>218.58</v>
      </c>
      <c r="E15" s="122">
        <v>220.65</v>
      </c>
      <c r="F15" s="122">
        <v>228</v>
      </c>
      <c r="G15" s="122">
        <v>234.86</v>
      </c>
      <c r="H15" s="122">
        <v>239.04</v>
      </c>
      <c r="I15" s="122">
        <v>241.21</v>
      </c>
      <c r="J15" s="122">
        <v>246.75</v>
      </c>
      <c r="K15" s="122">
        <v>260.51</v>
      </c>
      <c r="L15" s="122">
        <v>262.42</v>
      </c>
      <c r="M15" s="122">
        <v>250.07</v>
      </c>
      <c r="N15" s="122">
        <v>258.77999999999997</v>
      </c>
      <c r="O15" s="122">
        <v>264.27999999999997</v>
      </c>
      <c r="P15" s="122">
        <v>266.83999999999997</v>
      </c>
      <c r="Q15" s="122">
        <v>273.17</v>
      </c>
      <c r="R15" s="122">
        <v>278.45999999999998</v>
      </c>
      <c r="S15" s="122">
        <v>280.44</v>
      </c>
      <c r="T15" s="122">
        <v>284.64999999999998</v>
      </c>
      <c r="U15" s="122">
        <v>283.13</v>
      </c>
      <c r="V15" s="122">
        <v>283.67</v>
      </c>
      <c r="W15" s="122">
        <v>264.29000000000002</v>
      </c>
      <c r="X15" s="122">
        <v>278.55</v>
      </c>
      <c r="Y15" s="122">
        <v>282.29000000000002</v>
      </c>
    </row>
    <row r="16" spans="2:25" ht="13.5" customHeight="1" thickBot="1">
      <c r="B16" s="123" t="s">
        <v>404</v>
      </c>
      <c r="C16" s="123" t="s">
        <v>421</v>
      </c>
      <c r="D16" s="124">
        <v>4.5599999999999996</v>
      </c>
      <c r="E16" s="124">
        <v>11.09</v>
      </c>
      <c r="F16" s="124">
        <v>16.57</v>
      </c>
      <c r="G16" s="124">
        <v>22.15</v>
      </c>
      <c r="H16" s="124">
        <v>4.37</v>
      </c>
      <c r="I16" s="124">
        <v>10.85</v>
      </c>
      <c r="J16" s="124">
        <v>15.86</v>
      </c>
      <c r="K16" s="124">
        <v>23.7</v>
      </c>
      <c r="L16" s="124">
        <v>3.32</v>
      </c>
      <c r="M16" s="283">
        <v>9.16</v>
      </c>
      <c r="N16" s="283">
        <v>15.98</v>
      </c>
      <c r="O16" s="124">
        <v>20.95</v>
      </c>
      <c r="P16" s="124">
        <v>1.67</v>
      </c>
      <c r="Q16" s="124">
        <v>4.66</v>
      </c>
      <c r="R16" s="124">
        <v>9.36</v>
      </c>
      <c r="S16" s="124">
        <v>10.16</v>
      </c>
      <c r="T16" s="283">
        <v>1.49</v>
      </c>
      <c r="U16" s="283">
        <v>3.66</v>
      </c>
      <c r="V16" s="283">
        <v>8.98</v>
      </c>
      <c r="W16" s="283">
        <v>9.39</v>
      </c>
      <c r="X16" s="283">
        <v>15.82</v>
      </c>
      <c r="Y16" s="283">
        <v>18.55</v>
      </c>
    </row>
    <row r="17" spans="1:18" ht="13.5" customHeight="1">
      <c r="B17" s="125"/>
      <c r="C17" s="125"/>
      <c r="D17" s="126"/>
      <c r="E17" s="126"/>
      <c r="F17" s="126"/>
      <c r="G17" s="126"/>
      <c r="H17" s="126"/>
      <c r="I17" s="126"/>
      <c r="J17" s="126"/>
      <c r="K17" s="126"/>
      <c r="L17" s="126"/>
      <c r="M17" s="126"/>
      <c r="N17" s="126"/>
      <c r="O17" s="126"/>
      <c r="P17" s="126"/>
      <c r="Q17" s="126"/>
      <c r="R17" s="126"/>
    </row>
    <row r="18" spans="1:18" ht="61.5" customHeight="1">
      <c r="A18" s="145" t="s">
        <v>426</v>
      </c>
      <c r="B18" s="241" t="s">
        <v>731</v>
      </c>
      <c r="C18" s="241" t="s">
        <v>732</v>
      </c>
      <c r="D18" s="126"/>
      <c r="E18" s="126"/>
      <c r="F18" s="126"/>
      <c r="G18" s="126"/>
      <c r="H18" s="126"/>
      <c r="I18" s="126"/>
      <c r="J18" s="126"/>
      <c r="K18" s="126"/>
      <c r="L18" s="126"/>
      <c r="M18" s="126"/>
      <c r="N18" s="126"/>
      <c r="O18" s="126"/>
      <c r="P18" s="126"/>
      <c r="Q18" s="126"/>
      <c r="R18" s="126"/>
    </row>
    <row r="19" spans="1:18" ht="29.25">
      <c r="A19" s="145" t="s">
        <v>427</v>
      </c>
      <c r="B19" s="241" t="s">
        <v>733</v>
      </c>
      <c r="C19" s="241" t="s">
        <v>734</v>
      </c>
      <c r="D19" s="126"/>
      <c r="E19" s="126"/>
      <c r="F19" s="126"/>
      <c r="G19" s="126"/>
      <c r="H19" s="126"/>
      <c r="I19" s="126"/>
      <c r="J19" s="126"/>
      <c r="K19" s="126"/>
      <c r="L19" s="126"/>
      <c r="M19" s="126"/>
      <c r="N19" s="126"/>
      <c r="O19" s="126"/>
      <c r="P19" s="126"/>
      <c r="Q19" s="126"/>
      <c r="R19" s="126"/>
    </row>
    <row r="20" spans="1:18" ht="29.25">
      <c r="A20" s="145" t="s">
        <v>428</v>
      </c>
      <c r="B20" s="241" t="s">
        <v>735</v>
      </c>
      <c r="C20" s="598" t="s">
        <v>736</v>
      </c>
      <c r="D20" s="126"/>
      <c r="E20" s="126"/>
      <c r="F20" s="126"/>
      <c r="G20" s="126"/>
      <c r="H20" s="126"/>
      <c r="I20" s="126"/>
      <c r="J20" s="126"/>
      <c r="K20" s="126"/>
      <c r="L20" s="126"/>
      <c r="M20" s="126"/>
      <c r="N20" s="126"/>
      <c r="O20" s="126"/>
      <c r="P20" s="126"/>
      <c r="Q20" s="126"/>
      <c r="R20" s="126"/>
    </row>
    <row r="21" spans="1:18" ht="29.25">
      <c r="A21" s="145" t="s">
        <v>429</v>
      </c>
      <c r="B21" s="241" t="s">
        <v>737</v>
      </c>
      <c r="C21" s="598" t="s">
        <v>738</v>
      </c>
      <c r="D21" s="126"/>
      <c r="E21" s="126"/>
      <c r="F21" s="126"/>
      <c r="G21" s="126"/>
      <c r="H21" s="126"/>
      <c r="I21" s="126"/>
      <c r="J21" s="126"/>
      <c r="K21" s="126"/>
      <c r="L21" s="126"/>
      <c r="M21" s="126"/>
      <c r="N21" s="126"/>
      <c r="O21" s="126"/>
      <c r="P21" s="126"/>
      <c r="Q21" s="126"/>
      <c r="R21" s="126"/>
    </row>
    <row r="22" spans="1:18" ht="29.25">
      <c r="A22" s="145" t="s">
        <v>430</v>
      </c>
      <c r="B22" s="241" t="s">
        <v>431</v>
      </c>
      <c r="C22" s="241" t="s">
        <v>537</v>
      </c>
      <c r="D22" s="126"/>
      <c r="E22" s="126"/>
      <c r="F22" s="126"/>
      <c r="G22" s="126"/>
      <c r="H22" s="126"/>
      <c r="I22" s="126"/>
      <c r="J22" s="126"/>
      <c r="K22" s="126"/>
      <c r="L22" s="126"/>
      <c r="M22" s="126"/>
      <c r="N22" s="126"/>
      <c r="O22" s="126"/>
      <c r="P22" s="126"/>
      <c r="Q22" s="126"/>
      <c r="R22" s="126"/>
    </row>
    <row r="23" spans="1:18" ht="48.75">
      <c r="A23" s="145" t="s">
        <v>432</v>
      </c>
      <c r="B23" s="241" t="s">
        <v>433</v>
      </c>
      <c r="C23" s="241" t="s">
        <v>739</v>
      </c>
      <c r="D23" s="126"/>
      <c r="E23" s="126"/>
      <c r="F23" s="126"/>
      <c r="G23" s="126"/>
      <c r="H23" s="126"/>
      <c r="I23" s="126"/>
      <c r="J23" s="126"/>
      <c r="K23" s="126"/>
      <c r="L23" s="126"/>
      <c r="M23" s="126"/>
      <c r="N23" s="126"/>
      <c r="O23" s="126"/>
      <c r="P23" s="126"/>
      <c r="Q23" s="126"/>
      <c r="R23" s="126"/>
    </row>
    <row r="24" spans="1:18" ht="22.5" customHeight="1">
      <c r="A24" s="145" t="s">
        <v>434</v>
      </c>
      <c r="B24" s="241" t="s">
        <v>435</v>
      </c>
      <c r="C24" s="241" t="s">
        <v>538</v>
      </c>
      <c r="D24" s="126"/>
      <c r="E24" s="126"/>
      <c r="F24" s="126"/>
      <c r="G24" s="126"/>
      <c r="H24" s="126"/>
      <c r="I24" s="126"/>
      <c r="J24" s="126"/>
      <c r="K24" s="126"/>
      <c r="L24" s="126"/>
      <c r="M24" s="126"/>
      <c r="N24" s="126"/>
      <c r="O24" s="126"/>
      <c r="P24" s="126"/>
      <c r="Q24" s="126"/>
      <c r="R24" s="126"/>
    </row>
    <row r="25" spans="1:18" ht="39">
      <c r="A25" s="145" t="s">
        <v>436</v>
      </c>
      <c r="B25" s="241" t="s">
        <v>740</v>
      </c>
      <c r="C25" s="241" t="s">
        <v>741</v>
      </c>
      <c r="D25" s="126"/>
      <c r="E25" s="126"/>
      <c r="F25" s="126"/>
      <c r="G25" s="126"/>
      <c r="H25" s="126"/>
      <c r="I25" s="126"/>
      <c r="J25" s="126"/>
      <c r="K25" s="126"/>
      <c r="L25" s="126"/>
      <c r="M25" s="126"/>
      <c r="N25" s="126"/>
      <c r="O25" s="126"/>
      <c r="P25" s="126"/>
      <c r="Q25" s="126"/>
      <c r="R25" s="126"/>
    </row>
    <row r="26" spans="1:18" ht="39">
      <c r="A26" s="145" t="s">
        <v>437</v>
      </c>
      <c r="B26" s="241" t="s">
        <v>742</v>
      </c>
      <c r="C26" s="241" t="s">
        <v>743</v>
      </c>
      <c r="D26" s="126"/>
      <c r="E26" s="126"/>
      <c r="F26" s="126"/>
      <c r="G26" s="126"/>
      <c r="H26" s="126"/>
      <c r="I26" s="126"/>
      <c r="J26" s="126"/>
      <c r="K26" s="126"/>
      <c r="L26" s="126"/>
      <c r="M26" s="126"/>
      <c r="N26" s="126"/>
      <c r="O26" s="126"/>
      <c r="P26" s="126"/>
      <c r="Q26" s="126"/>
      <c r="R26" s="126"/>
    </row>
    <row r="27" spans="1:18" ht="19.5">
      <c r="A27" s="145" t="s">
        <v>438</v>
      </c>
      <c r="B27" s="241" t="s">
        <v>744</v>
      </c>
      <c r="C27" s="241" t="s">
        <v>539</v>
      </c>
      <c r="D27" s="126"/>
      <c r="E27" s="126"/>
      <c r="F27" s="126"/>
      <c r="G27" s="126"/>
      <c r="H27" s="126"/>
      <c r="I27" s="126"/>
      <c r="J27" s="126"/>
      <c r="K27" s="126"/>
      <c r="L27" s="126"/>
      <c r="M27" s="126"/>
      <c r="N27" s="126"/>
      <c r="O27" s="126"/>
      <c r="P27" s="126"/>
      <c r="Q27" s="126"/>
      <c r="R27" s="126"/>
    </row>
    <row r="28" spans="1:18" ht="19.5">
      <c r="A28" s="145" t="s">
        <v>745</v>
      </c>
      <c r="B28" s="241" t="s">
        <v>746</v>
      </c>
      <c r="C28" s="241" t="s">
        <v>747</v>
      </c>
      <c r="D28" s="126"/>
      <c r="E28" s="126"/>
      <c r="F28" s="126"/>
      <c r="G28" s="126"/>
      <c r="H28" s="126"/>
      <c r="I28" s="126"/>
      <c r="J28" s="126"/>
      <c r="K28" s="126"/>
      <c r="L28" s="126"/>
      <c r="M28" s="126"/>
      <c r="N28" s="126"/>
      <c r="O28" s="126"/>
      <c r="P28" s="126"/>
      <c r="Q28" s="126"/>
      <c r="R28" s="126"/>
    </row>
    <row r="29" spans="1:18" ht="39">
      <c r="A29" s="145" t="s">
        <v>750</v>
      </c>
      <c r="B29" s="241" t="s">
        <v>751</v>
      </c>
      <c r="C29" s="241" t="s">
        <v>752</v>
      </c>
      <c r="D29" s="126"/>
      <c r="E29" s="126"/>
      <c r="F29" s="126"/>
      <c r="G29" s="126"/>
      <c r="H29" s="126"/>
      <c r="I29" s="126"/>
      <c r="J29" s="126"/>
      <c r="K29" s="126"/>
      <c r="L29" s="126"/>
      <c r="M29" s="126"/>
      <c r="N29" s="126"/>
      <c r="O29" s="126"/>
      <c r="P29" s="126"/>
      <c r="Q29" s="126"/>
      <c r="R29" s="126"/>
    </row>
    <row r="30" spans="1:18">
      <c r="C30" s="241"/>
      <c r="D30" s="126"/>
      <c r="E30" s="126"/>
      <c r="F30" s="126"/>
      <c r="G30" s="126"/>
      <c r="H30" s="126"/>
      <c r="I30" s="126"/>
      <c r="J30" s="126"/>
      <c r="K30" s="126"/>
      <c r="L30" s="126"/>
      <c r="M30" s="126"/>
      <c r="N30" s="126"/>
      <c r="O30" s="126"/>
      <c r="P30" s="126"/>
      <c r="Q30" s="126"/>
      <c r="R30" s="126"/>
    </row>
    <row r="31" spans="1:18">
      <c r="D31" s="126"/>
      <c r="E31" s="126"/>
      <c r="F31" s="126"/>
      <c r="G31" s="126"/>
      <c r="H31" s="126"/>
      <c r="I31" s="126"/>
      <c r="J31" s="126"/>
      <c r="K31" s="126"/>
      <c r="L31" s="126"/>
      <c r="M31" s="126"/>
      <c r="N31" s="126"/>
      <c r="O31" s="126"/>
      <c r="P31" s="126"/>
      <c r="Q31" s="126"/>
      <c r="R31" s="126"/>
    </row>
  </sheetData>
  <customSheetViews>
    <customSheetView guid="{7E6EAF56-D69B-4B4F-988F-2F68F5374219}">
      <pane xSplit="3" ySplit="1" topLeftCell="P2" activePane="bottomRight" state="frozen"/>
      <selection pane="bottomRight" activeCell="AD19" sqref="AD19"/>
      <pageMargins left="0.7" right="0.7" top="0.75" bottom="0.75" header="0.3" footer="0.3"/>
      <pageSetup paperSize="9" orientation="portrait" r:id="rId1"/>
    </customSheetView>
    <customSheetView guid="{899D69CD-4B7E-42BC-9944-5BD922EB798C}">
      <selection activeCell="F20" sqref="F20"/>
      <pageMargins left="0.7" right="0.7" top="0.75" bottom="0.75" header="0.3" footer="0.3"/>
      <pageSetup paperSize="9" orientation="portrait" r:id="rId2"/>
    </customSheetView>
    <customSheetView guid="{9AF4A83C-CF57-4B40-8A74-6A0EA6C2FE5C}" showGridLines="0" state="hidden" topLeftCell="D1">
      <selection activeCell="F20" sqref="F20"/>
      <pageMargins left="0.7" right="0.7" top="0.75" bottom="0.75" header="0.3" footer="0.3"/>
      <pageSetup paperSize="9" orientation="portrait" r:id="rId3"/>
    </customSheetView>
    <customSheetView guid="{687A4863-1825-4D63-B732-E76682E6DE4F}" state="hidden">
      <selection activeCell="F20" sqref="F20"/>
      <pageMargins left="0.7" right="0.7" top="0.75" bottom="0.75" header="0.3" footer="0.3"/>
      <pageSetup paperSize="9" orientation="portrait" r:id="rId4"/>
    </customSheetView>
    <customSheetView guid="{8DA78CF1-615A-4626-9893-6751995631A4}" showGridLines="0" topLeftCell="D1">
      <selection activeCell="K23" sqref="K23"/>
      <pageMargins left="0.7" right="0.7" top="0.75" bottom="0.75" header="0.3" footer="0.3"/>
      <pageSetup paperSize="9" orientation="portrait" r:id="rId5"/>
    </customSheetView>
    <customSheetView guid="{57267270-6A97-4850-9DB6-FE6B399379AA}" showGridLines="0">
      <selection activeCell="C27" sqref="C27"/>
      <pageMargins left="0.7" right="0.7" top="0.75" bottom="0.75" header="0.3" footer="0.3"/>
      <pageSetup paperSize="9" orientation="portrait" r:id="rId6"/>
    </customSheetView>
    <customSheetView guid="{25FAB884-5E17-4008-8139-33D910C7DEFE}">
      <selection activeCell="F20" sqref="F20"/>
      <pageMargins left="0.7" right="0.7" top="0.75" bottom="0.75" header="0.3" footer="0.3"/>
      <pageSetup paperSize="9" orientation="portrait" r:id="rId7"/>
    </customSheetView>
    <customSheetView guid="{22F3E99A-96C8-445F-81B2-67262F695A36}">
      <selection activeCell="F20" sqref="F20"/>
      <pageMargins left="0.7" right="0.7" top="0.75" bottom="0.75" header="0.3" footer="0.3"/>
      <pageSetup paperSize="9" orientation="portrait" r:id="rId8"/>
    </customSheetView>
    <customSheetView guid="{12F8D032-8143-430B-8DFF-852E8796C402}" showGridLines="0" topLeftCell="H1">
      <selection activeCell="T20" sqref="T20"/>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6"/>
  <sheetViews>
    <sheetView workbookViewId="0">
      <pane xSplit="2" ySplit="2" topLeftCell="H3" activePane="bottomRight" state="frozen"/>
      <selection pane="topRight" activeCell="C1" sqref="C1"/>
      <selection pane="bottomLeft" activeCell="A3" sqref="A3"/>
      <selection pane="bottomRight" activeCell="Q29" sqref="Q29"/>
    </sheetView>
  </sheetViews>
  <sheetFormatPr defaultRowHeight="15"/>
  <cols>
    <col min="1" max="1" width="56.42578125" bestFit="1" customWidth="1"/>
    <col min="2" max="2" width="55" bestFit="1" customWidth="1"/>
    <col min="3" max="5" width="10.5703125" bestFit="1" customWidth="1"/>
    <col min="6" max="6" width="10.5703125" style="3" bestFit="1" customWidth="1"/>
    <col min="7" max="7" width="11" customWidth="1"/>
    <col min="8" max="8" width="12.42578125" style="3" customWidth="1"/>
    <col min="9" max="9" width="12.42578125" customWidth="1"/>
    <col min="10" max="16" width="12.42578125" style="3" customWidth="1"/>
  </cols>
  <sheetData>
    <row r="2" spans="1:16" s="90" customFormat="1" ht="15.75" thickBot="1">
      <c r="A2" s="44" t="s">
        <v>528</v>
      </c>
      <c r="B2" s="44" t="s">
        <v>529</v>
      </c>
      <c r="C2" s="52" t="s">
        <v>165</v>
      </c>
      <c r="D2" s="52" t="s">
        <v>562</v>
      </c>
      <c r="E2" s="54" t="s">
        <v>563</v>
      </c>
      <c r="F2" s="54" t="s">
        <v>585</v>
      </c>
      <c r="G2" s="54" t="s">
        <v>614</v>
      </c>
      <c r="H2" s="54">
        <v>43921</v>
      </c>
      <c r="I2" s="54">
        <v>44012</v>
      </c>
      <c r="J2" s="204">
        <v>44104</v>
      </c>
      <c r="K2" s="204">
        <v>44196</v>
      </c>
      <c r="L2" s="204">
        <v>44286</v>
      </c>
      <c r="M2" s="204">
        <v>44561</v>
      </c>
      <c r="N2" s="204">
        <v>44651</v>
      </c>
      <c r="O2" s="54">
        <v>44742</v>
      </c>
      <c r="P2" s="54">
        <v>44834</v>
      </c>
    </row>
    <row r="3" spans="1:16" s="90" customFormat="1">
      <c r="A3" s="219" t="s">
        <v>530</v>
      </c>
      <c r="B3" s="219" t="s">
        <v>473</v>
      </c>
      <c r="C3" s="220"/>
      <c r="D3" s="220"/>
      <c r="E3" s="220"/>
      <c r="F3" s="220"/>
      <c r="G3" s="220"/>
      <c r="H3" s="220"/>
      <c r="I3" s="220"/>
      <c r="J3" s="220"/>
      <c r="K3" s="222"/>
      <c r="L3" s="220"/>
      <c r="M3" s="220"/>
      <c r="N3" s="220"/>
      <c r="O3" s="220"/>
      <c r="P3" s="220"/>
    </row>
    <row r="4" spans="1:16" s="90" customFormat="1">
      <c r="A4" s="221" t="s">
        <v>531</v>
      </c>
      <c r="B4" s="221" t="s">
        <v>171</v>
      </c>
      <c r="C4" s="222">
        <v>127863304</v>
      </c>
      <c r="D4" s="222">
        <v>128673847</v>
      </c>
      <c r="E4" s="222">
        <v>130272454</v>
      </c>
      <c r="F4" s="222">
        <v>132561589</v>
      </c>
      <c r="G4" s="222">
        <v>132377036</v>
      </c>
      <c r="H4" s="222">
        <v>136527701</v>
      </c>
      <c r="I4" s="222">
        <v>130427157</v>
      </c>
      <c r="J4" s="222">
        <v>129855264</v>
      </c>
      <c r="K4" s="222">
        <v>128731412</v>
      </c>
      <c r="L4" s="222">
        <v>129415833</v>
      </c>
      <c r="M4" s="222">
        <v>136842887</v>
      </c>
      <c r="N4" s="222">
        <v>137870174</v>
      </c>
      <c r="O4" s="222">
        <v>139819239</v>
      </c>
      <c r="P4" s="222">
        <v>140298067</v>
      </c>
    </row>
    <row r="5" spans="1:16" s="90" customFormat="1">
      <c r="A5" s="223" t="s">
        <v>532</v>
      </c>
      <c r="B5" s="223" t="s">
        <v>540</v>
      </c>
      <c r="C5" s="224">
        <v>-564638</v>
      </c>
      <c r="D5" s="224">
        <v>-557472</v>
      </c>
      <c r="E5" s="224">
        <v>-552330</v>
      </c>
      <c r="F5" s="224">
        <v>-574167</v>
      </c>
      <c r="G5" s="224">
        <v>-571396</v>
      </c>
      <c r="H5" s="224">
        <v>-561675</v>
      </c>
      <c r="I5" s="224">
        <v>-564395</v>
      </c>
      <c r="J5" s="224">
        <v>-559747</v>
      </c>
      <c r="K5" s="224">
        <v>-586945</v>
      </c>
      <c r="L5" s="224">
        <v>-635468</v>
      </c>
      <c r="M5" s="224">
        <v>-694132</v>
      </c>
      <c r="N5" s="224">
        <v>-728850</v>
      </c>
      <c r="O5" s="224">
        <v>-683423</v>
      </c>
      <c r="P5" s="224">
        <v>-709551</v>
      </c>
    </row>
    <row r="6" spans="1:16" s="90" customFormat="1">
      <c r="A6" s="225" t="s">
        <v>311</v>
      </c>
      <c r="B6" s="225" t="s">
        <v>305</v>
      </c>
      <c r="C6" s="226"/>
      <c r="D6" s="226"/>
      <c r="E6" s="226"/>
      <c r="F6" s="226"/>
      <c r="G6" s="226"/>
      <c r="H6" s="226"/>
      <c r="I6" s="226"/>
      <c r="J6" s="226"/>
      <c r="K6" s="226"/>
      <c r="L6" s="226"/>
      <c r="M6" s="226"/>
      <c r="N6" s="226"/>
      <c r="O6" s="226"/>
      <c r="P6" s="226">
        <v>0</v>
      </c>
    </row>
    <row r="7" spans="1:16" s="90" customFormat="1">
      <c r="A7" s="221" t="s">
        <v>531</v>
      </c>
      <c r="B7" s="221" t="s">
        <v>171</v>
      </c>
      <c r="C7" s="222">
        <v>5696092</v>
      </c>
      <c r="D7" s="222">
        <v>6093723</v>
      </c>
      <c r="E7" s="222">
        <v>6783875</v>
      </c>
      <c r="F7" s="222">
        <v>6863173</v>
      </c>
      <c r="G7" s="222">
        <v>6546106</v>
      </c>
      <c r="H7" s="222">
        <v>6762337</v>
      </c>
      <c r="I7" s="222">
        <v>7674190</v>
      </c>
      <c r="J7" s="222">
        <v>7784160</v>
      </c>
      <c r="K7" s="222">
        <v>8657703</v>
      </c>
      <c r="L7" s="222">
        <v>7616780</v>
      </c>
      <c r="M7" s="222">
        <v>7418365</v>
      </c>
      <c r="N7" s="222">
        <v>8072247</v>
      </c>
      <c r="O7" s="222">
        <v>8725102</v>
      </c>
      <c r="P7" s="222">
        <v>8667303</v>
      </c>
    </row>
    <row r="8" spans="1:16" s="90" customFormat="1">
      <c r="A8" s="223" t="s">
        <v>532</v>
      </c>
      <c r="B8" s="223" t="s">
        <v>540</v>
      </c>
      <c r="C8" s="224">
        <v>-530276</v>
      </c>
      <c r="D8" s="224">
        <v>-552727</v>
      </c>
      <c r="E8" s="224">
        <v>-615669</v>
      </c>
      <c r="F8" s="224">
        <v>-639951</v>
      </c>
      <c r="G8" s="224">
        <v>-582541</v>
      </c>
      <c r="H8" s="224">
        <v>-741693</v>
      </c>
      <c r="I8" s="224">
        <v>-817540</v>
      </c>
      <c r="J8" s="224">
        <v>-819377</v>
      </c>
      <c r="K8" s="224">
        <v>-801265</v>
      </c>
      <c r="L8" s="224">
        <v>-691011</v>
      </c>
      <c r="M8" s="224">
        <v>-594211</v>
      </c>
      <c r="N8" s="224">
        <v>-631772</v>
      </c>
      <c r="O8" s="224">
        <v>-628658</v>
      </c>
      <c r="P8" s="224">
        <v>-686333</v>
      </c>
    </row>
    <row r="9" spans="1:16" s="90" customFormat="1">
      <c r="A9" s="225" t="s">
        <v>312</v>
      </c>
      <c r="B9" s="225" t="s">
        <v>306</v>
      </c>
      <c r="C9" s="226"/>
      <c r="D9" s="226"/>
      <c r="E9" s="226"/>
      <c r="F9" s="226"/>
      <c r="G9" s="226"/>
      <c r="H9" s="226"/>
      <c r="I9" s="226"/>
      <c r="J9" s="226"/>
      <c r="K9" s="226"/>
      <c r="L9" s="226"/>
      <c r="M9" s="226"/>
      <c r="N9" s="226"/>
      <c r="O9" s="226"/>
      <c r="P9" s="226">
        <v>0</v>
      </c>
    </row>
    <row r="10" spans="1:16" s="90" customFormat="1">
      <c r="A10" s="221" t="s">
        <v>531</v>
      </c>
      <c r="B10" s="221" t="s">
        <v>171</v>
      </c>
      <c r="C10" s="222">
        <v>5703661</v>
      </c>
      <c r="D10" s="222">
        <v>6091077</v>
      </c>
      <c r="E10" s="222">
        <v>6095285</v>
      </c>
      <c r="F10" s="222">
        <v>6539299</v>
      </c>
      <c r="G10" s="222">
        <v>6834385</v>
      </c>
      <c r="H10" s="222">
        <v>7142136</v>
      </c>
      <c r="I10" s="222">
        <v>7506574</v>
      </c>
      <c r="J10" s="222">
        <v>7629025</v>
      </c>
      <c r="K10" s="222">
        <v>7710686</v>
      </c>
      <c r="L10" s="222">
        <v>8049896</v>
      </c>
      <c r="M10" s="222">
        <v>6927582</v>
      </c>
      <c r="N10" s="222">
        <v>6756483</v>
      </c>
      <c r="O10" s="222">
        <v>6632941</v>
      </c>
      <c r="P10" s="222">
        <v>6938680</v>
      </c>
    </row>
    <row r="11" spans="1:16" s="90" customFormat="1">
      <c r="A11" s="223" t="s">
        <v>532</v>
      </c>
      <c r="B11" s="223" t="s">
        <v>540</v>
      </c>
      <c r="C11" s="224">
        <v>-3236293</v>
      </c>
      <c r="D11" s="224">
        <v>-3480014</v>
      </c>
      <c r="E11" s="224">
        <v>-3562717</v>
      </c>
      <c r="F11" s="224">
        <v>-3751732</v>
      </c>
      <c r="G11" s="224">
        <v>-3886229</v>
      </c>
      <c r="H11" s="224">
        <v>-4043474</v>
      </c>
      <c r="I11" s="224">
        <v>-4288048</v>
      </c>
      <c r="J11" s="224">
        <v>-4530127</v>
      </c>
      <c r="K11" s="224">
        <v>-4666098</v>
      </c>
      <c r="L11" s="224">
        <v>-4778336</v>
      </c>
      <c r="M11" s="224">
        <v>-4356658</v>
      </c>
      <c r="N11" s="224">
        <v>-4324551</v>
      </c>
      <c r="O11" s="224">
        <v>-4247327</v>
      </c>
      <c r="P11" s="224">
        <v>-4383584</v>
      </c>
    </row>
    <row r="12" spans="1:16" s="90" customFormat="1">
      <c r="A12" s="225" t="s">
        <v>465</v>
      </c>
      <c r="B12" s="225" t="s">
        <v>465</v>
      </c>
      <c r="C12" s="226"/>
      <c r="D12" s="226"/>
      <c r="E12" s="226"/>
      <c r="F12" s="226"/>
      <c r="G12" s="226"/>
      <c r="H12" s="226"/>
      <c r="I12" s="226"/>
      <c r="J12" s="226"/>
      <c r="K12" s="226"/>
      <c r="L12" s="226"/>
      <c r="M12" s="226"/>
      <c r="N12" s="226"/>
      <c r="O12" s="226"/>
      <c r="P12" s="226">
        <v>0</v>
      </c>
    </row>
    <row r="13" spans="1:16" s="90" customFormat="1">
      <c r="A13" s="221" t="s">
        <v>531</v>
      </c>
      <c r="B13" s="221" t="s">
        <v>171</v>
      </c>
      <c r="C13" s="222">
        <v>764562</v>
      </c>
      <c r="D13" s="222">
        <v>738455</v>
      </c>
      <c r="E13" s="222">
        <v>720352</v>
      </c>
      <c r="F13" s="222">
        <v>768655</v>
      </c>
      <c r="G13" s="222">
        <v>769208</v>
      </c>
      <c r="H13" s="222">
        <v>756701</v>
      </c>
      <c r="I13" s="222">
        <v>723074</v>
      </c>
      <c r="J13" s="222">
        <v>718820</v>
      </c>
      <c r="K13" s="222">
        <v>725705</v>
      </c>
      <c r="L13" s="222">
        <v>697068</v>
      </c>
      <c r="M13" s="222">
        <v>635202</v>
      </c>
      <c r="N13" s="222">
        <v>656002</v>
      </c>
      <c r="O13" s="222">
        <v>689359</v>
      </c>
      <c r="P13" s="222">
        <v>693276</v>
      </c>
    </row>
    <row r="14" spans="1:16" s="90" customFormat="1" ht="15.75" thickBot="1">
      <c r="A14" s="227" t="s">
        <v>532</v>
      </c>
      <c r="B14" s="227" t="s">
        <v>540</v>
      </c>
      <c r="C14" s="228">
        <v>-53115</v>
      </c>
      <c r="D14" s="228">
        <v>-74297</v>
      </c>
      <c r="E14" s="228">
        <v>-89355</v>
      </c>
      <c r="F14" s="228">
        <v>-151498</v>
      </c>
      <c r="G14" s="228">
        <v>-204198</v>
      </c>
      <c r="H14" s="228">
        <v>-216716</v>
      </c>
      <c r="I14" s="228">
        <v>-224036</v>
      </c>
      <c r="J14" s="228">
        <v>-222906</v>
      </c>
      <c r="K14" s="228">
        <v>-221470</v>
      </c>
      <c r="L14" s="228">
        <v>-223129</v>
      </c>
      <c r="M14" s="228">
        <v>-212291</v>
      </c>
      <c r="N14" s="228">
        <v>-207056</v>
      </c>
      <c r="O14" s="228">
        <v>-189618</v>
      </c>
      <c r="P14" s="228">
        <v>-186640</v>
      </c>
    </row>
    <row r="15" spans="1:16" s="90" customFormat="1">
      <c r="A15" s="229" t="s">
        <v>533</v>
      </c>
      <c r="B15" s="229" t="s">
        <v>534</v>
      </c>
      <c r="C15" s="230">
        <v>140027619</v>
      </c>
      <c r="D15" s="230">
        <v>141597102</v>
      </c>
      <c r="E15" s="230">
        <v>143871966</v>
      </c>
      <c r="F15" s="230">
        <f>F13+F10+F7+F4</f>
        <v>146732716</v>
      </c>
      <c r="G15" s="230">
        <f>G13+G10+G7+G4</f>
        <v>146526735</v>
      </c>
      <c r="H15" s="230">
        <v>151188875</v>
      </c>
      <c r="I15" s="230">
        <v>146330995</v>
      </c>
      <c r="J15" s="230">
        <v>145987269</v>
      </c>
      <c r="K15" s="230">
        <f>K4+K7+K10+K13</f>
        <v>145825506</v>
      </c>
      <c r="L15" s="230">
        <f t="shared" ref="L15:L16" si="0">L4+L7+L10+L13</f>
        <v>145779577</v>
      </c>
      <c r="M15" s="230">
        <f>M4+M7+M10+M13</f>
        <v>151824036</v>
      </c>
      <c r="N15" s="230">
        <v>153354906</v>
      </c>
      <c r="O15" s="230">
        <v>155866641</v>
      </c>
      <c r="P15" s="230">
        <v>156597326</v>
      </c>
    </row>
    <row r="16" spans="1:16" s="90" customFormat="1">
      <c r="A16" s="231" t="s">
        <v>532</v>
      </c>
      <c r="B16" s="232" t="s">
        <v>541</v>
      </c>
      <c r="C16" s="233">
        <v>-4384322</v>
      </c>
      <c r="D16" s="233">
        <v>-4664510</v>
      </c>
      <c r="E16" s="233">
        <v>-4820071</v>
      </c>
      <c r="F16" s="233">
        <f>F14+F11+F8+F5</f>
        <v>-5117348</v>
      </c>
      <c r="G16" s="233">
        <f>G14+G11+G8+G5</f>
        <v>-5244364</v>
      </c>
      <c r="H16" s="233">
        <v>-5563558</v>
      </c>
      <c r="I16" s="233">
        <v>-5894019</v>
      </c>
      <c r="J16" s="233">
        <v>-6132157</v>
      </c>
      <c r="K16" s="233">
        <f>K5+K8+K11+K14</f>
        <v>-6275778</v>
      </c>
      <c r="L16" s="233">
        <f t="shared" si="0"/>
        <v>-6327944</v>
      </c>
      <c r="M16" s="233">
        <v>-5857293</v>
      </c>
      <c r="N16" s="233">
        <v>-5892229</v>
      </c>
      <c r="O16" s="233">
        <v>-5749026</v>
      </c>
      <c r="P16" s="233">
        <v>-5966108</v>
      </c>
    </row>
    <row r="17" spans="1:16" s="90" customFormat="1" ht="18" customHeight="1" thickBot="1">
      <c r="A17" s="234" t="s">
        <v>535</v>
      </c>
      <c r="B17" s="235" t="s">
        <v>536</v>
      </c>
      <c r="C17" s="236">
        <v>135643297</v>
      </c>
      <c r="D17" s="236">
        <v>136932592</v>
      </c>
      <c r="E17" s="236">
        <v>139051895</v>
      </c>
      <c r="F17" s="236">
        <f>SUM(F15:F16)</f>
        <v>141615368</v>
      </c>
      <c r="G17" s="236">
        <f>SUM(G15:G16)</f>
        <v>141282371</v>
      </c>
      <c r="H17" s="236">
        <v>145625317</v>
      </c>
      <c r="I17" s="236">
        <v>140436976</v>
      </c>
      <c r="J17" s="236">
        <v>139855112</v>
      </c>
      <c r="K17" s="236">
        <f>SUM(K15:K16)</f>
        <v>139549728</v>
      </c>
      <c r="L17" s="236">
        <f>SUM(L15:L16)</f>
        <v>139451633</v>
      </c>
      <c r="M17" s="236">
        <v>145966743</v>
      </c>
      <c r="N17" s="236">
        <v>147462677</v>
      </c>
      <c r="O17" s="236">
        <v>150117615</v>
      </c>
      <c r="P17" s="236">
        <v>150631218</v>
      </c>
    </row>
    <row r="22" spans="1:16">
      <c r="C22" s="3"/>
    </row>
    <row r="23" spans="1:16">
      <c r="C23" s="3"/>
    </row>
    <row r="24" spans="1:16">
      <c r="C24" s="3"/>
    </row>
    <row r="25" spans="1:16">
      <c r="C25" s="3"/>
    </row>
    <row r="26" spans="1:16">
      <c r="C26" s="3"/>
    </row>
  </sheetData>
  <customSheetViews>
    <customSheetView guid="{7E6EAF56-D69B-4B4F-988F-2F68F5374219}" fitToPage="1">
      <pane xSplit="2" ySplit="2" topLeftCell="H3" activePane="bottomRight" state="frozen"/>
      <selection pane="bottomRight" activeCell="Q29" sqref="Q29"/>
      <pageMargins left="0.7" right="0.7" top="0.75" bottom="0.75" header="0.3" footer="0.3"/>
      <pageSetup paperSize="9" scale="85" fitToHeight="0" orientation="landscape" r:id="rId1"/>
    </customSheetView>
    <customSheetView guid="{899D69CD-4B7E-42BC-9944-5BD922EB798C}" fitToPage="1">
      <selection activeCell="F16" sqref="F16"/>
      <pageMargins left="0.7" right="0.7" top="0.75" bottom="0.75" header="0.3" footer="0.3"/>
      <pageSetup paperSize="9" scale="85" fitToHeight="0" orientation="landscape" r:id="rId2"/>
    </customSheetView>
    <customSheetView guid="{9AF4A83C-CF57-4B40-8A74-6A0EA6C2FE5C}" showGridLines="0" state="hidden">
      <selection activeCell="A24" sqref="A24"/>
      <pageMargins left="0.7" right="0.7" top="0.75" bottom="0.75" header="0.3" footer="0.3"/>
      <pageSetup paperSize="9" orientation="portrait" horizontalDpi="1200" verticalDpi="1200" r:id="rId3"/>
    </customSheetView>
    <customSheetView guid="{687A4863-1825-4D63-B732-E76682E6DE4F}" state="hidden">
      <selection activeCell="A24" sqref="A24"/>
      <pageMargins left="0.7" right="0.7" top="0.75" bottom="0.75" header="0.3" footer="0.3"/>
      <pageSetup paperSize="9" orientation="portrait" r:id="rId4"/>
    </customSheetView>
    <customSheetView guid="{8DA78CF1-615A-4626-9893-6751995631A4}" showGridLines="0" topLeftCell="B1">
      <selection activeCell="B26" sqref="B26"/>
      <pageMargins left="0.7" right="0.7" top="0.75" bottom="0.75" header="0.3" footer="0.3"/>
    </customSheetView>
    <customSheetView guid="{57267270-6A97-4850-9DB6-FE6B399379AA}" showGridLines="0">
      <selection activeCell="B26" sqref="B26"/>
      <pageMargins left="0.7" right="0.7" top="0.75" bottom="0.75" header="0.3" footer="0.3"/>
    </customSheetView>
    <customSheetView guid="{25FAB884-5E17-4008-8139-33D910C7DEFE}" fitToPage="1">
      <selection activeCell="G33" sqref="G33"/>
      <pageMargins left="0.7" right="0.7" top="0.75" bottom="0.75" header="0.3" footer="0.3"/>
      <pageSetup paperSize="9" scale="85" fitToHeight="0" orientation="landscape" r:id="rId5"/>
    </customSheetView>
    <customSheetView guid="{22F3E99A-96C8-445F-81B2-67262F695A36}" fitToPage="1">
      <selection activeCell="F16" sqref="F16"/>
      <pageMargins left="0.7" right="0.7" top="0.75" bottom="0.75" header="0.3" footer="0.3"/>
      <pageSetup paperSize="9" scale="85" fitToHeight="0" orientation="landscape" r:id="rId6"/>
    </customSheetView>
    <customSheetView guid="{12F8D032-8143-430B-8DFF-852E8796C402}" showGridLines="0" topLeftCell="B1">
      <selection activeCell="I29" sqref="I29"/>
      <pageMargins left="0.7" right="0.7" top="0.75" bottom="0.75" header="0.3" footer="0.3"/>
      <pageSetup paperSize="9" orientation="portrait" horizontalDpi="1200" verticalDpi="1200" r:id="rId7"/>
    </customSheetView>
  </customSheetViews>
  <pageMargins left="0.7" right="0.7" top="0.75" bottom="0.75" header="0.3" footer="0.3"/>
  <pageSetup paperSize="9" scale="85" fitToHeight="0" orientation="landscap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tabSelected="1" zoomScale="90" zoomScaleNormal="90" workbookViewId="0">
      <pane xSplit="2" ySplit="1" topLeftCell="O2" activePane="bottomRight" state="frozen"/>
      <selection pane="topRight" activeCell="C1" sqref="C1"/>
      <selection pane="bottomLeft" activeCell="A2" sqref="A2"/>
      <selection pane="bottomRight" activeCell="AB16" sqref="AB16"/>
    </sheetView>
  </sheetViews>
  <sheetFormatPr defaultColWidth="9.42578125" defaultRowHeight="14.25"/>
  <cols>
    <col min="1" max="2" width="50.5703125" style="6" customWidth="1"/>
    <col min="3" max="11" width="13.42578125" style="6" customWidth="1"/>
    <col min="12" max="16" width="13.42578125" style="29" customWidth="1"/>
    <col min="17" max="19" width="15.5703125" style="29" customWidth="1"/>
    <col min="20" max="23" width="15.5703125" style="288" customWidth="1"/>
    <col min="24" max="24" width="14.42578125" style="288" customWidth="1"/>
    <col min="25" max="26" width="9.42578125" style="29"/>
    <col min="27" max="16384" width="9.42578125" style="6"/>
  </cols>
  <sheetData>
    <row r="1" spans="1:25" ht="17.25" customHeight="1" thickBot="1">
      <c r="A1" s="4" t="s">
        <v>84</v>
      </c>
      <c r="B1" s="4" t="s">
        <v>0</v>
      </c>
      <c r="C1" s="5" t="s">
        <v>112</v>
      </c>
      <c r="D1" s="5" t="s">
        <v>108</v>
      </c>
      <c r="E1" s="5" t="s">
        <v>113</v>
      </c>
      <c r="F1" s="5" t="s">
        <v>114</v>
      </c>
      <c r="G1" s="5" t="s">
        <v>115</v>
      </c>
      <c r="H1" s="5" t="s">
        <v>133</v>
      </c>
      <c r="I1" s="5" t="s">
        <v>134</v>
      </c>
      <c r="J1" s="5" t="s">
        <v>140</v>
      </c>
      <c r="K1" s="5" t="s">
        <v>148</v>
      </c>
      <c r="L1" s="5" t="s">
        <v>552</v>
      </c>
      <c r="M1" s="5" t="s">
        <v>583</v>
      </c>
      <c r="N1" s="5" t="s">
        <v>589</v>
      </c>
      <c r="O1" s="5" t="s">
        <v>618</v>
      </c>
      <c r="P1" s="5" t="s">
        <v>622</v>
      </c>
      <c r="Q1" s="5" t="s">
        <v>633</v>
      </c>
      <c r="R1" s="5" t="s">
        <v>646</v>
      </c>
      <c r="S1" s="5" t="s">
        <v>650</v>
      </c>
      <c r="T1" s="5" t="s">
        <v>655</v>
      </c>
      <c r="U1" s="5" t="s">
        <v>658</v>
      </c>
      <c r="V1" s="5" t="s">
        <v>698</v>
      </c>
      <c r="W1" s="5" t="s">
        <v>715</v>
      </c>
      <c r="X1" s="5" t="s">
        <v>724</v>
      </c>
    </row>
    <row r="2" spans="1:25" ht="28.5" customHeight="1">
      <c r="A2" s="7" t="s">
        <v>143</v>
      </c>
      <c r="B2" s="343" t="s">
        <v>144</v>
      </c>
      <c r="C2" s="337">
        <v>1559802</v>
      </c>
      <c r="D2" s="337">
        <v>1620968</v>
      </c>
      <c r="E2" s="337">
        <v>1663808</v>
      </c>
      <c r="F2" s="337">
        <v>1684729</v>
      </c>
      <c r="G2" s="337">
        <v>1688501</v>
      </c>
      <c r="H2" s="337">
        <v>1736743</v>
      </c>
      <c r="I2" s="337">
        <v>1805709</v>
      </c>
      <c r="J2" s="337">
        <v>1982843</v>
      </c>
      <c r="K2" s="337">
        <v>2081699</v>
      </c>
      <c r="L2" s="337">
        <v>2116449</v>
      </c>
      <c r="M2" s="337">
        <v>2166156</v>
      </c>
      <c r="N2" s="337">
        <v>2097532</v>
      </c>
      <c r="O2" s="337">
        <f t="shared" ref="O2:R2" si="0">O3+O4+O5</f>
        <v>2040719</v>
      </c>
      <c r="P2" s="337">
        <f t="shared" si="0"/>
        <v>1748376</v>
      </c>
      <c r="Q2" s="337">
        <f t="shared" si="0"/>
        <v>1538368</v>
      </c>
      <c r="R2" s="337">
        <f t="shared" si="0"/>
        <v>1529697</v>
      </c>
      <c r="S2" s="337">
        <f t="shared" ref="S2:X2" si="1">S3+S4+S5+S6</f>
        <v>1482078</v>
      </c>
      <c r="T2" s="337">
        <f t="shared" si="1"/>
        <v>1503872</v>
      </c>
      <c r="U2" s="337">
        <f t="shared" si="1"/>
        <v>1532526</v>
      </c>
      <c r="V2" s="337">
        <f t="shared" si="1"/>
        <v>2462698</v>
      </c>
      <c r="W2" s="337">
        <f t="shared" si="1"/>
        <v>3438855</v>
      </c>
      <c r="X2" s="337">
        <f t="shared" si="1"/>
        <v>2589494</v>
      </c>
    </row>
    <row r="3" spans="1:25" ht="28.5" customHeight="1">
      <c r="A3" s="8" t="s">
        <v>116</v>
      </c>
      <c r="B3" s="344" t="s">
        <v>120</v>
      </c>
      <c r="C3" s="338">
        <v>0</v>
      </c>
      <c r="D3" s="338">
        <v>0</v>
      </c>
      <c r="E3" s="338">
        <v>0</v>
      </c>
      <c r="F3" s="338">
        <v>0</v>
      </c>
      <c r="G3" s="338">
        <v>1487943</v>
      </c>
      <c r="H3" s="338">
        <v>1537794</v>
      </c>
      <c r="I3" s="338">
        <v>1584506</v>
      </c>
      <c r="J3" s="338">
        <v>1734889</v>
      </c>
      <c r="K3" s="338">
        <v>1821282</v>
      </c>
      <c r="L3" s="338">
        <v>1869671</v>
      </c>
      <c r="M3" s="338">
        <v>1923854</v>
      </c>
      <c r="N3" s="338">
        <v>1852731</v>
      </c>
      <c r="O3" s="338">
        <f>1816161-9371</f>
        <v>1806790</v>
      </c>
      <c r="P3" s="338">
        <f>1535340-9864</f>
        <v>1525476</v>
      </c>
      <c r="Q3" s="338">
        <f>1323301-10474</f>
        <v>1312827</v>
      </c>
      <c r="R3" s="338">
        <f>1320165-8599-9883</f>
        <v>1301683</v>
      </c>
      <c r="S3" s="338">
        <v>1189161</v>
      </c>
      <c r="T3" s="338">
        <v>1205474</v>
      </c>
      <c r="U3" s="338">
        <v>1247077</v>
      </c>
      <c r="V3" s="338">
        <v>1938959</v>
      </c>
      <c r="W3" s="338">
        <v>2732292</v>
      </c>
      <c r="X3" s="338">
        <v>1853098</v>
      </c>
    </row>
    <row r="4" spans="1:25" ht="28.5" customHeight="1">
      <c r="A4" s="8" t="s">
        <v>117</v>
      </c>
      <c r="B4" s="344" t="s">
        <v>121</v>
      </c>
      <c r="C4" s="338">
        <v>0</v>
      </c>
      <c r="D4" s="338">
        <v>0</v>
      </c>
      <c r="E4" s="338">
        <v>0</v>
      </c>
      <c r="F4" s="338">
        <v>0</v>
      </c>
      <c r="G4" s="338">
        <v>163239</v>
      </c>
      <c r="H4" s="338">
        <v>174832</v>
      </c>
      <c r="I4" s="338">
        <v>189226</v>
      </c>
      <c r="J4" s="338">
        <v>206081</v>
      </c>
      <c r="K4" s="338">
        <v>209674</v>
      </c>
      <c r="L4" s="338">
        <v>199210</v>
      </c>
      <c r="M4" s="338">
        <v>209193</v>
      </c>
      <c r="N4" s="338">
        <v>215747</v>
      </c>
      <c r="O4" s="338">
        <v>206593</v>
      </c>
      <c r="P4" s="338">
        <v>209592</v>
      </c>
      <c r="Q4" s="338">
        <v>219908</v>
      </c>
      <c r="R4" s="338">
        <v>217748</v>
      </c>
      <c r="S4" s="338">
        <v>213302</v>
      </c>
      <c r="T4" s="338">
        <v>216694</v>
      </c>
      <c r="U4" s="338">
        <v>201680</v>
      </c>
      <c r="V4" s="338">
        <v>394691</v>
      </c>
      <c r="W4" s="338">
        <v>533234</v>
      </c>
      <c r="X4" s="338">
        <v>515658</v>
      </c>
    </row>
    <row r="5" spans="1:25" ht="28.5" customHeight="1">
      <c r="A5" s="8" t="s">
        <v>118</v>
      </c>
      <c r="B5" s="344" t="s">
        <v>119</v>
      </c>
      <c r="C5" s="338">
        <v>0</v>
      </c>
      <c r="D5" s="338">
        <v>0</v>
      </c>
      <c r="E5" s="338">
        <v>0</v>
      </c>
      <c r="F5" s="338">
        <v>0</v>
      </c>
      <c r="G5" s="338">
        <v>37319</v>
      </c>
      <c r="H5" s="338">
        <v>24117</v>
      </c>
      <c r="I5" s="338">
        <v>31977</v>
      </c>
      <c r="J5" s="338">
        <v>41873</v>
      </c>
      <c r="K5" s="338">
        <v>50743</v>
      </c>
      <c r="L5" s="338">
        <v>47568</v>
      </c>
      <c r="M5" s="338">
        <v>33109</v>
      </c>
      <c r="N5" s="338">
        <v>29054</v>
      </c>
      <c r="O5" s="338">
        <v>27336</v>
      </c>
      <c r="P5" s="338">
        <v>13308</v>
      </c>
      <c r="Q5" s="338">
        <v>5633</v>
      </c>
      <c r="R5" s="338">
        <f>1667+8599</f>
        <v>10266</v>
      </c>
      <c r="S5" s="338">
        <v>3394</v>
      </c>
      <c r="T5" s="338">
        <f>4043-117</f>
        <v>3926</v>
      </c>
      <c r="U5" s="338">
        <v>3186</v>
      </c>
      <c r="V5" s="338">
        <v>15350</v>
      </c>
      <c r="W5" s="338">
        <v>19339</v>
      </c>
      <c r="X5" s="338">
        <v>26710</v>
      </c>
    </row>
    <row r="6" spans="1:25" ht="28.5" customHeight="1">
      <c r="A6" s="8" t="s">
        <v>704</v>
      </c>
      <c r="B6" s="344" t="s">
        <v>705</v>
      </c>
      <c r="C6" s="338"/>
      <c r="D6" s="338"/>
      <c r="E6" s="338"/>
      <c r="F6" s="338"/>
      <c r="G6" s="338"/>
      <c r="H6" s="338"/>
      <c r="I6" s="338"/>
      <c r="J6" s="338"/>
      <c r="K6" s="338"/>
      <c r="L6" s="338"/>
      <c r="M6" s="338"/>
      <c r="N6" s="338"/>
      <c r="O6" s="338"/>
      <c r="P6" s="338"/>
      <c r="Q6" s="338"/>
      <c r="R6" s="338"/>
      <c r="S6" s="338">
        <v>76221</v>
      </c>
      <c r="T6" s="338">
        <v>77778</v>
      </c>
      <c r="U6" s="338">
        <v>80583</v>
      </c>
      <c r="V6" s="338">
        <v>113698</v>
      </c>
      <c r="W6" s="338">
        <v>153990</v>
      </c>
      <c r="X6" s="338">
        <v>194028</v>
      </c>
    </row>
    <row r="7" spans="1:25" ht="15" customHeight="1">
      <c r="A7" s="10" t="s">
        <v>85</v>
      </c>
      <c r="B7" s="345" t="s">
        <v>48</v>
      </c>
      <c r="C7" s="338">
        <v>-305806</v>
      </c>
      <c r="D7" s="338">
        <v>-318481</v>
      </c>
      <c r="E7" s="338">
        <v>-322842</v>
      </c>
      <c r="F7" s="338">
        <v>-305281</v>
      </c>
      <c r="G7" s="338">
        <v>-298675</v>
      </c>
      <c r="H7" s="338">
        <v>-340536</v>
      </c>
      <c r="I7" s="338">
        <v>-383490</v>
      </c>
      <c r="J7" s="338">
        <v>-448690</v>
      </c>
      <c r="K7" s="338">
        <v>-473099</v>
      </c>
      <c r="L7" s="338">
        <v>-492917</v>
      </c>
      <c r="M7" s="338">
        <v>-465122</v>
      </c>
      <c r="N7" s="338">
        <v>-450529</v>
      </c>
      <c r="O7" s="338">
        <f>-413777+9371</f>
        <v>-404406</v>
      </c>
      <c r="P7" s="338">
        <f>-299805+9864</f>
        <v>-289941</v>
      </c>
      <c r="Q7" s="338">
        <f>-166160+10474</f>
        <v>-155686</v>
      </c>
      <c r="R7" s="338">
        <f>-128861+9883</f>
        <v>-118978</v>
      </c>
      <c r="S7" s="338">
        <f>-115519+9605</f>
        <v>-105914</v>
      </c>
      <c r="T7" s="338">
        <f>-100965+7347+117</f>
        <v>-93501</v>
      </c>
      <c r="U7" s="338">
        <v>-89113</v>
      </c>
      <c r="V7" s="338">
        <f>-210867-7882</f>
        <v>-218749</v>
      </c>
      <c r="W7" s="338">
        <v>-504010</v>
      </c>
      <c r="X7" s="338">
        <v>-948791</v>
      </c>
    </row>
    <row r="8" spans="1:25" ht="15" customHeight="1">
      <c r="A8" s="11" t="s">
        <v>86</v>
      </c>
      <c r="B8" s="346" t="s">
        <v>1</v>
      </c>
      <c r="C8" s="339">
        <f t="shared" ref="C8:F8" si="2">C2+C7</f>
        <v>1253996</v>
      </c>
      <c r="D8" s="339">
        <f t="shared" si="2"/>
        <v>1302487</v>
      </c>
      <c r="E8" s="339">
        <f t="shared" si="2"/>
        <v>1340966</v>
      </c>
      <c r="F8" s="339">
        <f t="shared" si="2"/>
        <v>1379448</v>
      </c>
      <c r="G8" s="339">
        <v>1389826</v>
      </c>
      <c r="H8" s="339">
        <v>1396207</v>
      </c>
      <c r="I8" s="339">
        <v>1422219</v>
      </c>
      <c r="J8" s="339">
        <v>1534153</v>
      </c>
      <c r="K8" s="339">
        <v>1608600</v>
      </c>
      <c r="L8" s="339">
        <v>1623532</v>
      </c>
      <c r="M8" s="339">
        <v>1701034</v>
      </c>
      <c r="N8" s="339">
        <v>1647003</v>
      </c>
      <c r="O8" s="339">
        <f t="shared" ref="O8:T8" si="3">O2+O7</f>
        <v>1636313</v>
      </c>
      <c r="P8" s="339">
        <f t="shared" si="3"/>
        <v>1458435</v>
      </c>
      <c r="Q8" s="339">
        <f t="shared" si="3"/>
        <v>1382682</v>
      </c>
      <c r="R8" s="339">
        <f t="shared" si="3"/>
        <v>1410719</v>
      </c>
      <c r="S8" s="339">
        <f t="shared" si="3"/>
        <v>1376164</v>
      </c>
      <c r="T8" s="339">
        <f t="shared" si="3"/>
        <v>1410371</v>
      </c>
      <c r="U8" s="339">
        <f t="shared" ref="U8" si="4">U2+U7</f>
        <v>1443413</v>
      </c>
      <c r="V8" s="339">
        <f t="shared" ref="V8:X8" si="5">V2+V7</f>
        <v>2243949</v>
      </c>
      <c r="W8" s="339">
        <f t="shared" si="5"/>
        <v>2934845</v>
      </c>
      <c r="X8" s="339">
        <f t="shared" si="5"/>
        <v>1640703</v>
      </c>
    </row>
    <row r="9" spans="1:25" ht="15" customHeight="1">
      <c r="A9" s="10" t="s">
        <v>87</v>
      </c>
      <c r="B9" s="345" t="s">
        <v>2</v>
      </c>
      <c r="C9" s="338">
        <v>571025</v>
      </c>
      <c r="D9" s="338">
        <v>607881</v>
      </c>
      <c r="E9" s="338">
        <v>654490</v>
      </c>
      <c r="F9" s="338">
        <v>642813</v>
      </c>
      <c r="G9" s="338">
        <v>603973</v>
      </c>
      <c r="H9" s="338">
        <v>649627</v>
      </c>
      <c r="I9" s="338">
        <v>608742</v>
      </c>
      <c r="J9" s="338">
        <v>664230</v>
      </c>
      <c r="K9" s="338">
        <v>629803</v>
      </c>
      <c r="L9" s="338">
        <v>661065</v>
      </c>
      <c r="M9" s="338">
        <v>662229</v>
      </c>
      <c r="N9" s="338">
        <v>694952</v>
      </c>
      <c r="O9" s="338">
        <v>661836</v>
      </c>
      <c r="P9" s="338">
        <v>603635</v>
      </c>
      <c r="Q9" s="338">
        <v>668754</v>
      </c>
      <c r="R9" s="338">
        <v>704582</v>
      </c>
      <c r="S9" s="338">
        <v>717493</v>
      </c>
      <c r="T9" s="338">
        <v>720477</v>
      </c>
      <c r="U9" s="338">
        <v>758226</v>
      </c>
      <c r="V9" s="338">
        <v>794243</v>
      </c>
      <c r="W9" s="338">
        <v>782283</v>
      </c>
      <c r="X9" s="338">
        <v>805788</v>
      </c>
    </row>
    <row r="10" spans="1:25" ht="15" customHeight="1">
      <c r="A10" s="10" t="s">
        <v>88</v>
      </c>
      <c r="B10" s="345" t="s">
        <v>3</v>
      </c>
      <c r="C10" s="338">
        <v>-95832</v>
      </c>
      <c r="D10" s="338">
        <v>-112239</v>
      </c>
      <c r="E10" s="338">
        <v>-127585</v>
      </c>
      <c r="F10" s="338">
        <v>-127427</v>
      </c>
      <c r="G10" s="338">
        <v>-88859</v>
      </c>
      <c r="H10" s="338">
        <v>-119867</v>
      </c>
      <c r="I10" s="338">
        <v>-93092</v>
      </c>
      <c r="J10" s="338">
        <v>-166952</v>
      </c>
      <c r="K10" s="338">
        <v>-109741</v>
      </c>
      <c r="L10" s="338">
        <v>-138708</v>
      </c>
      <c r="M10" s="338">
        <v>-118182</v>
      </c>
      <c r="N10" s="338">
        <v>-153246</v>
      </c>
      <c r="O10" s="338">
        <v>-123592</v>
      </c>
      <c r="P10" s="338">
        <v>-111804</v>
      </c>
      <c r="Q10" s="338">
        <v>-116024</v>
      </c>
      <c r="R10" s="338">
        <v>-135281</v>
      </c>
      <c r="S10" s="338">
        <v>-106219</v>
      </c>
      <c r="T10" s="338">
        <v>-120397</v>
      </c>
      <c r="U10" s="338">
        <v>-123373</v>
      </c>
      <c r="V10" s="338">
        <v>-133516</v>
      </c>
      <c r="W10" s="338">
        <v>-161582</v>
      </c>
      <c r="X10" s="338">
        <v>-139986</v>
      </c>
    </row>
    <row r="11" spans="1:25" ht="15" customHeight="1">
      <c r="A11" s="11" t="s">
        <v>53</v>
      </c>
      <c r="B11" s="346" t="s">
        <v>4</v>
      </c>
      <c r="C11" s="339">
        <f>C9+C10</f>
        <v>475193</v>
      </c>
      <c r="D11" s="339">
        <f>D9+D10</f>
        <v>495642</v>
      </c>
      <c r="E11" s="339">
        <f>E9+E10</f>
        <v>526905</v>
      </c>
      <c r="F11" s="339">
        <v>515386</v>
      </c>
      <c r="G11" s="339">
        <v>515114</v>
      </c>
      <c r="H11" s="339">
        <v>529760</v>
      </c>
      <c r="I11" s="339">
        <v>515650</v>
      </c>
      <c r="J11" s="339">
        <v>497278</v>
      </c>
      <c r="K11" s="339">
        <v>520062</v>
      </c>
      <c r="L11" s="339">
        <v>522357</v>
      </c>
      <c r="M11" s="339">
        <v>544047</v>
      </c>
      <c r="N11" s="339">
        <v>541706</v>
      </c>
      <c r="O11" s="339">
        <v>538244</v>
      </c>
      <c r="P11" s="339">
        <v>491831</v>
      </c>
      <c r="Q11" s="339">
        <f t="shared" ref="Q11:U11" si="6">Q9+Q10</f>
        <v>552730</v>
      </c>
      <c r="R11" s="339">
        <f t="shared" si="6"/>
        <v>569301</v>
      </c>
      <c r="S11" s="339">
        <f t="shared" si="6"/>
        <v>611274</v>
      </c>
      <c r="T11" s="339">
        <f t="shared" si="6"/>
        <v>600080</v>
      </c>
      <c r="U11" s="339">
        <f t="shared" si="6"/>
        <v>634853</v>
      </c>
      <c r="V11" s="339">
        <f t="shared" ref="V11:Y11" si="7">V9+V10</f>
        <v>660727</v>
      </c>
      <c r="W11" s="339">
        <f t="shared" si="7"/>
        <v>620701</v>
      </c>
      <c r="X11" s="339">
        <f t="shared" si="7"/>
        <v>665802</v>
      </c>
      <c r="Y11" s="339">
        <f t="shared" si="7"/>
        <v>0</v>
      </c>
    </row>
    <row r="12" spans="1:25" ht="15" customHeight="1">
      <c r="A12" s="10" t="s">
        <v>89</v>
      </c>
      <c r="B12" s="345" t="s">
        <v>5</v>
      </c>
      <c r="C12" s="338">
        <v>345</v>
      </c>
      <c r="D12" s="338">
        <v>75579</v>
      </c>
      <c r="E12" s="338">
        <v>712</v>
      </c>
      <c r="F12" s="338">
        <v>180</v>
      </c>
      <c r="G12" s="338">
        <v>185</v>
      </c>
      <c r="H12" s="338">
        <v>98323</v>
      </c>
      <c r="I12" s="338">
        <v>1353</v>
      </c>
      <c r="J12" s="338">
        <v>255</v>
      </c>
      <c r="K12" s="338">
        <v>247</v>
      </c>
      <c r="L12" s="338">
        <v>96993</v>
      </c>
      <c r="M12" s="338">
        <v>1468</v>
      </c>
      <c r="N12" s="338">
        <v>513</v>
      </c>
      <c r="O12" s="338">
        <v>349</v>
      </c>
      <c r="P12" s="338">
        <v>20322</v>
      </c>
      <c r="Q12" s="338">
        <v>1825</v>
      </c>
      <c r="R12" s="338">
        <v>387</v>
      </c>
      <c r="S12" s="338">
        <v>852</v>
      </c>
      <c r="T12" s="338">
        <v>101972</v>
      </c>
      <c r="U12" s="338">
        <v>1392</v>
      </c>
      <c r="V12" s="338">
        <v>235</v>
      </c>
      <c r="W12" s="338">
        <v>8684</v>
      </c>
      <c r="X12" s="338">
        <v>1343</v>
      </c>
    </row>
    <row r="13" spans="1:25" ht="15" customHeight="1">
      <c r="A13" s="10" t="s">
        <v>90</v>
      </c>
      <c r="B13" s="345" t="s">
        <v>6</v>
      </c>
      <c r="C13" s="338">
        <v>55858</v>
      </c>
      <c r="D13" s="338">
        <v>36228</v>
      </c>
      <c r="E13" s="338">
        <v>55567</v>
      </c>
      <c r="F13" s="338">
        <v>47321</v>
      </c>
      <c r="G13" s="338">
        <v>-1083</v>
      </c>
      <c r="H13" s="338">
        <v>69249</v>
      </c>
      <c r="I13" s="338">
        <v>60451</v>
      </c>
      <c r="J13" s="338">
        <v>15922</v>
      </c>
      <c r="K13" s="338">
        <v>48432</v>
      </c>
      <c r="L13" s="338">
        <v>30201</v>
      </c>
      <c r="M13" s="338">
        <v>63780</v>
      </c>
      <c r="N13" s="338">
        <v>73136</v>
      </c>
      <c r="O13" s="338">
        <v>6303</v>
      </c>
      <c r="P13" s="338">
        <v>58612</v>
      </c>
      <c r="Q13" s="338">
        <v>28321</v>
      </c>
      <c r="R13" s="338">
        <v>57273</v>
      </c>
      <c r="S13" s="338">
        <v>71031</v>
      </c>
      <c r="T13" s="338">
        <v>57741</v>
      </c>
      <c r="U13" s="338">
        <v>45044</v>
      </c>
      <c r="V13" s="338">
        <v>59384</v>
      </c>
      <c r="W13" s="338">
        <v>-29153</v>
      </c>
      <c r="X13" s="338">
        <v>35423</v>
      </c>
    </row>
    <row r="14" spans="1:25" ht="15" customHeight="1">
      <c r="A14" s="10" t="s">
        <v>91</v>
      </c>
      <c r="B14" s="345" t="s">
        <v>7</v>
      </c>
      <c r="C14" s="338">
        <v>17177</v>
      </c>
      <c r="D14" s="338">
        <v>10770</v>
      </c>
      <c r="E14" s="338">
        <v>3962</v>
      </c>
      <c r="F14" s="338">
        <v>15593</v>
      </c>
      <c r="G14" s="338">
        <v>3927</v>
      </c>
      <c r="H14" s="338">
        <v>16900</v>
      </c>
      <c r="I14" s="338">
        <v>29449</v>
      </c>
      <c r="J14" s="338">
        <v>-12796</v>
      </c>
      <c r="K14" s="338">
        <v>32855</v>
      </c>
      <c r="L14" s="338">
        <v>61896</v>
      </c>
      <c r="M14" s="338">
        <v>42341</v>
      </c>
      <c r="N14" s="338">
        <v>48383</v>
      </c>
      <c r="O14" s="338">
        <v>26486</v>
      </c>
      <c r="P14" s="338">
        <v>27056</v>
      </c>
      <c r="Q14" s="338">
        <v>128102</v>
      </c>
      <c r="R14" s="338">
        <v>76068</v>
      </c>
      <c r="S14" s="338">
        <v>26791</v>
      </c>
      <c r="T14" s="338">
        <v>37575</v>
      </c>
      <c r="U14" s="338">
        <v>55240</v>
      </c>
      <c r="V14" s="338">
        <v>1475</v>
      </c>
      <c r="W14" s="338">
        <v>-34671</v>
      </c>
      <c r="X14" s="338">
        <v>-8284</v>
      </c>
    </row>
    <row r="15" spans="1:25" ht="27" customHeight="1">
      <c r="A15" s="516" t="s">
        <v>699</v>
      </c>
      <c r="B15" s="518" t="s">
        <v>714</v>
      </c>
      <c r="C15" s="338"/>
      <c r="D15" s="338"/>
      <c r="E15" s="338"/>
      <c r="F15" s="338"/>
      <c r="G15" s="338"/>
      <c r="H15" s="338"/>
      <c r="I15" s="338"/>
      <c r="J15" s="338"/>
      <c r="K15" s="338"/>
      <c r="L15" s="338"/>
      <c r="M15" s="338"/>
      <c r="N15" s="338"/>
      <c r="O15" s="338"/>
      <c r="P15" s="338"/>
      <c r="Q15" s="338"/>
      <c r="R15" s="338"/>
      <c r="S15" s="338">
        <v>794</v>
      </c>
      <c r="T15" s="338">
        <v>717</v>
      </c>
      <c r="U15" s="338">
        <v>482</v>
      </c>
      <c r="V15" s="338">
        <v>-16175</v>
      </c>
      <c r="W15" s="338">
        <v>-22736</v>
      </c>
      <c r="X15" s="338">
        <v>-43768</v>
      </c>
    </row>
    <row r="16" spans="1:25" ht="14.85" customHeight="1">
      <c r="A16" s="10" t="s">
        <v>106</v>
      </c>
      <c r="B16" s="345" t="s">
        <v>52</v>
      </c>
      <c r="C16" s="338">
        <v>3757</v>
      </c>
      <c r="D16" s="338">
        <v>0</v>
      </c>
      <c r="E16" s="338">
        <v>0</v>
      </c>
      <c r="F16" s="338">
        <v>0</v>
      </c>
      <c r="G16" s="338">
        <v>-65</v>
      </c>
      <c r="H16" s="338">
        <v>0</v>
      </c>
      <c r="I16" s="338">
        <v>0</v>
      </c>
      <c r="J16" s="338">
        <v>0</v>
      </c>
      <c r="K16" s="338">
        <v>0</v>
      </c>
      <c r="L16" s="338">
        <v>0</v>
      </c>
      <c r="M16" s="338">
        <v>0</v>
      </c>
      <c r="N16" s="338">
        <v>0</v>
      </c>
      <c r="O16" s="338">
        <v>0</v>
      </c>
      <c r="P16" s="338">
        <v>0</v>
      </c>
      <c r="Q16" s="338">
        <v>0</v>
      </c>
      <c r="R16" s="338">
        <v>0</v>
      </c>
      <c r="S16" s="338">
        <v>0</v>
      </c>
      <c r="T16" s="338">
        <v>0</v>
      </c>
      <c r="U16" s="338">
        <v>0</v>
      </c>
      <c r="V16" s="338">
        <v>0</v>
      </c>
      <c r="W16" s="338">
        <v>0</v>
      </c>
      <c r="X16" s="338">
        <v>0</v>
      </c>
    </row>
    <row r="17" spans="1:26" ht="15" customHeight="1">
      <c r="A17" s="10" t="s">
        <v>92</v>
      </c>
      <c r="B17" s="345" t="s">
        <v>8</v>
      </c>
      <c r="C17" s="338">
        <v>42340</v>
      </c>
      <c r="D17" s="338">
        <v>32204</v>
      </c>
      <c r="E17" s="338">
        <v>23671</v>
      </c>
      <c r="F17" s="338">
        <v>52372</v>
      </c>
      <c r="G17" s="338">
        <v>77448</v>
      </c>
      <c r="H17" s="338">
        <v>76421</v>
      </c>
      <c r="I17" s="338">
        <v>25814</v>
      </c>
      <c r="J17" s="338">
        <v>34159</v>
      </c>
      <c r="K17" s="338">
        <v>32270</v>
      </c>
      <c r="L17" s="338">
        <v>50602</v>
      </c>
      <c r="M17" s="338">
        <v>100791</v>
      </c>
      <c r="N17" s="338">
        <f>79259-9427</f>
        <v>69832</v>
      </c>
      <c r="O17" s="338">
        <v>40816</v>
      </c>
      <c r="P17" s="338">
        <v>25724</v>
      </c>
      <c r="Q17" s="338">
        <v>40773</v>
      </c>
      <c r="R17" s="338">
        <v>68666</v>
      </c>
      <c r="S17" s="338">
        <v>30399</v>
      </c>
      <c r="T17" s="338">
        <v>53387</v>
      </c>
      <c r="U17" s="338">
        <f>25843-1</f>
        <v>25842</v>
      </c>
      <c r="V17" s="338">
        <v>38058</v>
      </c>
      <c r="W17" s="338">
        <v>47911</v>
      </c>
      <c r="X17" s="338">
        <v>62342</v>
      </c>
    </row>
    <row r="18" spans="1:26" ht="15" customHeight="1">
      <c r="A18" s="10" t="s">
        <v>146</v>
      </c>
      <c r="B18" s="345" t="s">
        <v>147</v>
      </c>
      <c r="C18" s="338"/>
      <c r="D18" s="338"/>
      <c r="E18" s="338"/>
      <c r="F18" s="338"/>
      <c r="G18" s="338">
        <v>0</v>
      </c>
      <c r="H18" s="338">
        <v>0</v>
      </c>
      <c r="I18" s="338">
        <v>0</v>
      </c>
      <c r="J18" s="338">
        <v>419295</v>
      </c>
      <c r="K18" s="338">
        <v>0</v>
      </c>
      <c r="L18" s="338">
        <v>0</v>
      </c>
      <c r="M18" s="338">
        <v>0</v>
      </c>
      <c r="N18" s="338">
        <v>0</v>
      </c>
      <c r="O18" s="338">
        <v>0</v>
      </c>
      <c r="P18" s="338">
        <v>0</v>
      </c>
      <c r="Q18" s="338">
        <v>0</v>
      </c>
      <c r="R18" s="338">
        <v>0</v>
      </c>
      <c r="S18" s="338">
        <v>0</v>
      </c>
      <c r="T18" s="338">
        <v>0</v>
      </c>
      <c r="U18" s="338">
        <v>0</v>
      </c>
      <c r="V18" s="338">
        <v>0</v>
      </c>
      <c r="W18" s="338">
        <v>0</v>
      </c>
      <c r="X18" s="338">
        <v>0</v>
      </c>
    </row>
    <row r="19" spans="1:26" ht="15" customHeight="1">
      <c r="A19" s="10" t="s">
        <v>678</v>
      </c>
      <c r="B19" s="345" t="s">
        <v>677</v>
      </c>
      <c r="C19" s="338">
        <v>-145512</v>
      </c>
      <c r="D19" s="338">
        <v>-100366</v>
      </c>
      <c r="E19" s="338">
        <v>-231653</v>
      </c>
      <c r="F19" s="338">
        <v>-212942</v>
      </c>
      <c r="G19" s="338">
        <v>-203364</v>
      </c>
      <c r="H19" s="338">
        <v>-257876</v>
      </c>
      <c r="I19" s="338">
        <v>-253665</v>
      </c>
      <c r="J19" s="338">
        <v>-370163</v>
      </c>
      <c r="K19" s="338">
        <v>-262688</v>
      </c>
      <c r="L19" s="338">
        <v>-356558</v>
      </c>
      <c r="M19" s="338">
        <v>-336556</v>
      </c>
      <c r="N19" s="338">
        <v>-263551</v>
      </c>
      <c r="O19" s="338">
        <v>-466300</v>
      </c>
      <c r="P19" s="338">
        <v>-480919</v>
      </c>
      <c r="Q19" s="338">
        <v>-358898</v>
      </c>
      <c r="R19" s="338">
        <v>-456695</v>
      </c>
      <c r="S19" s="338">
        <v>-363079</v>
      </c>
      <c r="T19" s="338">
        <v>-263847</v>
      </c>
      <c r="U19" s="338">
        <v>-223561</v>
      </c>
      <c r="V19" s="338">
        <v>-119281</v>
      </c>
      <c r="W19" s="338">
        <v>-110252</v>
      </c>
      <c r="X19" s="338">
        <v>-341288</v>
      </c>
    </row>
    <row r="20" spans="1:26" ht="26.25" customHeight="1">
      <c r="A20" s="516" t="s">
        <v>700</v>
      </c>
      <c r="B20" s="517" t="s">
        <v>701</v>
      </c>
      <c r="C20" s="338"/>
      <c r="D20" s="338"/>
      <c r="E20" s="338"/>
      <c r="F20" s="338"/>
      <c r="G20" s="338"/>
      <c r="H20" s="338"/>
      <c r="I20" s="338"/>
      <c r="J20" s="338"/>
      <c r="K20" s="338"/>
      <c r="L20" s="338"/>
      <c r="M20" s="338"/>
      <c r="N20" s="338"/>
      <c r="O20" s="338"/>
      <c r="P20" s="338"/>
      <c r="Q20" s="338"/>
      <c r="R20" s="338"/>
      <c r="S20" s="338">
        <v>-206691</v>
      </c>
      <c r="T20" s="338">
        <v>-529834</v>
      </c>
      <c r="U20" s="338">
        <v>-108144</v>
      </c>
      <c r="V20" s="338">
        <v>-96461</v>
      </c>
      <c r="W20" s="338">
        <v>-850918</v>
      </c>
      <c r="X20" s="338">
        <v>-122903</v>
      </c>
    </row>
    <row r="21" spans="1:26" ht="15" customHeight="1">
      <c r="A21" s="10" t="s">
        <v>293</v>
      </c>
      <c r="B21" s="345" t="s">
        <v>9</v>
      </c>
      <c r="C21" s="338">
        <f>SUM(C22:C25)</f>
        <v>-865972</v>
      </c>
      <c r="D21" s="338">
        <f>SUM(D22:D25)</f>
        <v>-828582</v>
      </c>
      <c r="E21" s="338">
        <v>-807694</v>
      </c>
      <c r="F21" s="338">
        <v>-870166</v>
      </c>
      <c r="G21" s="338">
        <v>-971151</v>
      </c>
      <c r="H21" s="338">
        <v>-915827</v>
      </c>
      <c r="I21" s="338">
        <v>-916628</v>
      </c>
      <c r="J21" s="338">
        <v>-965363</v>
      </c>
      <c r="K21" s="338">
        <v>-1236233</v>
      </c>
      <c r="L21" s="338">
        <v>-1016451</v>
      </c>
      <c r="M21" s="338">
        <v>-982177</v>
      </c>
      <c r="N21" s="338">
        <f>N22+N23+N24+N25</f>
        <v>-1231429</v>
      </c>
      <c r="O21" s="338">
        <v>-1265327</v>
      </c>
      <c r="P21" s="338">
        <v>-963782</v>
      </c>
      <c r="Q21" s="338">
        <f t="shared" ref="Q21:U21" si="8">Q22+Q23+Q24+Q25</f>
        <v>-929893</v>
      </c>
      <c r="R21" s="338">
        <f t="shared" si="8"/>
        <v>-1328984</v>
      </c>
      <c r="S21" s="338">
        <f t="shared" si="8"/>
        <v>-1052500</v>
      </c>
      <c r="T21" s="338">
        <f t="shared" si="8"/>
        <v>-909559</v>
      </c>
      <c r="U21" s="338">
        <f t="shared" si="8"/>
        <v>-925583</v>
      </c>
      <c r="V21" s="338">
        <f>V22+V23+V24+V25</f>
        <v>-1189295</v>
      </c>
      <c r="W21" s="338">
        <f>W22+W23+W24+W25</f>
        <v>-1342797</v>
      </c>
      <c r="X21" s="338">
        <f>X22+X23+X24+X25</f>
        <v>-1179317</v>
      </c>
    </row>
    <row r="22" spans="1:26" s="15" customFormat="1" ht="15" customHeight="1">
      <c r="A22" s="13" t="s">
        <v>135</v>
      </c>
      <c r="B22" s="347" t="s">
        <v>136</v>
      </c>
      <c r="C22" s="340">
        <v>-763710</v>
      </c>
      <c r="D22" s="340">
        <v>-734087</v>
      </c>
      <c r="E22" s="340">
        <v>-686366</v>
      </c>
      <c r="F22" s="340">
        <v>-755269</v>
      </c>
      <c r="G22" s="340">
        <v>-862454</v>
      </c>
      <c r="H22" s="340">
        <v>-751413</v>
      </c>
      <c r="I22" s="340">
        <v>-800454</v>
      </c>
      <c r="J22" s="340">
        <v>-828437</v>
      </c>
      <c r="K22" s="340">
        <v>-1056859</v>
      </c>
      <c r="L22" s="340">
        <v>-813201</v>
      </c>
      <c r="M22" s="340">
        <v>-789211</v>
      </c>
      <c r="N22" s="340">
        <v>-766961</v>
      </c>
      <c r="O22" s="340">
        <v>-1021684</v>
      </c>
      <c r="P22" s="340">
        <v>-667015</v>
      </c>
      <c r="Q22" s="340">
        <v>-729211</v>
      </c>
      <c r="R22" s="340">
        <v>-844631</v>
      </c>
      <c r="S22" s="340">
        <v>-871867</v>
      </c>
      <c r="T22" s="340">
        <v>-730985</v>
      </c>
      <c r="U22" s="340">
        <v>-735577</v>
      </c>
      <c r="V22" s="340">
        <v>-1015985</v>
      </c>
      <c r="W22" s="340">
        <v>-1173293</v>
      </c>
      <c r="X22" s="340">
        <v>-989148</v>
      </c>
      <c r="Y22" s="30"/>
      <c r="Z22" s="30"/>
    </row>
    <row r="23" spans="1:26" s="15" customFormat="1" ht="27" customHeight="1">
      <c r="A23" s="13" t="s">
        <v>153</v>
      </c>
      <c r="B23" s="347" t="s">
        <v>10</v>
      </c>
      <c r="C23" s="340">
        <v>-74269</v>
      </c>
      <c r="D23" s="340">
        <v>-77840</v>
      </c>
      <c r="E23" s="340">
        <v>-82167</v>
      </c>
      <c r="F23" s="340">
        <v>-84657</v>
      </c>
      <c r="G23" s="340">
        <v>-82536</v>
      </c>
      <c r="H23" s="340">
        <v>-79866</v>
      </c>
      <c r="I23" s="340">
        <v>-82093</v>
      </c>
      <c r="J23" s="340">
        <v>-88975</v>
      </c>
      <c r="K23" s="340">
        <v>-99583</v>
      </c>
      <c r="L23" s="340">
        <v>-102806</v>
      </c>
      <c r="M23" s="340">
        <v>-103264</v>
      </c>
      <c r="N23" s="340">
        <v>-119571</v>
      </c>
      <c r="O23" s="340">
        <v>-99142</v>
      </c>
      <c r="P23" s="340">
        <v>-95630</v>
      </c>
      <c r="Q23" s="340">
        <v>-98185</v>
      </c>
      <c r="R23" s="340">
        <v>-112306</v>
      </c>
      <c r="S23" s="340">
        <v>-100660</v>
      </c>
      <c r="T23" s="340">
        <v>-98287</v>
      </c>
      <c r="U23" s="340">
        <v>-100046</v>
      </c>
      <c r="V23" s="340">
        <v>-94256</v>
      </c>
      <c r="W23" s="340">
        <v>-92872</v>
      </c>
      <c r="X23" s="340">
        <v>-92219</v>
      </c>
      <c r="Y23" s="30"/>
      <c r="Z23" s="30"/>
    </row>
    <row r="24" spans="1:26" s="15" customFormat="1" ht="12.6" customHeight="1">
      <c r="A24" s="13" t="s">
        <v>154</v>
      </c>
      <c r="B24" s="347" t="s">
        <v>155</v>
      </c>
      <c r="C24" s="340"/>
      <c r="D24" s="340"/>
      <c r="E24" s="340"/>
      <c r="F24" s="340"/>
      <c r="G24" s="340">
        <v>0</v>
      </c>
      <c r="H24" s="340">
        <v>0</v>
      </c>
      <c r="I24" s="340">
        <v>0</v>
      </c>
      <c r="J24" s="340">
        <v>0</v>
      </c>
      <c r="K24" s="340">
        <v>-52998</v>
      </c>
      <c r="L24" s="340">
        <v>-54412</v>
      </c>
      <c r="M24" s="340">
        <v>-54283</v>
      </c>
      <c r="N24" s="340">
        <v>-41258</v>
      </c>
      <c r="O24" s="340">
        <v>-53160</v>
      </c>
      <c r="P24" s="340">
        <v>-51080</v>
      </c>
      <c r="Q24" s="340">
        <v>-48048</v>
      </c>
      <c r="R24" s="340">
        <v>-36044</v>
      </c>
      <c r="S24" s="340">
        <v>-47267</v>
      </c>
      <c r="T24" s="340">
        <v>-45470</v>
      </c>
      <c r="U24" s="340">
        <v>-44210</v>
      </c>
      <c r="V24" s="340">
        <v>-38300</v>
      </c>
      <c r="W24" s="340">
        <v>-38263</v>
      </c>
      <c r="X24" s="340">
        <v>-37632</v>
      </c>
      <c r="Y24" s="30"/>
      <c r="Z24" s="30"/>
    </row>
    <row r="25" spans="1:26" s="15" customFormat="1" ht="15" customHeight="1">
      <c r="A25" s="13" t="s">
        <v>58</v>
      </c>
      <c r="B25" s="347" t="s">
        <v>11</v>
      </c>
      <c r="C25" s="340">
        <v>-27993</v>
      </c>
      <c r="D25" s="340">
        <v>-16655</v>
      </c>
      <c r="E25" s="340">
        <v>-39161</v>
      </c>
      <c r="F25" s="340">
        <v>-30240</v>
      </c>
      <c r="G25" s="340">
        <v>-26161</v>
      </c>
      <c r="H25" s="340">
        <v>-84548</v>
      </c>
      <c r="I25" s="340">
        <v>-34081</v>
      </c>
      <c r="J25" s="340">
        <v>-47951</v>
      </c>
      <c r="K25" s="340">
        <v>-26793</v>
      </c>
      <c r="L25" s="340">
        <v>-46032</v>
      </c>
      <c r="M25" s="340">
        <v>-35419</v>
      </c>
      <c r="N25" s="340">
        <f>-303639</f>
        <v>-303639</v>
      </c>
      <c r="O25" s="340">
        <v>-91341</v>
      </c>
      <c r="P25" s="340">
        <v>-150057</v>
      </c>
      <c r="Q25" s="340">
        <v>-54449</v>
      </c>
      <c r="R25" s="340">
        <v>-336003</v>
      </c>
      <c r="S25" s="340">
        <v>-32706</v>
      </c>
      <c r="T25" s="340">
        <v>-34817</v>
      </c>
      <c r="U25" s="340">
        <f>-45747-3</f>
        <v>-45750</v>
      </c>
      <c r="V25" s="340">
        <v>-40754</v>
      </c>
      <c r="W25" s="340">
        <v>-38369</v>
      </c>
      <c r="X25" s="340">
        <v>-60318</v>
      </c>
      <c r="Y25" s="30"/>
      <c r="Z25" s="30"/>
    </row>
    <row r="26" spans="1:26" ht="30" customHeight="1">
      <c r="A26" s="10" t="s">
        <v>107</v>
      </c>
      <c r="B26" s="345" t="s">
        <v>49</v>
      </c>
      <c r="C26" s="338">
        <v>8655</v>
      </c>
      <c r="D26" s="338">
        <v>15157</v>
      </c>
      <c r="E26" s="338">
        <v>14734</v>
      </c>
      <c r="F26" s="338">
        <v>19718</v>
      </c>
      <c r="G26" s="338">
        <v>10998</v>
      </c>
      <c r="H26" s="338">
        <v>14504</v>
      </c>
      <c r="I26" s="338">
        <v>16752</v>
      </c>
      <c r="J26" s="338">
        <v>20413</v>
      </c>
      <c r="K26" s="338">
        <v>14338</v>
      </c>
      <c r="L26" s="338">
        <v>15945</v>
      </c>
      <c r="M26" s="338">
        <v>18641</v>
      </c>
      <c r="N26" s="338">
        <v>18268</v>
      </c>
      <c r="O26" s="338">
        <v>16699</v>
      </c>
      <c r="P26" s="338">
        <v>20140</v>
      </c>
      <c r="Q26" s="338">
        <v>31620</v>
      </c>
      <c r="R26" s="338">
        <v>17901</v>
      </c>
      <c r="S26" s="338">
        <v>19451</v>
      </c>
      <c r="T26" s="338">
        <v>19825</v>
      </c>
      <c r="U26" s="338">
        <v>18096</v>
      </c>
      <c r="V26" s="338">
        <v>20288</v>
      </c>
      <c r="W26" s="338">
        <v>15762</v>
      </c>
      <c r="X26" s="338">
        <v>23959</v>
      </c>
    </row>
    <row r="27" spans="1:26" ht="15" customHeight="1">
      <c r="A27" s="16" t="s">
        <v>98</v>
      </c>
      <c r="B27" s="348" t="s">
        <v>99</v>
      </c>
      <c r="C27" s="341">
        <v>-106392</v>
      </c>
      <c r="D27" s="341">
        <v>-108320</v>
      </c>
      <c r="E27" s="341">
        <v>-109373</v>
      </c>
      <c r="F27" s="341">
        <v>-113471</v>
      </c>
      <c r="G27" s="341">
        <v>-113444</v>
      </c>
      <c r="H27" s="341">
        <v>-119546</v>
      </c>
      <c r="I27" s="341">
        <v>-123515</v>
      </c>
      <c r="J27" s="341">
        <v>-143255</v>
      </c>
      <c r="K27" s="341">
        <v>-153693</v>
      </c>
      <c r="L27" s="341">
        <v>-151603</v>
      </c>
      <c r="M27" s="341">
        <v>-146433</v>
      </c>
      <c r="N27" s="341">
        <v>-147305</v>
      </c>
      <c r="O27" s="341">
        <v>-148629</v>
      </c>
      <c r="P27" s="341">
        <v>-152499</v>
      </c>
      <c r="Q27" s="341">
        <v>-147835</v>
      </c>
      <c r="R27" s="341">
        <v>-153040</v>
      </c>
      <c r="S27" s="341">
        <v>-152960</v>
      </c>
      <c r="T27" s="341">
        <v>-147545</v>
      </c>
      <c r="U27" s="341">
        <v>-149589</v>
      </c>
      <c r="V27" s="341">
        <v>-176840</v>
      </c>
      <c r="W27" s="338">
        <v>-190746</v>
      </c>
      <c r="X27" s="338">
        <v>-202781</v>
      </c>
    </row>
    <row r="28" spans="1:26" ht="15" customHeight="1">
      <c r="A28" s="11" t="s">
        <v>93</v>
      </c>
      <c r="B28" s="346" t="s">
        <v>12</v>
      </c>
      <c r="C28" s="339">
        <f t="shared" ref="C28:F28" si="9">SUM(C8+C11+C12+C13+C14+C17+C19+C21+C16+C18,C26,C27)</f>
        <v>739445</v>
      </c>
      <c r="D28" s="339">
        <f t="shared" si="9"/>
        <v>930799</v>
      </c>
      <c r="E28" s="339">
        <f t="shared" si="9"/>
        <v>817797</v>
      </c>
      <c r="F28" s="339">
        <f t="shared" si="9"/>
        <v>833439</v>
      </c>
      <c r="G28" s="339">
        <v>708391</v>
      </c>
      <c r="H28" s="339">
        <v>908115</v>
      </c>
      <c r="I28" s="339">
        <v>777880</v>
      </c>
      <c r="J28" s="339">
        <v>1029898</v>
      </c>
      <c r="K28" s="339">
        <v>604190</v>
      </c>
      <c r="L28" s="339">
        <f>L8+L11+L12+L13+L14+L17+L19+L21+L26+L27</f>
        <v>876914</v>
      </c>
      <c r="M28" s="339">
        <f t="shared" ref="M28:R28" si="10">M8+M11+M12+M13+M14+M17+M19+M21+M26+M27</f>
        <v>1006936</v>
      </c>
      <c r="N28" s="339">
        <f>N8+N11+N12+N13+N14+N17+N19+N21+N26+N27</f>
        <v>756556</v>
      </c>
      <c r="O28" s="339">
        <f t="shared" si="10"/>
        <v>384954</v>
      </c>
      <c r="P28" s="339">
        <f t="shared" si="10"/>
        <v>504920</v>
      </c>
      <c r="Q28" s="339">
        <f t="shared" si="10"/>
        <v>729427</v>
      </c>
      <c r="R28" s="339">
        <f t="shared" si="10"/>
        <v>261596</v>
      </c>
      <c r="S28" s="339">
        <f t="shared" ref="S28:X28" si="11">S8+S11+S12+S13+S14+S17+S19+S21+S26+S27+S15+S20</f>
        <v>361526</v>
      </c>
      <c r="T28" s="339">
        <f t="shared" si="11"/>
        <v>430883</v>
      </c>
      <c r="U28" s="339">
        <f t="shared" si="11"/>
        <v>817485</v>
      </c>
      <c r="V28" s="339">
        <f t="shared" si="11"/>
        <v>1426064</v>
      </c>
      <c r="W28" s="339">
        <f t="shared" si="11"/>
        <v>1046630</v>
      </c>
      <c r="X28" s="339">
        <f t="shared" si="11"/>
        <v>531231</v>
      </c>
    </row>
    <row r="29" spans="1:26" ht="15" customHeight="1">
      <c r="A29" s="17" t="s">
        <v>94</v>
      </c>
      <c r="B29" s="349" t="s">
        <v>13</v>
      </c>
      <c r="C29" s="341">
        <v>-212812</v>
      </c>
      <c r="D29" s="341">
        <v>-199737</v>
      </c>
      <c r="E29" s="341">
        <v>-188610</v>
      </c>
      <c r="F29" s="341">
        <v>-215548</v>
      </c>
      <c r="G29" s="341">
        <v>-180987</v>
      </c>
      <c r="H29" s="341">
        <v>-176520</v>
      </c>
      <c r="I29" s="341">
        <v>-201320</v>
      </c>
      <c r="J29" s="341">
        <v>-168312</v>
      </c>
      <c r="K29" s="341">
        <v>-191634</v>
      </c>
      <c r="L29" s="341">
        <v>-198989</v>
      </c>
      <c r="M29" s="341">
        <v>-227709</v>
      </c>
      <c r="N29" s="341">
        <v>-182156</v>
      </c>
      <c r="O29" s="341">
        <v>-152077</v>
      </c>
      <c r="P29" s="341">
        <v>-157779</v>
      </c>
      <c r="Q29" s="341">
        <v>-189459</v>
      </c>
      <c r="R29" s="341">
        <v>-144408</v>
      </c>
      <c r="S29" s="341">
        <v>-168668</v>
      </c>
      <c r="T29" s="341">
        <v>-185362</v>
      </c>
      <c r="U29" s="341">
        <v>-212657</v>
      </c>
      <c r="V29" s="341">
        <v>-396798</v>
      </c>
      <c r="W29" s="341">
        <v>-335631</v>
      </c>
      <c r="X29" s="341">
        <v>-209505</v>
      </c>
    </row>
    <row r="30" spans="1:26" ht="15" customHeight="1">
      <c r="A30" s="7" t="s">
        <v>95</v>
      </c>
      <c r="B30" s="343" t="s">
        <v>50</v>
      </c>
      <c r="C30" s="337">
        <f t="shared" ref="C30:F30" si="12">C28+C29</f>
        <v>526633</v>
      </c>
      <c r="D30" s="337">
        <f t="shared" si="12"/>
        <v>731062</v>
      </c>
      <c r="E30" s="337">
        <f t="shared" si="12"/>
        <v>629187</v>
      </c>
      <c r="F30" s="337">
        <f t="shared" si="12"/>
        <v>617891</v>
      </c>
      <c r="G30" s="337">
        <v>527404</v>
      </c>
      <c r="H30" s="337">
        <v>731595</v>
      </c>
      <c r="I30" s="337">
        <v>576560</v>
      </c>
      <c r="J30" s="337">
        <v>861586</v>
      </c>
      <c r="K30" s="337">
        <v>412556</v>
      </c>
      <c r="L30" s="337">
        <v>677925</v>
      </c>
      <c r="M30" s="337">
        <v>779227</v>
      </c>
      <c r="N30" s="337">
        <v>574400</v>
      </c>
      <c r="O30" s="337">
        <v>232877</v>
      </c>
      <c r="P30" s="337">
        <v>347141</v>
      </c>
      <c r="Q30" s="337">
        <f t="shared" ref="Q30:U30" si="13">Q28+Q29</f>
        <v>539968</v>
      </c>
      <c r="R30" s="337">
        <f t="shared" si="13"/>
        <v>117188</v>
      </c>
      <c r="S30" s="337">
        <f t="shared" si="13"/>
        <v>192858</v>
      </c>
      <c r="T30" s="337">
        <f t="shared" si="13"/>
        <v>245521</v>
      </c>
      <c r="U30" s="337">
        <f t="shared" si="13"/>
        <v>604828</v>
      </c>
      <c r="V30" s="337">
        <f t="shared" ref="V30:X30" si="14">V28+V29</f>
        <v>1029266</v>
      </c>
      <c r="W30" s="337">
        <f t="shared" si="14"/>
        <v>710999</v>
      </c>
      <c r="X30" s="337">
        <f t="shared" si="14"/>
        <v>321726</v>
      </c>
    </row>
    <row r="31" spans="1:26" ht="15" customHeight="1">
      <c r="A31" s="16" t="s">
        <v>96</v>
      </c>
      <c r="B31" s="348" t="s">
        <v>51</v>
      </c>
      <c r="C31" s="341"/>
      <c r="D31" s="341"/>
      <c r="E31" s="341"/>
      <c r="F31" s="341"/>
      <c r="G31" s="341"/>
      <c r="H31" s="341"/>
      <c r="I31" s="341"/>
      <c r="J31" s="341"/>
      <c r="K31" s="341"/>
      <c r="L31" s="341"/>
      <c r="M31" s="341"/>
      <c r="N31" s="341"/>
      <c r="O31" s="341"/>
      <c r="P31" s="341"/>
      <c r="Q31" s="341"/>
      <c r="R31" s="341"/>
      <c r="S31" s="341"/>
      <c r="T31" s="341"/>
      <c r="U31" s="341"/>
      <c r="V31" s="341"/>
      <c r="W31" s="341"/>
      <c r="X31" s="341"/>
    </row>
    <row r="32" spans="1:26" ht="15" customHeight="1">
      <c r="A32" s="10" t="s">
        <v>676</v>
      </c>
      <c r="B32" s="10" t="s">
        <v>675</v>
      </c>
      <c r="C32" s="338">
        <f t="shared" ref="C32:F32" si="15">C30-C33</f>
        <v>452461</v>
      </c>
      <c r="D32" s="338">
        <f t="shared" si="15"/>
        <v>647914</v>
      </c>
      <c r="E32" s="338">
        <f t="shared" si="15"/>
        <v>556427</v>
      </c>
      <c r="F32" s="338">
        <f t="shared" si="15"/>
        <v>542511</v>
      </c>
      <c r="G32" s="338">
        <v>433933</v>
      </c>
      <c r="H32" s="338">
        <v>643810</v>
      </c>
      <c r="I32" s="338">
        <v>497466</v>
      </c>
      <c r="J32" s="338">
        <v>788145</v>
      </c>
      <c r="K32" s="338">
        <v>339007</v>
      </c>
      <c r="L32" s="338">
        <v>596465</v>
      </c>
      <c r="M32" s="338">
        <v>695841</v>
      </c>
      <c r="N32" s="338">
        <v>507034</v>
      </c>
      <c r="O32" s="338">
        <v>170934</v>
      </c>
      <c r="P32" s="338">
        <v>304853</v>
      </c>
      <c r="Q32" s="338">
        <v>479834</v>
      </c>
      <c r="R32" s="338">
        <f t="shared" ref="R32:X32" si="16">R30-R33</f>
        <v>81546</v>
      </c>
      <c r="S32" s="338">
        <f t="shared" si="16"/>
        <v>151753</v>
      </c>
      <c r="T32" s="338">
        <f t="shared" si="16"/>
        <v>222543</v>
      </c>
      <c r="U32" s="338">
        <f t="shared" si="16"/>
        <v>543826</v>
      </c>
      <c r="V32" s="338">
        <f t="shared" si="16"/>
        <v>959532</v>
      </c>
      <c r="W32" s="338">
        <f t="shared" si="16"/>
        <v>656858</v>
      </c>
      <c r="X32" s="338">
        <f t="shared" si="16"/>
        <v>279383</v>
      </c>
    </row>
    <row r="33" spans="1:24" ht="15" customHeight="1">
      <c r="A33" s="18" t="s">
        <v>97</v>
      </c>
      <c r="B33" s="350" t="s">
        <v>14</v>
      </c>
      <c r="C33" s="342">
        <v>74172</v>
      </c>
      <c r="D33" s="342">
        <v>83148</v>
      </c>
      <c r="E33" s="342">
        <v>72760</v>
      </c>
      <c r="F33" s="342">
        <v>75380</v>
      </c>
      <c r="G33" s="342">
        <v>93471</v>
      </c>
      <c r="H33" s="342">
        <v>87785</v>
      </c>
      <c r="I33" s="342">
        <v>79094</v>
      </c>
      <c r="J33" s="342">
        <v>73441</v>
      </c>
      <c r="K33" s="342">
        <v>73549</v>
      </c>
      <c r="L33" s="342">
        <v>81460</v>
      </c>
      <c r="M33" s="342">
        <v>83386</v>
      </c>
      <c r="N33" s="342">
        <v>67366</v>
      </c>
      <c r="O33" s="398">
        <v>61943</v>
      </c>
      <c r="P33" s="398">
        <v>42288</v>
      </c>
      <c r="Q33" s="398">
        <v>60134</v>
      </c>
      <c r="R33" s="398">
        <v>35642</v>
      </c>
      <c r="S33" s="398">
        <v>41105</v>
      </c>
      <c r="T33" s="398">
        <v>22978</v>
      </c>
      <c r="U33" s="398">
        <v>61002</v>
      </c>
      <c r="V33" s="398">
        <v>69734</v>
      </c>
      <c r="W33" s="398">
        <v>54141</v>
      </c>
      <c r="X33" s="398">
        <v>42343</v>
      </c>
    </row>
    <row r="34" spans="1:24" s="29" customFormat="1" ht="17.25" customHeight="1">
      <c r="M34" s="291"/>
      <c r="Q34" s="288"/>
      <c r="R34" s="288"/>
      <c r="S34" s="288"/>
      <c r="T34" s="288"/>
      <c r="U34" s="288"/>
      <c r="V34" s="288">
        <v>15637</v>
      </c>
      <c r="W34" s="288"/>
      <c r="X34" s="288"/>
    </row>
    <row r="35" spans="1:24" s="29" customFormat="1">
      <c r="B35" s="479"/>
      <c r="C35" s="479"/>
      <c r="D35" s="479"/>
      <c r="E35" s="479"/>
      <c r="F35" s="479"/>
      <c r="G35" s="479"/>
      <c r="H35" s="479"/>
      <c r="I35" s="479"/>
      <c r="J35" s="479"/>
      <c r="K35" s="480">
        <v>604190</v>
      </c>
      <c r="L35" s="480">
        <v>876914</v>
      </c>
      <c r="M35" s="480">
        <v>1006936</v>
      </c>
      <c r="N35" s="480">
        <v>756556</v>
      </c>
      <c r="O35" s="480">
        <v>384954</v>
      </c>
      <c r="P35" s="480">
        <v>504920</v>
      </c>
      <c r="Q35" s="480">
        <v>729427</v>
      </c>
      <c r="R35" s="502"/>
      <c r="S35" s="502"/>
      <c r="T35" s="502"/>
      <c r="U35" s="502"/>
      <c r="V35" s="502"/>
      <c r="W35" s="502"/>
      <c r="X35" s="502"/>
    </row>
    <row r="36" spans="1:24">
      <c r="B36" s="476"/>
      <c r="C36" s="476"/>
      <c r="D36" s="476"/>
      <c r="E36" s="476"/>
      <c r="F36" s="476"/>
      <c r="G36" s="476"/>
      <c r="H36" s="476"/>
      <c r="I36" s="476"/>
      <c r="J36" s="476"/>
      <c r="K36" s="476"/>
      <c r="L36" s="479"/>
      <c r="M36" s="479"/>
      <c r="N36" s="479"/>
      <c r="O36" s="479"/>
      <c r="P36" s="479"/>
      <c r="Q36" s="479"/>
      <c r="R36" s="500"/>
      <c r="S36" s="500"/>
      <c r="T36" s="500"/>
      <c r="U36" s="500"/>
      <c r="V36" s="500"/>
      <c r="W36" s="500"/>
      <c r="X36" s="500"/>
    </row>
    <row r="37" spans="1:24">
      <c r="B37" s="476"/>
      <c r="C37" s="476"/>
      <c r="D37" s="476"/>
      <c r="E37" s="476"/>
      <c r="F37" s="477"/>
      <c r="G37" s="477"/>
      <c r="H37" s="477"/>
      <c r="I37" s="477"/>
      <c r="J37" s="477"/>
      <c r="K37" s="477"/>
      <c r="L37" s="477"/>
      <c r="M37" s="477"/>
      <c r="N37" s="477"/>
      <c r="O37" s="481">
        <f>SUM(O11:O17)</f>
        <v>612198</v>
      </c>
      <c r="P37" s="479"/>
      <c r="Q37" s="479"/>
      <c r="R37" s="502"/>
      <c r="S37" s="502"/>
      <c r="T37" s="502"/>
      <c r="U37" s="502"/>
      <c r="V37" s="502"/>
      <c r="W37" s="502"/>
      <c r="X37" s="502"/>
    </row>
    <row r="38" spans="1:24">
      <c r="B38" s="476"/>
      <c r="C38" s="476"/>
      <c r="D38" s="476"/>
      <c r="E38" s="476"/>
      <c r="F38" s="476"/>
      <c r="G38" s="476"/>
      <c r="H38" s="476"/>
      <c r="I38" s="476"/>
      <c r="J38" s="476"/>
      <c r="K38" s="476"/>
      <c r="L38" s="479"/>
      <c r="M38" s="479"/>
      <c r="N38" s="477"/>
      <c r="O38" s="506">
        <f>SUM(O11:O18)+O8</f>
        <v>2248511</v>
      </c>
      <c r="P38" s="506">
        <f t="shared" ref="P38:U38" si="17">SUM(P11:P18)+P8</f>
        <v>2081980</v>
      </c>
      <c r="Q38" s="506">
        <f t="shared" si="17"/>
        <v>2134433</v>
      </c>
      <c r="R38" s="506">
        <f t="shared" si="17"/>
        <v>2182414</v>
      </c>
      <c r="S38" s="506">
        <f t="shared" si="17"/>
        <v>2117305</v>
      </c>
      <c r="T38" s="506">
        <f t="shared" si="17"/>
        <v>2261843</v>
      </c>
      <c r="U38" s="506">
        <f t="shared" si="17"/>
        <v>2206266</v>
      </c>
      <c r="V38" s="506">
        <f t="shared" ref="V38" si="18">SUM(V11:V18)+V8</f>
        <v>2987653</v>
      </c>
      <c r="W38" s="506">
        <f t="shared" ref="W38:X38" si="19">SUM(W11:W18)+W8</f>
        <v>3525581</v>
      </c>
      <c r="X38" s="506">
        <f t="shared" si="19"/>
        <v>2353561</v>
      </c>
    </row>
    <row r="39" spans="1:24">
      <c r="B39" s="476"/>
      <c r="C39" s="476"/>
      <c r="D39" s="476"/>
      <c r="E39" s="476"/>
      <c r="F39" s="476"/>
      <c r="G39" s="476"/>
      <c r="H39" s="476"/>
      <c r="I39" s="476"/>
      <c r="J39" s="476"/>
      <c r="K39" s="476"/>
      <c r="L39" s="479"/>
      <c r="M39" s="479"/>
      <c r="N39" s="479"/>
      <c r="O39" s="506">
        <f>O28</f>
        <v>384954</v>
      </c>
      <c r="P39" s="506">
        <f t="shared" ref="P39:U39" si="20">P28</f>
        <v>504920</v>
      </c>
      <c r="Q39" s="506">
        <f t="shared" si="20"/>
        <v>729427</v>
      </c>
      <c r="R39" s="506">
        <f t="shared" si="20"/>
        <v>261596</v>
      </c>
      <c r="S39" s="506">
        <f t="shared" si="20"/>
        <v>361526</v>
      </c>
      <c r="T39" s="506">
        <f t="shared" si="20"/>
        <v>430883</v>
      </c>
      <c r="U39" s="506">
        <f t="shared" si="20"/>
        <v>817485</v>
      </c>
      <c r="V39" s="506">
        <f t="shared" ref="V39" si="21">V28</f>
        <v>1426064</v>
      </c>
      <c r="W39" s="506">
        <f t="shared" ref="W39:X39" si="22">W28</f>
        <v>1046630</v>
      </c>
      <c r="X39" s="506">
        <f t="shared" si="22"/>
        <v>531231</v>
      </c>
    </row>
    <row r="40" spans="1:24">
      <c r="B40" s="476"/>
      <c r="C40" s="476"/>
      <c r="D40" s="476"/>
      <c r="E40" s="476"/>
      <c r="F40" s="476"/>
      <c r="G40" s="476"/>
      <c r="H40" s="476"/>
      <c r="I40" s="476"/>
      <c r="J40" s="476"/>
      <c r="K40" s="476"/>
      <c r="L40" s="479"/>
      <c r="M40" s="479"/>
      <c r="N40" s="479"/>
      <c r="O40" s="479"/>
      <c r="P40" s="479"/>
      <c r="Q40" s="479"/>
      <c r="R40" s="502"/>
      <c r="S40" s="502"/>
      <c r="T40" s="502"/>
      <c r="U40" s="502"/>
      <c r="V40" s="502"/>
      <c r="W40" s="502"/>
      <c r="X40" s="502"/>
    </row>
    <row r="41" spans="1:24">
      <c r="B41" s="476"/>
      <c r="C41" s="476"/>
      <c r="D41" s="476"/>
      <c r="E41" s="476"/>
      <c r="F41" s="476"/>
      <c r="G41" s="476"/>
      <c r="H41" s="476"/>
      <c r="I41" s="476"/>
      <c r="J41" s="476"/>
      <c r="K41" s="476"/>
      <c r="L41" s="479"/>
      <c r="M41" s="479"/>
      <c r="N41" s="479"/>
      <c r="O41" s="479"/>
      <c r="P41" s="479"/>
      <c r="Q41" s="479"/>
      <c r="R41" s="502"/>
      <c r="S41" s="502"/>
      <c r="T41" s="502"/>
      <c r="U41" s="502"/>
      <c r="V41" s="502"/>
      <c r="W41" s="502"/>
      <c r="X41" s="502"/>
    </row>
    <row r="42" spans="1:24">
      <c r="B42" s="476"/>
      <c r="C42" s="476"/>
      <c r="D42" s="476"/>
      <c r="E42" s="476"/>
      <c r="F42" s="476"/>
      <c r="G42" s="476"/>
      <c r="H42" s="476"/>
      <c r="I42" s="476"/>
      <c r="J42" s="476"/>
      <c r="K42" s="476"/>
      <c r="L42" s="479"/>
      <c r="M42" s="479"/>
      <c r="N42" s="479"/>
      <c r="O42" s="482">
        <v>1636313</v>
      </c>
      <c r="P42" s="482">
        <v>1458435</v>
      </c>
      <c r="Q42" s="482">
        <v>1382682</v>
      </c>
      <c r="R42" s="503">
        <v>1410719</v>
      </c>
      <c r="S42" s="503">
        <v>1376958</v>
      </c>
      <c r="T42" s="503">
        <v>1411088</v>
      </c>
      <c r="U42" s="503">
        <f>U8</f>
        <v>1443413</v>
      </c>
      <c r="V42" s="503">
        <f>V8</f>
        <v>2243949</v>
      </c>
      <c r="W42" s="503">
        <f t="shared" ref="W42:X42" si="23">W8</f>
        <v>2934845</v>
      </c>
      <c r="X42" s="503">
        <f t="shared" si="23"/>
        <v>1640703</v>
      </c>
    </row>
    <row r="43" spans="1:24">
      <c r="B43" s="476"/>
      <c r="C43" s="476"/>
      <c r="D43" s="476"/>
      <c r="E43" s="476"/>
      <c r="F43" s="476"/>
      <c r="G43" s="476"/>
      <c r="H43" s="476"/>
      <c r="I43" s="476"/>
      <c r="J43" s="476"/>
      <c r="K43" s="476"/>
      <c r="L43" s="479"/>
      <c r="M43" s="479"/>
      <c r="N43" s="479"/>
      <c r="O43" s="481">
        <f t="shared" ref="O43:R43" si="24">O42-O8</f>
        <v>0</v>
      </c>
      <c r="P43" s="481">
        <f t="shared" si="24"/>
        <v>0</v>
      </c>
      <c r="Q43" s="481">
        <f t="shared" si="24"/>
        <v>0</v>
      </c>
      <c r="R43" s="502">
        <f t="shared" si="24"/>
        <v>0</v>
      </c>
      <c r="S43" s="502"/>
      <c r="T43" s="502"/>
      <c r="U43" s="502"/>
      <c r="V43" s="502"/>
      <c r="W43" s="502"/>
      <c r="X43" s="502"/>
    </row>
    <row r="44" spans="1:24">
      <c r="B44" s="476"/>
      <c r="C44" s="476"/>
      <c r="D44" s="476"/>
      <c r="E44" s="476"/>
      <c r="F44" s="476"/>
      <c r="G44" s="476"/>
      <c r="H44" s="476"/>
      <c r="I44" s="476"/>
      <c r="J44" s="476"/>
      <c r="K44" s="476"/>
      <c r="L44" s="479"/>
      <c r="M44" s="479"/>
      <c r="N44" s="479"/>
      <c r="O44" s="478"/>
      <c r="P44" s="479"/>
      <c r="Q44" s="479"/>
      <c r="R44" s="502"/>
      <c r="S44" s="502"/>
      <c r="T44" s="502"/>
      <c r="U44" s="502"/>
      <c r="V44" s="502"/>
      <c r="W44" s="502"/>
      <c r="X44" s="502"/>
    </row>
    <row r="45" spans="1:24">
      <c r="B45" s="476"/>
      <c r="C45" s="476"/>
      <c r="D45" s="476"/>
      <c r="E45" s="476"/>
      <c r="F45" s="476"/>
      <c r="G45" s="476"/>
      <c r="H45" s="476"/>
      <c r="I45" s="476"/>
      <c r="J45" s="476"/>
      <c r="K45" s="476"/>
      <c r="L45" s="479"/>
      <c r="M45" s="479"/>
      <c r="N45" s="479"/>
      <c r="O45" s="479"/>
      <c r="P45" s="479"/>
      <c r="Q45" s="479"/>
      <c r="R45" s="502"/>
      <c r="S45" s="502"/>
      <c r="T45" s="502"/>
      <c r="U45" s="502"/>
      <c r="V45" s="502"/>
      <c r="W45" s="502"/>
      <c r="X45" s="502"/>
    </row>
    <row r="46" spans="1:24">
      <c r="B46" s="476"/>
      <c r="C46" s="476"/>
      <c r="D46" s="476"/>
      <c r="E46" s="476"/>
      <c r="F46" s="476"/>
      <c r="G46" s="476"/>
      <c r="H46" s="476"/>
      <c r="I46" s="476"/>
      <c r="J46" s="476"/>
      <c r="K46" s="476"/>
      <c r="L46" s="479"/>
      <c r="M46" s="479"/>
      <c r="N46" s="479"/>
      <c r="O46" s="479"/>
      <c r="P46" s="479"/>
      <c r="Q46" s="479"/>
      <c r="R46" s="502"/>
      <c r="S46" s="502"/>
      <c r="T46" s="504"/>
      <c r="U46" s="502"/>
      <c r="V46" s="502"/>
      <c r="W46" s="502"/>
      <c r="X46" s="502"/>
    </row>
    <row r="47" spans="1:24">
      <c r="R47" s="505"/>
      <c r="S47" s="505"/>
      <c r="U47" s="504"/>
      <c r="V47" s="504"/>
      <c r="W47" s="504"/>
      <c r="X47" s="504"/>
    </row>
    <row r="48" spans="1:24">
      <c r="R48" s="446"/>
      <c r="S48" s="446"/>
      <c r="T48" s="501"/>
      <c r="U48" s="501"/>
      <c r="V48" s="501"/>
      <c r="W48" s="501"/>
      <c r="X48" s="501"/>
    </row>
    <row r="49" spans="18:24">
      <c r="R49" s="446"/>
      <c r="S49" s="446"/>
      <c r="T49" s="501"/>
      <c r="U49" s="501"/>
      <c r="V49" s="501"/>
      <c r="W49" s="501"/>
      <c r="X49" s="501"/>
    </row>
    <row r="50" spans="18:24">
      <c r="R50" s="446"/>
      <c r="S50" s="446"/>
      <c r="T50" s="501"/>
      <c r="U50" s="501"/>
      <c r="V50" s="501"/>
      <c r="W50" s="501"/>
      <c r="X50" s="501"/>
    </row>
  </sheetData>
  <customSheetViews>
    <customSheetView guid="{7E6EAF56-D69B-4B4F-988F-2F68F5374219}" scale="90">
      <pane xSplit="2" ySplit="1" topLeftCell="O2" activePane="bottomRight" state="frozen"/>
      <selection pane="bottomRight" activeCell="AB16" sqref="AB16"/>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899D69CD-4B7E-42BC-9944-5BD922EB798C}" scale="90">
      <pane xSplit="2" ySplit="1" topLeftCell="U2" activePane="bottomRight" state="frozen"/>
      <selection pane="bottomRight" activeCell="Y16" sqref="Y16"/>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9AF4A83C-CF57-4B40-8A74-6A0EA6C2FE5C}" topLeftCell="L1">
      <selection activeCell="U16" sqref="U16"/>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687A4863-1825-4D63-B732-E76682E6DE4F}" hiddenColumns="1" topLeftCell="S10">
      <selection activeCell="X21" sqref="X21"/>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25FAB884-5E17-4008-8139-33D910C7DEFE}">
      <selection activeCell="Y14" sqref="Y14"/>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22F3E99A-96C8-445F-81B2-67262F695A36}" scale="90">
      <pane xSplit="2" ySplit="1" topLeftCell="V2" activePane="bottomRight" state="frozen"/>
      <selection pane="bottomRight" activeCell="Y42" sqref="Y42"/>
      <pageMargins left="0.78740157480314965" right="0.78740157480314965" top="0.98425196850393704" bottom="0.98425196850393704" header="0.51181102362204722" footer="0.51181102362204722"/>
      <pageSetup paperSize="9" scale="44" orientation="landscape" r:id="rId7"/>
      <headerFooter alignWithMargins="0"/>
    </customSheetView>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8"/>
      <headerFooter alignWithMargins="0"/>
    </customSheetView>
  </customSheetViews>
  <pageMargins left="0.78740157480314965" right="0.78740157480314965" top="0.98425196850393704" bottom="0.98425196850393704" header="0.51181102362204722" footer="0.51181102362204722"/>
  <pageSetup paperSize="9" scale="44" orientation="landscape" r:id="rId9"/>
  <headerFooter alignWithMargins="0"/>
  <ignoredErrors>
    <ignoredError sqref="C21:D21"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3"/>
  <sheetViews>
    <sheetView zoomScale="120" zoomScaleNormal="120" workbookViewId="0">
      <pane xSplit="6" ySplit="3" topLeftCell="R4" activePane="bottomRight" state="frozen"/>
      <selection pane="topRight" activeCell="G1" sqref="G1"/>
      <selection pane="bottomLeft" activeCell="A4" sqref="A4"/>
      <selection pane="bottomRight" activeCell="AD6" sqref="AD6"/>
    </sheetView>
  </sheetViews>
  <sheetFormatPr defaultColWidth="9.42578125" defaultRowHeight="16.5"/>
  <cols>
    <col min="1" max="1" width="1.5703125" style="132" customWidth="1"/>
    <col min="2" max="2" width="4.42578125" style="132" customWidth="1"/>
    <col min="3" max="3" width="39.5703125" style="132" customWidth="1"/>
    <col min="4" max="4" width="38.42578125" style="132" customWidth="1"/>
    <col min="5" max="5" width="6.5703125" style="132" bestFit="1" customWidth="1"/>
    <col min="6" max="6" width="6.5703125" style="132" customWidth="1"/>
    <col min="7" max="7" width="10.5703125" style="140" customWidth="1"/>
    <col min="8" max="10" width="10.5703125" style="132" customWidth="1"/>
    <col min="11" max="11" width="10.5703125" style="140" customWidth="1"/>
    <col min="12" max="14" width="10.5703125" style="132" customWidth="1"/>
    <col min="15" max="26" width="8" style="132" customWidth="1"/>
    <col min="27" max="28" width="9.7109375" style="132" customWidth="1"/>
    <col min="29" max="29" width="9.7109375" style="140" customWidth="1"/>
    <col min="30" max="16384" width="9.42578125" style="132"/>
  </cols>
  <sheetData>
    <row r="1" spans="3:29" ht="12" customHeight="1">
      <c r="C1" s="135"/>
      <c r="D1" s="135"/>
      <c r="E1" s="135"/>
      <c r="F1" s="135"/>
      <c r="G1" s="139"/>
      <c r="H1" s="139"/>
      <c r="I1" s="139"/>
      <c r="J1" s="139"/>
      <c r="K1" s="139"/>
      <c r="L1" s="139"/>
      <c r="M1" s="139"/>
      <c r="N1" s="139"/>
      <c r="O1" s="139"/>
      <c r="P1" s="139"/>
      <c r="Q1" s="139"/>
      <c r="R1" s="139"/>
      <c r="S1" s="139"/>
      <c r="T1" s="139"/>
      <c r="U1" s="139"/>
    </row>
    <row r="2" spans="3:29" ht="26.25" customHeight="1">
      <c r="C2" s="130" t="s">
        <v>645</v>
      </c>
      <c r="D2" s="130" t="s">
        <v>450</v>
      </c>
      <c r="E2" s="130"/>
      <c r="F2" s="130"/>
      <c r="G2" s="131"/>
      <c r="H2" s="130"/>
      <c r="I2" s="130"/>
      <c r="J2" s="130"/>
      <c r="K2" s="131"/>
      <c r="L2" s="130"/>
      <c r="M2" s="130"/>
      <c r="N2" s="130"/>
      <c r="O2" s="130"/>
      <c r="P2" s="130"/>
      <c r="Q2" s="130"/>
      <c r="R2" s="130"/>
      <c r="S2" s="130"/>
      <c r="T2" s="130"/>
      <c r="U2" s="130"/>
      <c r="V2" s="130"/>
      <c r="W2" s="130"/>
      <c r="X2" s="130"/>
      <c r="Y2" s="130"/>
      <c r="Z2" s="130"/>
      <c r="AA2" s="130"/>
      <c r="AB2" s="130"/>
      <c r="AC2" s="131"/>
    </row>
    <row r="3" spans="3:29" ht="15.75" customHeight="1" thickBot="1">
      <c r="C3" s="133" t="s">
        <v>441</v>
      </c>
      <c r="D3" s="133" t="s">
        <v>451</v>
      </c>
      <c r="E3" s="133"/>
      <c r="F3" s="133"/>
      <c r="G3" s="216" t="s">
        <v>472</v>
      </c>
      <c r="H3" s="216" t="s">
        <v>159</v>
      </c>
      <c r="I3" s="216" t="s">
        <v>160</v>
      </c>
      <c r="J3" s="216" t="s">
        <v>461</v>
      </c>
      <c r="K3" s="216" t="s">
        <v>440</v>
      </c>
      <c r="L3" s="216" t="s">
        <v>163</v>
      </c>
      <c r="M3" s="216" t="s">
        <v>164</v>
      </c>
      <c r="N3" s="216" t="s">
        <v>460</v>
      </c>
      <c r="O3" s="216" t="s">
        <v>439</v>
      </c>
      <c r="P3" s="134" t="s">
        <v>560</v>
      </c>
      <c r="Q3" s="134" t="s">
        <v>587</v>
      </c>
      <c r="R3" s="134" t="s">
        <v>615</v>
      </c>
      <c r="S3" s="409">
        <v>43921</v>
      </c>
      <c r="T3" s="409">
        <v>44012</v>
      </c>
      <c r="U3" s="409">
        <v>44104</v>
      </c>
      <c r="V3" s="409">
        <v>44196</v>
      </c>
      <c r="W3" s="409">
        <v>44286</v>
      </c>
      <c r="X3" s="409">
        <v>44377</v>
      </c>
      <c r="Y3" s="409">
        <v>44469</v>
      </c>
      <c r="Z3" s="409">
        <v>44561</v>
      </c>
      <c r="AA3" s="409">
        <v>44651</v>
      </c>
      <c r="AB3" s="409">
        <v>44742</v>
      </c>
      <c r="AC3" s="593">
        <v>44834</v>
      </c>
    </row>
    <row r="4" spans="3:29" ht="12" customHeight="1">
      <c r="C4" s="135" t="s">
        <v>546</v>
      </c>
      <c r="D4" s="135" t="s">
        <v>547</v>
      </c>
      <c r="E4" s="136" t="s">
        <v>466</v>
      </c>
      <c r="F4" s="136" t="s">
        <v>468</v>
      </c>
      <c r="G4" s="143">
        <v>3212</v>
      </c>
      <c r="H4" s="143">
        <v>3253</v>
      </c>
      <c r="I4" s="143">
        <v>3314</v>
      </c>
      <c r="J4" s="143">
        <v>3388</v>
      </c>
      <c r="K4" s="143">
        <v>3452</v>
      </c>
      <c r="L4" s="143">
        <v>3526</v>
      </c>
      <c r="M4" s="143">
        <v>3601</v>
      </c>
      <c r="N4" s="143">
        <v>4019</v>
      </c>
      <c r="O4" s="143">
        <v>4126</v>
      </c>
      <c r="P4" s="143">
        <v>4229</v>
      </c>
      <c r="Q4" s="143">
        <v>4293</v>
      </c>
      <c r="R4" s="143">
        <v>4424</v>
      </c>
      <c r="S4" s="143">
        <v>3988</v>
      </c>
      <c r="T4" s="143">
        <v>4056</v>
      </c>
      <c r="U4" s="143">
        <v>6719</v>
      </c>
      <c r="V4" s="143">
        <v>5448</v>
      </c>
      <c r="W4" s="143">
        <v>5451</v>
      </c>
      <c r="X4" s="143">
        <v>5456</v>
      </c>
      <c r="Y4" s="143">
        <v>5593</v>
      </c>
      <c r="Z4" s="143">
        <v>5749</v>
      </c>
      <c r="AA4" s="143">
        <v>5882</v>
      </c>
      <c r="AB4" s="143">
        <v>6028</v>
      </c>
      <c r="AC4" s="594">
        <v>6149</v>
      </c>
    </row>
    <row r="5" spans="3:29" ht="12" customHeight="1">
      <c r="C5" s="237" t="s">
        <v>544</v>
      </c>
      <c r="D5" s="135" t="s">
        <v>545</v>
      </c>
      <c r="E5" s="136" t="s">
        <v>467</v>
      </c>
      <c r="F5" s="136" t="s">
        <v>468</v>
      </c>
      <c r="G5" s="143">
        <v>2002</v>
      </c>
      <c r="H5" s="143">
        <v>2007</v>
      </c>
      <c r="I5" s="143">
        <v>2017</v>
      </c>
      <c r="J5" s="143">
        <v>2056</v>
      </c>
      <c r="K5" s="143">
        <v>2111</v>
      </c>
      <c r="L5" s="143">
        <v>2136</v>
      </c>
      <c r="M5" s="143">
        <v>2175</v>
      </c>
      <c r="N5" s="143">
        <v>2345</v>
      </c>
      <c r="O5" s="143">
        <v>2401</v>
      </c>
      <c r="P5" s="143">
        <v>2408</v>
      </c>
      <c r="Q5" s="143">
        <v>2459</v>
      </c>
      <c r="R5" s="143">
        <v>2510</v>
      </c>
      <c r="S5" s="143">
        <v>2607</v>
      </c>
      <c r="T5" s="143">
        <v>2635</v>
      </c>
      <c r="U5" s="143">
        <v>2880</v>
      </c>
      <c r="V5" s="143">
        <v>2934</v>
      </c>
      <c r="W5" s="143">
        <v>2996</v>
      </c>
      <c r="X5" s="143">
        <v>3031</v>
      </c>
      <c r="Y5" s="143">
        <v>3119</v>
      </c>
      <c r="Z5" s="143">
        <v>3235</v>
      </c>
      <c r="AA5" s="143">
        <v>3395</v>
      </c>
      <c r="AB5" s="143">
        <v>3452</v>
      </c>
      <c r="AC5" s="594">
        <v>3548</v>
      </c>
    </row>
    <row r="6" spans="3:29" ht="12" customHeight="1">
      <c r="C6" s="135" t="s">
        <v>550</v>
      </c>
      <c r="D6" s="135" t="s">
        <v>551</v>
      </c>
      <c r="E6" s="136" t="s">
        <v>467</v>
      </c>
      <c r="F6" s="136" t="s">
        <v>468</v>
      </c>
      <c r="G6" s="143">
        <v>909</v>
      </c>
      <c r="H6" s="143">
        <v>963</v>
      </c>
      <c r="I6" s="143">
        <v>1015</v>
      </c>
      <c r="J6" s="143">
        <v>1094</v>
      </c>
      <c r="K6" s="143">
        <v>1139</v>
      </c>
      <c r="L6" s="143">
        <v>1183</v>
      </c>
      <c r="M6" s="143">
        <v>1244</v>
      </c>
      <c r="N6" s="143">
        <v>1337</v>
      </c>
      <c r="O6" s="143">
        <v>1400</v>
      </c>
      <c r="P6" s="143">
        <v>1461</v>
      </c>
      <c r="Q6" s="143">
        <v>1527</v>
      </c>
      <c r="R6" s="143">
        <v>1577</v>
      </c>
      <c r="S6" s="143">
        <v>1647</v>
      </c>
      <c r="T6" s="143">
        <v>1703</v>
      </c>
      <c r="U6" s="143">
        <v>1895</v>
      </c>
      <c r="V6" s="143">
        <v>1967</v>
      </c>
      <c r="W6" s="143">
        <v>2021</v>
      </c>
      <c r="X6" s="143">
        <v>2113</v>
      </c>
      <c r="Y6" s="143">
        <v>2226</v>
      </c>
      <c r="Z6" s="143">
        <v>2359</v>
      </c>
      <c r="AA6" s="143">
        <v>2502</v>
      </c>
      <c r="AB6" s="143">
        <v>2489</v>
      </c>
      <c r="AC6" s="594">
        <v>2614</v>
      </c>
    </row>
    <row r="7" spans="3:29" ht="10.5" customHeight="1">
      <c r="C7" s="205" t="s">
        <v>442</v>
      </c>
      <c r="D7" s="205" t="s">
        <v>452</v>
      </c>
      <c r="E7" s="206" t="s">
        <v>467</v>
      </c>
      <c r="F7" s="206" t="s">
        <v>468</v>
      </c>
      <c r="G7" s="213">
        <v>3470</v>
      </c>
      <c r="H7" s="213">
        <v>3471</v>
      </c>
      <c r="I7" s="213">
        <v>3538</v>
      </c>
      <c r="J7" s="213">
        <v>3624</v>
      </c>
      <c r="K7" s="213">
        <v>3630</v>
      </c>
      <c r="L7" s="213">
        <v>3694</v>
      </c>
      <c r="M7" s="213">
        <v>3761</v>
      </c>
      <c r="N7" s="213">
        <v>3981</v>
      </c>
      <c r="O7" s="213">
        <v>4082</v>
      </c>
      <c r="P7" s="282">
        <v>4054</v>
      </c>
      <c r="Q7" s="282">
        <v>4136</v>
      </c>
      <c r="R7" s="282">
        <v>4163</v>
      </c>
      <c r="S7" s="282">
        <v>4214</v>
      </c>
      <c r="T7" s="282">
        <v>4231</v>
      </c>
      <c r="U7" s="282">
        <v>4248</v>
      </c>
      <c r="V7" s="282">
        <v>4268</v>
      </c>
      <c r="W7" s="282">
        <v>4305</v>
      </c>
      <c r="X7" s="282">
        <v>4348</v>
      </c>
      <c r="Y7" s="282">
        <v>4368</v>
      </c>
      <c r="Z7" s="282">
        <v>4382</v>
      </c>
      <c r="AA7" s="282">
        <v>4481</v>
      </c>
      <c r="AB7" s="282">
        <v>4555</v>
      </c>
      <c r="AC7" s="595">
        <v>4607</v>
      </c>
    </row>
    <row r="8" spans="3:29" ht="10.5" customHeight="1">
      <c r="C8" s="137" t="s">
        <v>443</v>
      </c>
      <c r="D8" s="137" t="s">
        <v>453</v>
      </c>
      <c r="E8" s="138" t="s">
        <v>466</v>
      </c>
      <c r="F8" s="138" t="s">
        <v>468</v>
      </c>
      <c r="G8" s="146">
        <v>1225</v>
      </c>
      <c r="H8" s="146">
        <v>1233</v>
      </c>
      <c r="I8" s="146">
        <v>1257</v>
      </c>
      <c r="J8" s="146">
        <v>1271</v>
      </c>
      <c r="K8" s="146">
        <v>1272</v>
      </c>
      <c r="L8" s="146">
        <v>1273</v>
      </c>
      <c r="M8" s="146">
        <v>1279</v>
      </c>
      <c r="N8" s="146">
        <v>1325</v>
      </c>
      <c r="O8" s="146">
        <v>1331</v>
      </c>
      <c r="P8" s="214">
        <v>1302</v>
      </c>
      <c r="Q8" s="214">
        <v>1289</v>
      </c>
      <c r="R8" s="214">
        <v>1270</v>
      </c>
      <c r="S8" s="214">
        <v>1243</v>
      </c>
      <c r="T8" s="214">
        <v>1237</v>
      </c>
      <c r="U8" s="214">
        <v>1230</v>
      </c>
      <c r="V8" s="214">
        <v>1189</v>
      </c>
      <c r="W8" s="214">
        <v>1160</v>
      </c>
      <c r="X8" s="214">
        <v>1136</v>
      </c>
      <c r="Y8" s="214">
        <v>1093</v>
      </c>
      <c r="Z8" s="214">
        <v>1058</v>
      </c>
      <c r="AA8" s="214">
        <v>1017</v>
      </c>
      <c r="AB8" s="214">
        <v>981</v>
      </c>
      <c r="AC8" s="596">
        <v>956</v>
      </c>
    </row>
    <row r="9" spans="3:29" ht="12" customHeight="1">
      <c r="C9" s="135" t="s">
        <v>444</v>
      </c>
      <c r="D9" s="135" t="s">
        <v>454</v>
      </c>
      <c r="E9" s="136" t="s">
        <v>466</v>
      </c>
      <c r="F9" s="136" t="s">
        <v>468</v>
      </c>
      <c r="G9" s="143">
        <v>6387</v>
      </c>
      <c r="H9" s="143">
        <v>6402</v>
      </c>
      <c r="I9" s="143">
        <v>6353</v>
      </c>
      <c r="J9" s="143">
        <v>6454</v>
      </c>
      <c r="K9" s="143">
        <v>6487</v>
      </c>
      <c r="L9" s="143">
        <v>6532</v>
      </c>
      <c r="M9" s="143">
        <v>6539</v>
      </c>
      <c r="N9" s="143">
        <v>6956</v>
      </c>
      <c r="O9" s="143">
        <v>6995</v>
      </c>
      <c r="P9" s="143">
        <v>7049</v>
      </c>
      <c r="Q9" s="143">
        <v>7151</v>
      </c>
      <c r="R9" s="143">
        <v>7247</v>
      </c>
      <c r="S9" s="143">
        <v>7215</v>
      </c>
      <c r="T9" s="143">
        <v>7164</v>
      </c>
      <c r="U9" s="143">
        <v>7185</v>
      </c>
      <c r="V9" s="143">
        <v>7083</v>
      </c>
      <c r="W9" s="143">
        <v>7017</v>
      </c>
      <c r="X9" s="143">
        <v>6972</v>
      </c>
      <c r="Y9" s="143">
        <v>7035</v>
      </c>
      <c r="Z9" s="143">
        <v>7157</v>
      </c>
      <c r="AA9" s="143">
        <v>7203</v>
      </c>
      <c r="AB9" s="143">
        <v>7271</v>
      </c>
      <c r="AC9" s="594">
        <v>7309</v>
      </c>
    </row>
    <row r="10" spans="3:29" ht="12" customHeight="1">
      <c r="C10" s="207" t="s">
        <v>469</v>
      </c>
      <c r="D10" s="207" t="s">
        <v>470</v>
      </c>
      <c r="E10" s="208" t="s">
        <v>466</v>
      </c>
      <c r="F10" s="208" t="s">
        <v>468</v>
      </c>
      <c r="G10" s="214">
        <v>3935</v>
      </c>
      <c r="H10" s="214">
        <v>3977</v>
      </c>
      <c r="I10" s="214">
        <v>3916</v>
      </c>
      <c r="J10" s="214">
        <v>3954</v>
      </c>
      <c r="K10" s="214">
        <v>3993</v>
      </c>
      <c r="L10" s="214">
        <v>4050</v>
      </c>
      <c r="M10" s="214">
        <v>4103</v>
      </c>
      <c r="N10" s="214">
        <v>4459</v>
      </c>
      <c r="O10" s="214">
        <v>4490</v>
      </c>
      <c r="P10" s="214">
        <v>4535</v>
      </c>
      <c r="Q10" s="214">
        <v>4598</v>
      </c>
      <c r="R10" s="214">
        <v>4643</v>
      </c>
      <c r="S10" s="214">
        <v>4720</v>
      </c>
      <c r="T10" s="214">
        <v>4765</v>
      </c>
      <c r="U10" s="214">
        <v>4844</v>
      </c>
      <c r="V10" s="214">
        <v>4850</v>
      </c>
      <c r="W10" s="214">
        <v>4885</v>
      </c>
      <c r="X10" s="214">
        <v>4972</v>
      </c>
      <c r="Y10" s="214">
        <v>5050</v>
      </c>
      <c r="Z10" s="214">
        <v>5125</v>
      </c>
      <c r="AA10" s="214">
        <v>5283</v>
      </c>
      <c r="AB10" s="214">
        <v>5387</v>
      </c>
      <c r="AC10" s="596">
        <v>5493</v>
      </c>
    </row>
    <row r="11" spans="3:29" ht="12" customHeight="1">
      <c r="C11" s="135" t="s">
        <v>445</v>
      </c>
      <c r="D11" s="135" t="s">
        <v>455</v>
      </c>
      <c r="E11" s="136" t="s">
        <v>446</v>
      </c>
      <c r="F11" s="136" t="s">
        <v>456</v>
      </c>
      <c r="G11" s="143">
        <v>792</v>
      </c>
      <c r="H11" s="143">
        <v>759</v>
      </c>
      <c r="I11" s="143">
        <v>752</v>
      </c>
      <c r="J11" s="143">
        <v>735</v>
      </c>
      <c r="K11" s="143">
        <v>720</v>
      </c>
      <c r="L11" s="143">
        <v>693</v>
      </c>
      <c r="M11" s="143">
        <v>673</v>
      </c>
      <c r="N11" s="143">
        <v>764</v>
      </c>
      <c r="O11" s="143">
        <v>723</v>
      </c>
      <c r="P11" s="143">
        <v>682</v>
      </c>
      <c r="Q11" s="143">
        <v>675</v>
      </c>
      <c r="R11" s="143">
        <v>655</v>
      </c>
      <c r="S11" s="143">
        <v>629</v>
      </c>
      <c r="T11" s="143">
        <v>584</v>
      </c>
      <c r="U11" s="143">
        <v>566</v>
      </c>
      <c r="V11" s="143">
        <v>550</v>
      </c>
      <c r="W11" s="143">
        <v>495</v>
      </c>
      <c r="X11" s="143">
        <v>470</v>
      </c>
      <c r="Y11" s="143">
        <v>457</v>
      </c>
      <c r="Z11" s="143">
        <v>437</v>
      </c>
      <c r="AA11" s="143">
        <v>417</v>
      </c>
      <c r="AB11" s="143">
        <v>406</v>
      </c>
      <c r="AC11" s="594">
        <v>397</v>
      </c>
    </row>
    <row r="12" spans="3:29" ht="12" customHeight="1">
      <c r="C12" s="135" t="s">
        <v>447</v>
      </c>
      <c r="D12" s="135" t="s">
        <v>457</v>
      </c>
      <c r="E12" s="136" t="s">
        <v>446</v>
      </c>
      <c r="F12" s="136" t="s">
        <v>456</v>
      </c>
      <c r="G12" s="143">
        <v>260</v>
      </c>
      <c r="H12" s="143">
        <v>265</v>
      </c>
      <c r="I12" s="143">
        <v>262</v>
      </c>
      <c r="J12" s="143">
        <v>262</v>
      </c>
      <c r="K12" s="143">
        <v>276</v>
      </c>
      <c r="L12" s="143">
        <v>281</v>
      </c>
      <c r="M12" s="143">
        <v>289</v>
      </c>
      <c r="N12" s="143">
        <v>293</v>
      </c>
      <c r="O12" s="143">
        <v>297</v>
      </c>
      <c r="P12" s="143">
        <v>306</v>
      </c>
      <c r="Q12" s="143">
        <v>310</v>
      </c>
      <c r="R12" s="143">
        <v>317</v>
      </c>
      <c r="S12" s="143">
        <v>327</v>
      </c>
      <c r="T12" s="143">
        <v>369</v>
      </c>
      <c r="U12" s="143">
        <v>376</v>
      </c>
      <c r="V12" s="143">
        <v>380</v>
      </c>
      <c r="W12" s="143">
        <v>413</v>
      </c>
      <c r="X12" s="143">
        <v>420</v>
      </c>
      <c r="Y12" s="143">
        <v>428</v>
      </c>
      <c r="Z12" s="143">
        <v>435</v>
      </c>
      <c r="AA12" s="143">
        <v>435</v>
      </c>
      <c r="AB12" s="143">
        <v>431</v>
      </c>
      <c r="AC12" s="594">
        <v>428</v>
      </c>
    </row>
    <row r="13" spans="3:29" ht="12" customHeight="1">
      <c r="C13" s="135" t="s">
        <v>626</v>
      </c>
      <c r="D13" s="135" t="s">
        <v>627</v>
      </c>
      <c r="E13" s="136" t="s">
        <v>446</v>
      </c>
      <c r="F13" s="136" t="s">
        <v>456</v>
      </c>
      <c r="G13" s="444"/>
      <c r="H13" s="444"/>
      <c r="I13" s="444"/>
      <c r="J13" s="444"/>
      <c r="K13" s="444"/>
      <c r="L13" s="444"/>
      <c r="M13" s="444"/>
      <c r="N13" s="444"/>
      <c r="O13" s="444"/>
      <c r="P13" s="444"/>
      <c r="Q13" s="444"/>
      <c r="R13" s="143">
        <v>10</v>
      </c>
      <c r="S13" s="143">
        <v>11</v>
      </c>
      <c r="T13" s="143">
        <v>11</v>
      </c>
      <c r="U13" s="143">
        <v>12</v>
      </c>
      <c r="V13" s="143">
        <v>12</v>
      </c>
      <c r="W13" s="143">
        <v>12</v>
      </c>
      <c r="X13" s="143">
        <v>12</v>
      </c>
      <c r="Y13" s="143">
        <v>12</v>
      </c>
      <c r="Z13" s="143">
        <v>13</v>
      </c>
      <c r="AA13" s="143">
        <v>14</v>
      </c>
      <c r="AB13" s="143">
        <v>13</v>
      </c>
      <c r="AC13" s="594">
        <v>16</v>
      </c>
    </row>
    <row r="14" spans="3:29" ht="12" customHeight="1">
      <c r="C14" s="207" t="s">
        <v>462</v>
      </c>
      <c r="D14" s="207" t="s">
        <v>471</v>
      </c>
      <c r="E14" s="208" t="s">
        <v>463</v>
      </c>
      <c r="F14" s="208" t="s">
        <v>464</v>
      </c>
      <c r="G14" s="214">
        <v>1753</v>
      </c>
      <c r="H14" s="214">
        <v>1741</v>
      </c>
      <c r="I14" s="214">
        <v>1726</v>
      </c>
      <c r="J14" s="214">
        <v>1732</v>
      </c>
      <c r="K14" s="214">
        <v>1744</v>
      </c>
      <c r="L14" s="214">
        <v>1739</v>
      </c>
      <c r="M14" s="214">
        <v>1725</v>
      </c>
      <c r="N14" s="214">
        <v>1762</v>
      </c>
      <c r="O14" s="214">
        <v>1746</v>
      </c>
      <c r="P14" s="214">
        <v>1726</v>
      </c>
      <c r="Q14" s="214">
        <v>1716</v>
      </c>
      <c r="R14" s="214">
        <v>1700</v>
      </c>
      <c r="S14" s="214">
        <v>1697</v>
      </c>
      <c r="T14" s="214">
        <v>1682</v>
      </c>
      <c r="U14" s="214">
        <v>1674</v>
      </c>
      <c r="V14" s="214">
        <v>1661</v>
      </c>
      <c r="W14" s="214">
        <v>1638</v>
      </c>
      <c r="X14" s="214">
        <v>1595</v>
      </c>
      <c r="Y14" s="214">
        <v>1555</v>
      </c>
      <c r="Z14" s="214">
        <v>1524</v>
      </c>
      <c r="AA14" s="214">
        <v>1496</v>
      </c>
      <c r="AB14" s="214">
        <v>1479</v>
      </c>
      <c r="AC14" s="596">
        <v>1452</v>
      </c>
    </row>
    <row r="15" spans="3:29" ht="12" customHeight="1">
      <c r="C15" s="209" t="s">
        <v>448</v>
      </c>
      <c r="D15" s="210" t="s">
        <v>458</v>
      </c>
      <c r="E15" s="211" t="s">
        <v>449</v>
      </c>
      <c r="F15" s="212" t="s">
        <v>459</v>
      </c>
      <c r="G15" s="215">
        <v>14699</v>
      </c>
      <c r="H15" s="215">
        <v>14558</v>
      </c>
      <c r="I15" s="215">
        <v>14473</v>
      </c>
      <c r="J15" s="215">
        <v>14383</v>
      </c>
      <c r="K15" s="215">
        <v>14330</v>
      </c>
      <c r="L15" s="215">
        <v>14286</v>
      </c>
      <c r="M15" s="215">
        <v>14030</v>
      </c>
      <c r="N15" s="215">
        <v>15347</v>
      </c>
      <c r="O15" s="215">
        <v>14642</v>
      </c>
      <c r="P15" s="214">
        <v>14058</v>
      </c>
      <c r="Q15" s="214">
        <v>13630</v>
      </c>
      <c r="R15" s="214">
        <v>13642</v>
      </c>
      <c r="S15" s="214">
        <v>13383</v>
      </c>
      <c r="T15" s="214">
        <v>13201</v>
      </c>
      <c r="U15" s="214">
        <v>12788</v>
      </c>
      <c r="V15" s="214">
        <v>12616</v>
      </c>
      <c r="W15" s="214">
        <v>12063</v>
      </c>
      <c r="X15" s="214">
        <v>11636</v>
      </c>
      <c r="Y15" s="214">
        <v>11440</v>
      </c>
      <c r="Z15" s="214">
        <v>11323</v>
      </c>
      <c r="AA15" s="214">
        <v>11309</v>
      </c>
      <c r="AB15" s="214">
        <v>11349</v>
      </c>
      <c r="AC15" s="597">
        <v>11325</v>
      </c>
    </row>
    <row r="16" spans="3:29" ht="15.6" customHeight="1" thickBot="1">
      <c r="C16" s="133" t="s">
        <v>524</v>
      </c>
      <c r="D16" s="133" t="s">
        <v>525</v>
      </c>
      <c r="E16" s="133"/>
      <c r="F16" s="133"/>
      <c r="G16" s="216" t="s">
        <v>472</v>
      </c>
      <c r="H16" s="216" t="s">
        <v>159</v>
      </c>
      <c r="I16" s="216" t="s">
        <v>160</v>
      </c>
      <c r="J16" s="216" t="s">
        <v>461</v>
      </c>
      <c r="K16" s="216" t="s">
        <v>440</v>
      </c>
      <c r="L16" s="216" t="s">
        <v>163</v>
      </c>
      <c r="M16" s="216" t="s">
        <v>164</v>
      </c>
      <c r="N16" s="216" t="s">
        <v>460</v>
      </c>
      <c r="O16" s="216" t="s">
        <v>439</v>
      </c>
      <c r="P16" s="216" t="s">
        <v>560</v>
      </c>
      <c r="Q16" s="216" t="s">
        <v>587</v>
      </c>
      <c r="R16" s="216" t="s">
        <v>587</v>
      </c>
      <c r="S16" s="410">
        <f>S3</f>
        <v>43921</v>
      </c>
      <c r="T16" s="410">
        <v>44012</v>
      </c>
      <c r="U16" s="410">
        <v>44012</v>
      </c>
      <c r="V16" s="410">
        <v>44196</v>
      </c>
      <c r="W16" s="410">
        <v>44286</v>
      </c>
      <c r="X16" s="410">
        <v>44377</v>
      </c>
      <c r="Y16" s="410">
        <v>44469</v>
      </c>
      <c r="Z16" s="410">
        <v>44561</v>
      </c>
      <c r="AA16" s="410">
        <v>44651</v>
      </c>
      <c r="AB16" s="410">
        <f>AB3</f>
        <v>44742</v>
      </c>
      <c r="AC16" s="593">
        <v>44834</v>
      </c>
    </row>
    <row r="17" spans="1:30" ht="14.85" customHeight="1">
      <c r="C17" s="142" t="s">
        <v>629</v>
      </c>
      <c r="D17" s="142" t="s">
        <v>630</v>
      </c>
      <c r="E17" s="138" t="s">
        <v>526</v>
      </c>
      <c r="F17" s="138" t="s">
        <v>527</v>
      </c>
      <c r="G17" s="146">
        <v>14019968</v>
      </c>
      <c r="H17" s="146">
        <v>14869743</v>
      </c>
      <c r="I17" s="146">
        <v>15566830</v>
      </c>
      <c r="J17" s="146">
        <v>15996843</v>
      </c>
      <c r="K17" s="146">
        <v>16431222</v>
      </c>
      <c r="L17" s="146">
        <v>16329736</v>
      </c>
      <c r="M17" s="146">
        <v>16199060</v>
      </c>
      <c r="N17" s="146">
        <v>15057490</v>
      </c>
      <c r="O17" s="146">
        <v>15380567</v>
      </c>
      <c r="P17" s="146">
        <v>15840643</v>
      </c>
      <c r="Q17" s="146">
        <v>16319225</v>
      </c>
      <c r="R17" s="146">
        <v>16919956</v>
      </c>
      <c r="S17" s="146">
        <v>12020262</v>
      </c>
      <c r="T17" s="146">
        <v>13064578</v>
      </c>
      <c r="U17" s="146">
        <v>14535650</v>
      </c>
      <c r="V17" s="146">
        <v>16168685</v>
      </c>
      <c r="W17" s="146">
        <v>17933020</v>
      </c>
      <c r="X17" s="146">
        <v>18850280</v>
      </c>
      <c r="Y17" s="146">
        <v>19349507</v>
      </c>
      <c r="Z17" s="146">
        <v>17560741</v>
      </c>
      <c r="AA17" s="146">
        <v>14131864</v>
      </c>
      <c r="AB17" s="146">
        <v>12654768</v>
      </c>
      <c r="AC17" s="146">
        <v>12384914</v>
      </c>
    </row>
    <row r="18" spans="1:30" ht="12" customHeight="1">
      <c r="C18" s="141"/>
      <c r="D18" s="141"/>
      <c r="E18" s="141"/>
      <c r="F18" s="141"/>
      <c r="G18" s="218"/>
      <c r="H18" s="218"/>
      <c r="I18" s="218"/>
      <c r="J18" s="218"/>
      <c r="K18" s="218"/>
      <c r="L18" s="218"/>
      <c r="M18" s="218"/>
      <c r="N18" s="218"/>
      <c r="O18" s="218"/>
      <c r="P18" s="218"/>
      <c r="Q18" s="218"/>
      <c r="R18" s="218"/>
      <c r="S18" s="218"/>
      <c r="T18" s="218"/>
      <c r="U18" s="218"/>
    </row>
    <row r="19" spans="1:30" ht="54" customHeight="1">
      <c r="A19" s="238"/>
      <c r="B19" s="239" t="s">
        <v>543</v>
      </c>
      <c r="C19" s="240" t="s">
        <v>640</v>
      </c>
      <c r="D19" s="246" t="s">
        <v>644</v>
      </c>
      <c r="G19" s="217"/>
      <c r="H19" s="217"/>
      <c r="I19" s="217"/>
      <c r="J19" s="217"/>
      <c r="K19" s="217"/>
      <c r="L19" s="217"/>
      <c r="M19" s="217"/>
      <c r="N19" s="217"/>
      <c r="O19" s="217"/>
      <c r="AD19" s="594"/>
    </row>
    <row r="20" spans="1:30" ht="60" customHeight="1">
      <c r="A20" s="238"/>
      <c r="B20" s="239" t="s">
        <v>542</v>
      </c>
      <c r="C20" s="240" t="s">
        <v>641</v>
      </c>
      <c r="D20" s="246" t="s">
        <v>642</v>
      </c>
      <c r="G20" s="217"/>
      <c r="H20" s="217"/>
      <c r="I20" s="217"/>
      <c r="J20" s="217"/>
      <c r="K20" s="217"/>
      <c r="L20" s="217"/>
      <c r="M20" s="217"/>
      <c r="N20" s="217"/>
      <c r="O20" s="217"/>
    </row>
    <row r="21" spans="1:30" ht="21.6" customHeight="1">
      <c r="B21" s="239" t="s">
        <v>428</v>
      </c>
      <c r="C21" s="240" t="s">
        <v>628</v>
      </c>
      <c r="D21" s="246" t="s">
        <v>643</v>
      </c>
      <c r="G21" s="217"/>
      <c r="H21" s="217"/>
      <c r="I21" s="217"/>
      <c r="J21" s="217"/>
      <c r="K21" s="217"/>
      <c r="L21" s="217"/>
      <c r="M21" s="217"/>
      <c r="N21" s="217"/>
      <c r="O21" s="217"/>
    </row>
    <row r="22" spans="1:30" ht="21" customHeight="1">
      <c r="B22" s="239" t="s">
        <v>429</v>
      </c>
      <c r="C22" s="240" t="s">
        <v>548</v>
      </c>
      <c r="D22" s="246" t="s">
        <v>549</v>
      </c>
      <c r="H22" s="144"/>
      <c r="K22" s="144"/>
      <c r="L22" s="144"/>
      <c r="N22" s="144"/>
      <c r="O22" s="144"/>
      <c r="P22" s="144"/>
      <c r="Q22" s="144"/>
      <c r="R22" s="144"/>
      <c r="S22" s="144"/>
      <c r="T22" s="144"/>
      <c r="U22" s="144"/>
    </row>
    <row r="23" spans="1:30" ht="12" customHeight="1">
      <c r="C23" s="135"/>
      <c r="D23" s="135"/>
      <c r="E23" s="136"/>
      <c r="F23" s="136"/>
      <c r="G23" s="143"/>
      <c r="H23" s="143"/>
      <c r="I23" s="143"/>
      <c r="J23" s="143"/>
      <c r="K23" s="143"/>
      <c r="L23" s="143"/>
      <c r="M23" s="143"/>
      <c r="N23" s="143"/>
      <c r="O23" s="143"/>
      <c r="P23" s="143"/>
      <c r="Q23" s="143"/>
      <c r="R23" s="143"/>
      <c r="S23" s="143"/>
      <c r="T23" s="143"/>
      <c r="U23" s="143"/>
    </row>
  </sheetData>
  <customSheetViews>
    <customSheetView guid="{7E6EAF56-D69B-4B4F-988F-2F68F5374219}" scale="120" fitToPage="1">
      <pane xSplit="6" ySplit="3" topLeftCell="R4" activePane="bottomRight" state="frozen"/>
      <selection pane="bottomRight" activeCell="AD6" sqref="AD6"/>
      <pageMargins left="0.7" right="0.7" top="0.75" bottom="0.75" header="0.3" footer="0.3"/>
      <pageSetup paperSize="9" scale="37" fitToHeight="0" orientation="landscape" r:id="rId1"/>
    </customSheetView>
    <customSheetView guid="{899D69CD-4B7E-42BC-9944-5BD922EB798C}" fitToPage="1">
      <selection activeCell="P14" sqref="P14"/>
      <pageMargins left="0.7" right="0.7" top="0.75" bottom="0.75" header="0.3" footer="0.3"/>
      <pageSetup paperSize="9" scale="37" fitToHeight="0" orientation="landscape" r:id="rId2"/>
    </customSheetView>
    <customSheetView guid="{9AF4A83C-CF57-4B40-8A74-6A0EA6C2FE5C}" showGridLines="0" fitToPage="1" state="hidden" topLeftCell="H1">
      <selection activeCell="K28" sqref="K28"/>
      <pageMargins left="0.7" right="0.7" top="0.75" bottom="0.75" header="0.3" footer="0.3"/>
      <pageSetup paperSize="9" scale="37" fitToHeight="0" orientation="landscape" r:id="rId3"/>
    </customSheetView>
    <customSheetView guid="{687A4863-1825-4D63-B732-E76682E6DE4F}" fitToPage="1" state="hidden">
      <selection activeCell="K28" sqref="K28"/>
      <pageMargins left="0.7" right="0.7" top="0.75" bottom="0.75" header="0.3" footer="0.3"/>
      <pageSetup paperSize="9" scale="37" fitToHeight="0" orientation="landscape" r:id="rId4"/>
    </customSheetView>
    <customSheetView guid="{8DA78CF1-615A-4626-9893-6751995631A4}" showGridLines="0" fitToPage="1" topLeftCell="P1">
      <selection activeCell="G25" sqref="G25"/>
      <pageMargins left="0.7" right="0.7" top="0.75" bottom="0.75" header="0.3" footer="0.3"/>
      <pageSetup paperSize="9" scale="37" fitToHeight="0" orientation="landscape" r:id="rId5"/>
    </customSheetView>
    <customSheetView guid="{57267270-6A97-4850-9DB6-FE6B399379AA}" showGridLines="0" fitToPage="1" topLeftCell="B1">
      <selection activeCell="C32" sqref="C32"/>
      <pageMargins left="0.7" right="0.7" top="0.75" bottom="0.75" header="0.3" footer="0.3"/>
      <pageSetup paperSize="9" scale="37" fitToHeight="0" orientation="landscape" r:id="rId6"/>
    </customSheetView>
    <customSheetView guid="{25FAB884-5E17-4008-8139-33D910C7DEFE}" fitToPage="1">
      <selection activeCell="P14" sqref="P14"/>
      <pageMargins left="0.7" right="0.7" top="0.75" bottom="0.75" header="0.3" footer="0.3"/>
      <pageSetup paperSize="9" scale="37" fitToHeight="0" orientation="landscape" r:id="rId7"/>
    </customSheetView>
    <customSheetView guid="{22F3E99A-96C8-445F-81B2-67262F695A36}" fitToPage="1">
      <selection activeCell="P14" sqref="P14"/>
      <pageMargins left="0.7" right="0.7" top="0.75" bottom="0.75" header="0.3" footer="0.3"/>
      <pageSetup paperSize="9" scale="37" fitToHeight="0" orientation="landscape" r:id="rId8"/>
    </customSheetView>
    <customSheetView guid="{12F8D032-8143-430B-8DFF-852E8796C402}" showGridLines="0" fitToPage="1" topLeftCell="I1">
      <selection activeCell="AB17" sqref="AB17"/>
      <pageMargins left="0.7" right="0.7" top="0.75" bottom="0.75" header="0.3" footer="0.3"/>
      <pageSetup paperSize="9" scale="37" fitToHeight="0" orientation="landscape" r:id="rId9"/>
    </customSheetView>
  </customSheetViews>
  <pageMargins left="0.7" right="0.7" top="0.75" bottom="0.75" header="0.3" footer="0.3"/>
  <pageSetup paperSize="9" scale="37" fitToHeight="0" orientation="landscape"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5"/>
  <sheetData/>
  <customSheetViews>
    <customSheetView guid="{7E6EAF56-D69B-4B4F-988F-2F68F5374219}" state="hidden">
      <selection activeCell="K36" sqref="K36"/>
      <pageMargins left="0.7" right="0.7" top="0.75" bottom="0.75" header="0.3" footer="0.3"/>
      <pageSetup paperSize="9" orientation="portrait" r:id="rId1"/>
    </customSheetView>
    <customSheetView guid="{899D69CD-4B7E-42BC-9944-5BD922EB798C}">
      <selection activeCell="K36" sqref="K36"/>
      <pageMargins left="0.7" right="0.7" top="0.75" bottom="0.75" header="0.3" footer="0.3"/>
      <pageSetup paperSize="9" orientation="portrait" r:id="rId2"/>
    </customSheetView>
    <customSheetView guid="{9AF4A83C-CF57-4B40-8A74-6A0EA6C2FE5C}">
      <selection activeCell="O27" sqref="O27"/>
      <pageMargins left="0.7" right="0.7" top="0.75" bottom="0.75" header="0.3" footer="0.3"/>
      <pageSetup paperSize="9" orientation="portrait" horizontalDpi="1200" verticalDpi="1200" r:id="rId3"/>
    </customSheetView>
    <customSheetView guid="{687A4863-1825-4D63-B732-E76682E6DE4F}" state="hidden">
      <selection activeCell="O27" sqref="O27"/>
      <pageMargins left="0.7" right="0.7" top="0.75" bottom="0.75" header="0.3" footer="0.3"/>
      <pageSetup paperSize="9" orientation="portrait" r:id="rId4"/>
    </customSheetView>
    <customSheetView guid="{8DA78CF1-615A-4626-9893-6751995631A4}">
      <selection activeCell="K36" sqref="K36"/>
      <pageMargins left="0.7" right="0.7" top="0.75" bottom="0.75" header="0.3" footer="0.3"/>
    </customSheetView>
    <customSheetView guid="{25FAB884-5E17-4008-8139-33D910C7DEFE}">
      <selection activeCell="K36" sqref="K36"/>
      <pageMargins left="0.7" right="0.7" top="0.75" bottom="0.75" header="0.3" footer="0.3"/>
      <pageSetup paperSize="9" orientation="portrait" r:id="rId5"/>
    </customSheetView>
    <customSheetView guid="{22F3E99A-96C8-445F-81B2-67262F695A36}">
      <selection activeCell="K36" sqref="K36"/>
      <pageMargins left="0.7" right="0.7" top="0.75" bottom="0.75" header="0.3" footer="0.3"/>
      <pageSetup paperSize="9" orientation="portrait" r:id="rId6"/>
    </customSheetView>
    <customSheetView guid="{12F8D032-8143-430B-8DFF-852E8796C402}" state="hidden">
      <selection activeCell="D13" sqref="D13"/>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7E6EAF56-D69B-4B4F-988F-2F68F5374219}" state="hidden">
      <selection activeCell="D31" sqref="D31"/>
      <pageMargins left="0.7" right="0.7" top="0.75" bottom="0.75" header="0.3" footer="0.3"/>
      <pageSetup paperSize="9" orientation="portrait" r:id="rId1"/>
    </customSheetView>
    <customSheetView guid="{899D69CD-4B7E-42BC-9944-5BD922EB798C}" state="hidden">
      <selection activeCell="D31" sqref="D31"/>
      <pageMargins left="0.7" right="0.7" top="0.75" bottom="0.75" header="0.3" footer="0.3"/>
      <pageSetup paperSize="9" orientation="portrait" r:id="rId2"/>
    </customSheetView>
    <customSheetView guid="{9AF4A83C-CF57-4B40-8A74-6A0EA6C2FE5C}">
      <selection activeCell="D31" sqref="D31"/>
      <pageMargins left="0.7" right="0.7" top="0.75" bottom="0.75" header="0.3" footer="0.3"/>
      <pageSetup paperSize="9" orientation="portrait" horizontalDpi="1200" verticalDpi="1200" r:id="rId3"/>
    </customSheetView>
    <customSheetView guid="{687A4863-1825-4D63-B732-E76682E6DE4F}" state="hidden">
      <selection activeCell="D31" sqref="D31"/>
      <pageMargins left="0.7" right="0.7" top="0.75" bottom="0.75" header="0.3" footer="0.3"/>
      <pageSetup paperSize="9" orientation="portrait" r:id="rId4"/>
    </customSheetView>
    <customSheetView guid="{8DA78CF1-615A-4626-9893-6751995631A4}">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25FAB884-5E17-4008-8139-33D910C7DEFE}" state="hidden">
      <selection activeCell="D31" sqref="D31"/>
      <pageMargins left="0.7" right="0.7" top="0.75" bottom="0.75" header="0.3" footer="0.3"/>
      <pageSetup paperSize="9" orientation="portrait" r:id="rId5"/>
    </customSheetView>
    <customSheetView guid="{22F3E99A-96C8-445F-81B2-67262F695A36}" state="hidden">
      <selection activeCell="D31" sqref="D31"/>
      <pageMargins left="0.7" right="0.7" top="0.75" bottom="0.75" header="0.3" footer="0.3"/>
      <pageSetup paperSize="9" orientation="portrait" r:id="rId6"/>
    </customSheetView>
    <customSheetView guid="{12F8D032-8143-430B-8DFF-852E8796C402}" state="hidden">
      <selection activeCell="D31" sqref="D31"/>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87"/>
  <sheetViews>
    <sheetView topLeftCell="C1" zoomScale="90" zoomScaleNormal="90" zoomScaleSheetLayoutView="90" workbookViewId="0">
      <pane xSplit="1" ySplit="1" topLeftCell="Q2" activePane="bottomRight" state="frozen"/>
      <selection activeCell="C1" sqref="C1"/>
      <selection pane="topRight" activeCell="D1" sqref="D1"/>
      <selection pane="bottomLeft" activeCell="C2" sqref="C2"/>
      <selection pane="bottomRight" activeCell="X1" sqref="X1:X1048576"/>
    </sheetView>
  </sheetViews>
  <sheetFormatPr defaultColWidth="9.5703125" defaultRowHeight="14.25"/>
  <cols>
    <col min="1" max="1" width="5.42578125" style="6" customWidth="1"/>
    <col min="2" max="2" width="55.42578125" style="6" customWidth="1"/>
    <col min="3" max="3" width="52.42578125" style="6" customWidth="1"/>
    <col min="4" max="26" width="13.42578125" style="6" customWidth="1"/>
    <col min="27" max="16384" width="9.5703125" style="6"/>
  </cols>
  <sheetData>
    <row r="1" spans="2:26" s="21" customFormat="1" ht="32.25" customHeight="1" thickBot="1">
      <c r="B1" s="4" t="s">
        <v>316</v>
      </c>
      <c r="C1" s="4" t="s">
        <v>295</v>
      </c>
      <c r="D1" s="254" t="s">
        <v>158</v>
      </c>
      <c r="E1" s="254" t="s">
        <v>159</v>
      </c>
      <c r="F1" s="254" t="s">
        <v>160</v>
      </c>
      <c r="G1" s="254" t="s">
        <v>161</v>
      </c>
      <c r="H1" s="317">
        <v>43101</v>
      </c>
      <c r="I1" s="254" t="s">
        <v>162</v>
      </c>
      <c r="J1" s="254" t="s">
        <v>163</v>
      </c>
      <c r="K1" s="254" t="s">
        <v>164</v>
      </c>
      <c r="L1" s="255">
        <v>43465</v>
      </c>
      <c r="M1" s="276">
        <v>43555</v>
      </c>
      <c r="N1" s="255">
        <v>43646</v>
      </c>
      <c r="O1" s="255">
        <v>43738</v>
      </c>
      <c r="P1" s="255">
        <v>43830</v>
      </c>
      <c r="Q1" s="317">
        <v>43921</v>
      </c>
      <c r="R1" s="317">
        <v>44012</v>
      </c>
      <c r="S1" s="317">
        <v>44104</v>
      </c>
      <c r="T1" s="317">
        <v>44196</v>
      </c>
      <c r="U1" s="317">
        <v>44286</v>
      </c>
      <c r="V1" s="317">
        <v>44377</v>
      </c>
      <c r="W1" s="317">
        <v>44469</v>
      </c>
      <c r="X1" s="317">
        <v>44651</v>
      </c>
      <c r="Y1" s="317">
        <v>44742</v>
      </c>
      <c r="Z1" s="317">
        <v>44834</v>
      </c>
    </row>
    <row r="2" spans="2:26" ht="15" customHeight="1">
      <c r="B2" s="22" t="s">
        <v>59</v>
      </c>
      <c r="C2" s="22" t="s">
        <v>15</v>
      </c>
    </row>
    <row r="3" spans="2:26" ht="15" customHeight="1">
      <c r="B3" s="8" t="s">
        <v>105</v>
      </c>
      <c r="C3" s="8" t="s">
        <v>46</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c r="T3" s="9">
        <v>5489303</v>
      </c>
      <c r="U3" s="9">
        <v>10914631</v>
      </c>
      <c r="V3" s="9">
        <v>3165563</v>
      </c>
      <c r="W3" s="9">
        <v>2774695</v>
      </c>
      <c r="X3" s="9">
        <v>7446378</v>
      </c>
      <c r="Y3" s="9">
        <v>6234817</v>
      </c>
      <c r="Z3" s="9">
        <v>11514275</v>
      </c>
    </row>
    <row r="4" spans="2:26" ht="15" customHeight="1">
      <c r="B4" s="8" t="s">
        <v>60</v>
      </c>
      <c r="C4" s="8" t="s">
        <v>16</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c r="T4" s="9">
        <v>2926522</v>
      </c>
      <c r="U4" s="9">
        <v>3570869</v>
      </c>
      <c r="V4" s="9">
        <v>2935494</v>
      </c>
      <c r="W4" s="9">
        <v>3139913</v>
      </c>
      <c r="X4" s="9">
        <v>5603977</v>
      </c>
      <c r="Y4" s="9">
        <v>5208983</v>
      </c>
      <c r="Z4" s="9">
        <v>8005479</v>
      </c>
    </row>
    <row r="5" spans="2:26" ht="17.100000000000001" customHeight="1">
      <c r="B5" s="8" t="s">
        <v>61</v>
      </c>
      <c r="C5" s="8" t="s">
        <v>17</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c r="T5" s="9">
        <v>3190423</v>
      </c>
      <c r="U5" s="9">
        <v>3128426</v>
      </c>
      <c r="V5" s="9">
        <v>2874705</v>
      </c>
      <c r="W5" s="9">
        <v>3180399</v>
      </c>
      <c r="X5" s="9">
        <v>6582190</v>
      </c>
      <c r="Y5" s="9">
        <v>9532302</v>
      </c>
      <c r="Z5" s="9">
        <v>10750649</v>
      </c>
    </row>
    <row r="6" spans="2:26" ht="15" customHeight="1">
      <c r="B6" s="8" t="s">
        <v>126</v>
      </c>
      <c r="C6" s="8" t="s">
        <v>314</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c r="T6" s="9">
        <f>T7+T8+T9+T10</f>
        <v>141436291</v>
      </c>
      <c r="U6" s="9">
        <f t="shared" ref="U6:Z6" si="0">U7+U8+U9+U10</f>
        <v>142268413</v>
      </c>
      <c r="V6" s="9">
        <f t="shared" si="0"/>
        <v>140822024</v>
      </c>
      <c r="W6" s="9">
        <f t="shared" si="0"/>
        <v>144087376</v>
      </c>
      <c r="X6" s="9">
        <f t="shared" si="0"/>
        <v>149702254</v>
      </c>
      <c r="Y6" s="9">
        <f t="shared" si="0"/>
        <v>152635266</v>
      </c>
      <c r="Z6" s="9">
        <f t="shared" si="0"/>
        <v>153538643</v>
      </c>
    </row>
    <row r="7" spans="2:26" ht="15" customHeight="1">
      <c r="B7" s="8" t="s">
        <v>122</v>
      </c>
      <c r="C7" s="8" t="s">
        <v>124</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c r="T7" s="9">
        <v>129357246</v>
      </c>
      <c r="U7" s="9">
        <v>128907765</v>
      </c>
      <c r="V7" s="9">
        <v>127978833</v>
      </c>
      <c r="W7" s="9">
        <v>131167579</v>
      </c>
      <c r="X7" s="9">
        <v>136557896</v>
      </c>
      <c r="Y7" s="9">
        <v>138934740</v>
      </c>
      <c r="Z7" s="9">
        <v>139204303</v>
      </c>
    </row>
    <row r="8" spans="2:26" ht="24.6" customHeight="1">
      <c r="B8" s="8" t="s">
        <v>141</v>
      </c>
      <c r="C8" s="8" t="s">
        <v>142</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c r="T8" s="9">
        <v>1556791</v>
      </c>
      <c r="U8" s="9">
        <v>2703415</v>
      </c>
      <c r="V8" s="9">
        <v>1980668</v>
      </c>
      <c r="W8" s="9">
        <v>1768501</v>
      </c>
      <c r="X8" s="9">
        <v>1782741</v>
      </c>
      <c r="Y8" s="9">
        <v>2134840</v>
      </c>
      <c r="Z8" s="9">
        <v>2594431</v>
      </c>
    </row>
    <row r="9" spans="2:26" ht="15" customHeight="1">
      <c r="B9" s="8" t="s">
        <v>123</v>
      </c>
      <c r="C9" s="8" t="s">
        <v>125</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c r="T9" s="9">
        <v>892226</v>
      </c>
      <c r="U9" s="9">
        <v>846487</v>
      </c>
      <c r="V9" s="9">
        <v>779038</v>
      </c>
      <c r="W9" s="9">
        <v>684840</v>
      </c>
      <c r="X9" s="9">
        <v>456836</v>
      </c>
      <c r="Y9" s="9">
        <v>382811</v>
      </c>
      <c r="Z9" s="9">
        <v>312994</v>
      </c>
    </row>
    <row r="10" spans="2:26" ht="15" customHeight="1">
      <c r="B10" s="8" t="s">
        <v>706</v>
      </c>
      <c r="C10" s="8" t="s">
        <v>707</v>
      </c>
      <c r="D10" s="9">
        <v>0</v>
      </c>
      <c r="E10" s="9">
        <v>0</v>
      </c>
      <c r="F10" s="9">
        <v>0</v>
      </c>
      <c r="G10" s="9">
        <v>0</v>
      </c>
      <c r="H10" s="9">
        <v>0</v>
      </c>
      <c r="I10" s="9">
        <v>0</v>
      </c>
      <c r="J10" s="9">
        <v>0</v>
      </c>
      <c r="K10" s="9">
        <v>0</v>
      </c>
      <c r="L10" s="9">
        <v>0</v>
      </c>
      <c r="M10" s="9">
        <v>0</v>
      </c>
      <c r="N10" s="9">
        <v>0</v>
      </c>
      <c r="O10" s="9">
        <v>0</v>
      </c>
      <c r="P10" s="9">
        <v>0</v>
      </c>
      <c r="Q10" s="9">
        <v>0</v>
      </c>
      <c r="R10" s="9">
        <v>0</v>
      </c>
      <c r="S10" s="9">
        <v>0</v>
      </c>
      <c r="T10" s="9">
        <v>9630028</v>
      </c>
      <c r="U10" s="9">
        <v>9810746</v>
      </c>
      <c r="V10" s="9">
        <v>10083485</v>
      </c>
      <c r="W10" s="9">
        <v>10466456</v>
      </c>
      <c r="X10" s="9">
        <v>10904781</v>
      </c>
      <c r="Y10" s="9">
        <v>11182875</v>
      </c>
      <c r="Z10" s="9">
        <v>11426915</v>
      </c>
    </row>
    <row r="11" spans="2:26" ht="15" customHeight="1">
      <c r="B11" s="8" t="s">
        <v>100</v>
      </c>
      <c r="C11" s="8" t="s">
        <v>101</v>
      </c>
      <c r="D11" s="9">
        <v>769937</v>
      </c>
      <c r="E11" s="9">
        <v>2441564</v>
      </c>
      <c r="F11" s="9">
        <v>1525925</v>
      </c>
      <c r="G11" s="9">
        <v>5631488</v>
      </c>
      <c r="H11" s="9">
        <v>5631488</v>
      </c>
      <c r="I11" s="9">
        <v>5567891</v>
      </c>
      <c r="J11" s="9">
        <v>7544762</v>
      </c>
      <c r="K11" s="9">
        <v>9887869</v>
      </c>
      <c r="L11" s="9">
        <v>9189763</v>
      </c>
      <c r="M11" s="9">
        <v>12353498</v>
      </c>
      <c r="N11" s="9">
        <v>8046822</v>
      </c>
      <c r="O11" s="9">
        <v>223860</v>
      </c>
      <c r="P11" s="9">
        <v>1851171</v>
      </c>
      <c r="Q11" s="9">
        <v>1160328</v>
      </c>
      <c r="R11" s="9">
        <v>2169867</v>
      </c>
      <c r="S11" s="9">
        <v>125828</v>
      </c>
      <c r="T11" s="9">
        <v>293583</v>
      </c>
      <c r="U11" s="9">
        <v>191774</v>
      </c>
      <c r="V11" s="9">
        <v>587269</v>
      </c>
      <c r="W11" s="9">
        <v>430465</v>
      </c>
      <c r="X11" s="9">
        <v>754142</v>
      </c>
      <c r="Y11" s="9">
        <v>1286283</v>
      </c>
      <c r="Z11" s="9">
        <v>14282007</v>
      </c>
    </row>
    <row r="12" spans="2:26" ht="15" customHeight="1">
      <c r="B12" s="8" t="s">
        <v>104</v>
      </c>
      <c r="C12" s="8" t="s">
        <v>250</v>
      </c>
      <c r="D12" s="9">
        <v>25090751</v>
      </c>
      <c r="E12" s="9">
        <v>25072507</v>
      </c>
      <c r="F12" s="9">
        <v>25926495</v>
      </c>
      <c r="G12" s="9">
        <v>26905088</v>
      </c>
      <c r="H12" s="9"/>
      <c r="I12" s="9">
        <v>0</v>
      </c>
      <c r="J12" s="9">
        <v>0</v>
      </c>
      <c r="K12" s="9">
        <v>0</v>
      </c>
      <c r="L12" s="9">
        <v>0</v>
      </c>
      <c r="M12" s="9">
        <v>0</v>
      </c>
      <c r="N12" s="9">
        <v>0</v>
      </c>
      <c r="O12" s="9">
        <v>0</v>
      </c>
      <c r="P12" s="9">
        <v>0</v>
      </c>
      <c r="Q12" s="9">
        <v>0</v>
      </c>
      <c r="R12" s="9">
        <v>0</v>
      </c>
      <c r="S12" s="9">
        <v>0</v>
      </c>
      <c r="T12" s="9">
        <v>0</v>
      </c>
      <c r="U12" s="9">
        <v>0</v>
      </c>
      <c r="V12" s="9">
        <v>0</v>
      </c>
      <c r="W12" s="9">
        <v>0</v>
      </c>
      <c r="X12" s="9">
        <v>0</v>
      </c>
      <c r="Y12" s="9">
        <v>0</v>
      </c>
      <c r="Z12" s="9">
        <v>0</v>
      </c>
    </row>
    <row r="13" spans="2:26" ht="15" customHeight="1">
      <c r="B13" s="8" t="s">
        <v>127</v>
      </c>
      <c r="C13" s="8" t="s">
        <v>128</v>
      </c>
      <c r="D13" s="9">
        <v>0</v>
      </c>
      <c r="E13" s="9">
        <v>0</v>
      </c>
      <c r="F13" s="9">
        <v>0</v>
      </c>
      <c r="G13" s="9">
        <v>0</v>
      </c>
      <c r="H13" s="9">
        <v>26889994</v>
      </c>
      <c r="I13" s="9">
        <v>27661682</v>
      </c>
      <c r="J13" s="9">
        <v>33527451</v>
      </c>
      <c r="K13" s="9">
        <v>33986072</v>
      </c>
      <c r="L13" s="9">
        <v>37844506</v>
      </c>
      <c r="M13" s="9">
        <v>37976558</v>
      </c>
      <c r="N13" s="9">
        <v>38081452</v>
      </c>
      <c r="O13" s="9">
        <v>37581667</v>
      </c>
      <c r="P13" s="9">
        <v>41328134</v>
      </c>
      <c r="Q13" s="9">
        <v>41193093</v>
      </c>
      <c r="R13" s="9">
        <v>56806942</v>
      </c>
      <c r="S13" s="9">
        <v>61209949</v>
      </c>
      <c r="T13" s="9">
        <f>T14+T15+T17+T18</f>
        <v>66783434</v>
      </c>
      <c r="U13" s="9">
        <f>U14+U15+U17+U18</f>
        <v>68758852</v>
      </c>
      <c r="V13" s="9">
        <f>V14+V15+V17+V18</f>
        <v>71165386</v>
      </c>
      <c r="W13" s="9">
        <f>W14+W15+W17+W18</f>
        <v>70048917</v>
      </c>
      <c r="X13" s="9">
        <f>SUM(X14:X18)</f>
        <v>66394854</v>
      </c>
      <c r="Y13" s="9">
        <f>SUM(Y14:Y18)</f>
        <v>62902779</v>
      </c>
      <c r="Z13" s="9">
        <f>SUM(Z14:Z18)</f>
        <v>49158286</v>
      </c>
    </row>
    <row r="14" spans="2:26" ht="29.85" customHeight="1">
      <c r="B14" s="8" t="s">
        <v>156</v>
      </c>
      <c r="C14" s="8" t="s">
        <v>251</v>
      </c>
      <c r="D14" s="9">
        <v>0</v>
      </c>
      <c r="E14" s="9">
        <v>0</v>
      </c>
      <c r="F14" s="9">
        <v>0</v>
      </c>
      <c r="G14" s="9">
        <v>0</v>
      </c>
      <c r="H14" s="9">
        <v>25984209</v>
      </c>
      <c r="I14" s="9">
        <v>26750860</v>
      </c>
      <c r="J14" s="9">
        <v>32565132</v>
      </c>
      <c r="K14" s="9">
        <v>33013402</v>
      </c>
      <c r="L14" s="9">
        <v>36886457</v>
      </c>
      <c r="M14" s="9">
        <v>36994963</v>
      </c>
      <c r="N14" s="9">
        <v>37097116</v>
      </c>
      <c r="O14" s="9">
        <v>36585574</v>
      </c>
      <c r="P14" s="9">
        <v>40248937</v>
      </c>
      <c r="Q14" s="9">
        <v>40130536</v>
      </c>
      <c r="R14" s="9">
        <v>55799648</v>
      </c>
      <c r="S14" s="9">
        <v>60192017</v>
      </c>
      <c r="T14" s="9">
        <v>65700052</v>
      </c>
      <c r="U14" s="9">
        <v>67191633</v>
      </c>
      <c r="V14" s="9">
        <v>69713676</v>
      </c>
      <c r="W14" s="9">
        <v>68563302</v>
      </c>
      <c r="X14" s="9">
        <v>63541779</v>
      </c>
      <c r="Y14" s="9">
        <v>47864390</v>
      </c>
      <c r="Z14" s="9">
        <v>34072379</v>
      </c>
    </row>
    <row r="15" spans="2:26" ht="30" customHeight="1">
      <c r="B15" s="8" t="s">
        <v>139</v>
      </c>
      <c r="C15" s="8" t="s">
        <v>252</v>
      </c>
      <c r="D15" s="9">
        <v>0</v>
      </c>
      <c r="E15" s="9">
        <v>0</v>
      </c>
      <c r="F15" s="9">
        <v>0</v>
      </c>
      <c r="G15" s="9">
        <v>0</v>
      </c>
      <c r="H15" s="9">
        <v>93165</v>
      </c>
      <c r="I15" s="9">
        <v>99238</v>
      </c>
      <c r="J15" s="9">
        <v>118746</v>
      </c>
      <c r="K15" s="9">
        <v>131330</v>
      </c>
      <c r="L15" s="9">
        <v>136511</v>
      </c>
      <c r="M15" s="9">
        <v>163878</v>
      </c>
      <c r="N15" s="9">
        <v>177035</v>
      </c>
      <c r="O15" s="9">
        <v>187335</v>
      </c>
      <c r="P15" s="9">
        <v>194285</v>
      </c>
      <c r="Q15" s="9">
        <v>181321</v>
      </c>
      <c r="R15" s="9">
        <v>205854</v>
      </c>
      <c r="S15" s="9">
        <v>103695</v>
      </c>
      <c r="T15" s="9">
        <v>110155</v>
      </c>
      <c r="U15" s="9">
        <v>112080</v>
      </c>
      <c r="V15" s="9">
        <v>118325</v>
      </c>
      <c r="W15" s="9">
        <v>118325</v>
      </c>
      <c r="X15" s="9">
        <v>123248</v>
      </c>
      <c r="Y15" s="9">
        <v>117252</v>
      </c>
      <c r="Z15" s="9">
        <v>62445</v>
      </c>
    </row>
    <row r="16" spans="2:26" ht="17.850000000000001" customHeight="1">
      <c r="B16" s="527" t="s">
        <v>668</v>
      </c>
      <c r="C16" s="8" t="s">
        <v>668</v>
      </c>
      <c r="D16" s="9">
        <v>0</v>
      </c>
      <c r="E16" s="9">
        <v>0</v>
      </c>
      <c r="F16" s="9">
        <v>0</v>
      </c>
      <c r="G16" s="9">
        <v>0</v>
      </c>
      <c r="H16" s="9">
        <v>0</v>
      </c>
      <c r="I16" s="9">
        <v>0</v>
      </c>
      <c r="J16" s="9">
        <v>0</v>
      </c>
      <c r="K16" s="9">
        <v>0</v>
      </c>
      <c r="L16" s="9">
        <v>0</v>
      </c>
      <c r="M16" s="9">
        <v>0</v>
      </c>
      <c r="N16" s="9">
        <v>0</v>
      </c>
      <c r="O16" s="9">
        <v>0</v>
      </c>
      <c r="P16" s="9">
        <v>0</v>
      </c>
      <c r="Q16" s="9">
        <v>0</v>
      </c>
      <c r="R16" s="9">
        <v>0</v>
      </c>
      <c r="S16" s="9">
        <v>0</v>
      </c>
      <c r="T16" s="9">
        <v>0</v>
      </c>
      <c r="U16" s="9">
        <v>0</v>
      </c>
      <c r="V16" s="9">
        <v>0</v>
      </c>
      <c r="W16" s="9">
        <v>0</v>
      </c>
      <c r="X16" s="9">
        <v>2455419</v>
      </c>
      <c r="Y16" s="9">
        <v>14740412</v>
      </c>
      <c r="Z16" s="9">
        <v>14785144</v>
      </c>
    </row>
    <row r="17" spans="2:26" ht="27" customHeight="1">
      <c r="B17" s="8" t="s">
        <v>157</v>
      </c>
      <c r="C17" s="8" t="s">
        <v>253</v>
      </c>
      <c r="D17" s="9">
        <v>0</v>
      </c>
      <c r="E17" s="9">
        <v>0</v>
      </c>
      <c r="F17" s="9">
        <v>0</v>
      </c>
      <c r="G17" s="9">
        <v>0</v>
      </c>
      <c r="H17" s="9">
        <v>812620</v>
      </c>
      <c r="I17" s="9">
        <v>811584</v>
      </c>
      <c r="J17" s="9">
        <v>843573</v>
      </c>
      <c r="K17" s="9">
        <v>841340</v>
      </c>
      <c r="L17" s="9">
        <v>821538</v>
      </c>
      <c r="M17" s="9">
        <v>817717</v>
      </c>
      <c r="N17" s="9">
        <v>807301</v>
      </c>
      <c r="O17" s="9">
        <v>808758</v>
      </c>
      <c r="P17" s="9">
        <v>884912</v>
      </c>
      <c r="Q17" s="9">
        <v>881236</v>
      </c>
      <c r="R17" s="9">
        <v>801440</v>
      </c>
      <c r="S17" s="9">
        <v>808264</v>
      </c>
      <c r="T17" s="9">
        <v>857331</v>
      </c>
      <c r="U17" s="9">
        <v>1336707</v>
      </c>
      <c r="V17" s="9">
        <v>1329921</v>
      </c>
      <c r="W17" s="9">
        <v>1363826</v>
      </c>
      <c r="X17" s="9">
        <v>270798</v>
      </c>
      <c r="Y17" s="9">
        <v>177287</v>
      </c>
      <c r="Z17" s="9">
        <v>177460</v>
      </c>
    </row>
    <row r="18" spans="2:26" ht="27.6" customHeight="1">
      <c r="B18" s="416" t="s">
        <v>632</v>
      </c>
      <c r="C18" s="414" t="s">
        <v>631</v>
      </c>
      <c r="D18" s="9"/>
      <c r="E18" s="9"/>
      <c r="F18" s="9"/>
      <c r="G18" s="9"/>
      <c r="H18" s="9"/>
      <c r="I18" s="9"/>
      <c r="J18" s="9"/>
      <c r="K18" s="9"/>
      <c r="L18" s="9"/>
      <c r="M18" s="9"/>
      <c r="N18" s="9"/>
      <c r="O18" s="9"/>
      <c r="P18" s="9"/>
      <c r="Q18" s="9"/>
      <c r="R18" s="9"/>
      <c r="S18" s="9">
        <v>105973</v>
      </c>
      <c r="T18" s="9">
        <v>115896</v>
      </c>
      <c r="U18" s="9">
        <v>118432</v>
      </c>
      <c r="V18" s="9">
        <v>3464</v>
      </c>
      <c r="W18" s="9">
        <v>3464</v>
      </c>
      <c r="X18" s="9">
        <v>3610</v>
      </c>
      <c r="Y18" s="9">
        <v>3438</v>
      </c>
      <c r="Z18" s="9">
        <v>60858</v>
      </c>
    </row>
    <row r="19" spans="2:26" ht="17.100000000000001" customHeight="1">
      <c r="B19" s="8" t="s">
        <v>590</v>
      </c>
      <c r="C19" s="8" t="s">
        <v>591</v>
      </c>
      <c r="D19" s="9">
        <f>D74--D77</f>
        <v>0</v>
      </c>
      <c r="E19" s="9">
        <f>E74--E77</f>
        <v>0</v>
      </c>
      <c r="F19" s="9">
        <f>F74--F77</f>
        <v>0</v>
      </c>
      <c r="G19" s="9">
        <f>G74--G77</f>
        <v>0</v>
      </c>
      <c r="H19" s="9">
        <v>2385727</v>
      </c>
      <c r="I19" s="9">
        <v>2607112</v>
      </c>
      <c r="J19" s="9">
        <v>1638155</v>
      </c>
      <c r="K19" s="9">
        <v>2746983</v>
      </c>
      <c r="L19" s="9">
        <v>1708744</v>
      </c>
      <c r="M19" s="9">
        <v>1601898</v>
      </c>
      <c r="N19" s="9">
        <v>1216615</v>
      </c>
      <c r="O19" s="9">
        <v>1167517</v>
      </c>
      <c r="P19" s="9">
        <v>1089558</v>
      </c>
      <c r="Q19" s="9">
        <v>1152234</v>
      </c>
      <c r="R19" s="9">
        <v>1129955</v>
      </c>
      <c r="S19" s="9">
        <v>828689</v>
      </c>
      <c r="T19" s="9">
        <v>657664</v>
      </c>
      <c r="U19" s="9">
        <v>643558</v>
      </c>
      <c r="V19" s="9">
        <v>542154</v>
      </c>
      <c r="W19" s="9">
        <v>544553</v>
      </c>
      <c r="X19" s="9">
        <v>624650</v>
      </c>
      <c r="Y19" s="9">
        <v>555000</v>
      </c>
      <c r="Z19" s="9">
        <v>8043599</v>
      </c>
    </row>
    <row r="20" spans="2:26" ht="15" customHeight="1">
      <c r="B20" s="8" t="s">
        <v>137</v>
      </c>
      <c r="C20" s="8" t="s">
        <v>138</v>
      </c>
      <c r="D20" s="9">
        <v>880163</v>
      </c>
      <c r="E20" s="9">
        <v>853327</v>
      </c>
      <c r="F20" s="9">
        <v>868482</v>
      </c>
      <c r="G20" s="9">
        <v>889372</v>
      </c>
      <c r="H20" s="9">
        <v>889372</v>
      </c>
      <c r="I20" s="9">
        <v>901864</v>
      </c>
      <c r="J20" s="9">
        <v>855457</v>
      </c>
      <c r="K20" s="9">
        <v>871776</v>
      </c>
      <c r="L20" s="9">
        <v>891952</v>
      </c>
      <c r="M20" s="9">
        <v>906884</v>
      </c>
      <c r="N20" s="9">
        <v>865227</v>
      </c>
      <c r="O20" s="9">
        <v>885208</v>
      </c>
      <c r="P20" s="9">
        <v>903113</v>
      </c>
      <c r="Q20" s="9">
        <v>920752</v>
      </c>
      <c r="R20" s="9">
        <v>947922</v>
      </c>
      <c r="S20" s="9">
        <v>978234</v>
      </c>
      <c r="T20" s="9">
        <v>998397</v>
      </c>
      <c r="U20" s="9">
        <v>1015499</v>
      </c>
      <c r="V20" s="9">
        <v>917143</v>
      </c>
      <c r="W20" s="9">
        <v>934292</v>
      </c>
      <c r="X20" s="9">
        <v>950441</v>
      </c>
      <c r="Y20" s="9">
        <v>871903</v>
      </c>
      <c r="Z20" s="9">
        <v>897323</v>
      </c>
    </row>
    <row r="21" spans="2:26" ht="15" customHeight="1">
      <c r="B21" s="8" t="s">
        <v>62</v>
      </c>
      <c r="C21" s="8" t="s">
        <v>19</v>
      </c>
      <c r="D21" s="9">
        <v>452759</v>
      </c>
      <c r="E21" s="9">
        <v>436761</v>
      </c>
      <c r="F21" s="9">
        <v>430607</v>
      </c>
      <c r="G21" s="9">
        <v>490327</v>
      </c>
      <c r="H21" s="9">
        <v>490327</v>
      </c>
      <c r="I21" s="9">
        <v>486567</v>
      </c>
      <c r="J21" s="9">
        <v>495572</v>
      </c>
      <c r="K21" s="9">
        <v>526149</v>
      </c>
      <c r="L21" s="9">
        <v>819409</v>
      </c>
      <c r="M21" s="9">
        <v>773264</v>
      </c>
      <c r="N21" s="9">
        <v>742302</v>
      </c>
      <c r="O21" s="9">
        <v>734570</v>
      </c>
      <c r="P21" s="9">
        <v>772117</v>
      </c>
      <c r="Q21" s="9">
        <v>728938</v>
      </c>
      <c r="R21" s="9">
        <v>696945</v>
      </c>
      <c r="S21" s="9">
        <v>688811</v>
      </c>
      <c r="T21" s="9">
        <v>708356</v>
      </c>
      <c r="U21" s="9">
        <v>669130</v>
      </c>
      <c r="V21" s="9">
        <v>658384</v>
      </c>
      <c r="W21" s="9">
        <v>637320</v>
      </c>
      <c r="X21" s="9">
        <v>666472</v>
      </c>
      <c r="Y21" s="9">
        <v>654248</v>
      </c>
      <c r="Z21" s="9">
        <v>655551</v>
      </c>
    </row>
    <row r="22" spans="2:26" ht="15" customHeight="1">
      <c r="B22" s="8" t="s">
        <v>63</v>
      </c>
      <c r="C22" s="8" t="s">
        <v>45</v>
      </c>
      <c r="D22" s="9">
        <v>1688516</v>
      </c>
      <c r="E22" s="9">
        <v>1688516</v>
      </c>
      <c r="F22" s="9">
        <v>1712056</v>
      </c>
      <c r="G22" s="9">
        <v>1712056</v>
      </c>
      <c r="H22" s="9">
        <v>1712056</v>
      </c>
      <c r="I22" s="9">
        <v>1712056</v>
      </c>
      <c r="J22" s="9">
        <v>1712056</v>
      </c>
      <c r="K22" s="9">
        <v>1712056</v>
      </c>
      <c r="L22" s="9">
        <v>1712056</v>
      </c>
      <c r="M22" s="9">
        <v>1712056</v>
      </c>
      <c r="N22" s="9">
        <v>1712056</v>
      </c>
      <c r="O22" s="9">
        <v>1712056</v>
      </c>
      <c r="P22" s="9">
        <v>1712056</v>
      </c>
      <c r="Q22" s="9">
        <v>1712056</v>
      </c>
      <c r="R22" s="9">
        <v>1712056</v>
      </c>
      <c r="S22" s="9">
        <v>1712056</v>
      </c>
      <c r="T22" s="9">
        <v>1712056</v>
      </c>
      <c r="U22" s="9">
        <v>1712056</v>
      </c>
      <c r="V22" s="9">
        <v>1712056</v>
      </c>
      <c r="W22" s="9">
        <v>1712056</v>
      </c>
      <c r="X22" s="9">
        <v>1712056</v>
      </c>
      <c r="Y22" s="9">
        <v>1712056</v>
      </c>
      <c r="Z22" s="9">
        <v>1712056</v>
      </c>
    </row>
    <row r="23" spans="2:26" ht="15" customHeight="1">
      <c r="B23" s="8" t="s">
        <v>64</v>
      </c>
      <c r="C23" s="8" t="s">
        <v>20</v>
      </c>
      <c r="D23" s="9">
        <v>858934</v>
      </c>
      <c r="E23" s="9">
        <v>858046</v>
      </c>
      <c r="F23" s="9">
        <v>857240</v>
      </c>
      <c r="G23" s="9">
        <v>930717</v>
      </c>
      <c r="H23" s="9">
        <v>930717</v>
      </c>
      <c r="I23" s="9">
        <v>898332</v>
      </c>
      <c r="J23" s="9">
        <v>900490</v>
      </c>
      <c r="K23" s="9">
        <v>918828</v>
      </c>
      <c r="L23" s="9">
        <v>986384</v>
      </c>
      <c r="M23" s="9">
        <v>752271</v>
      </c>
      <c r="N23" s="9">
        <v>748294</v>
      </c>
      <c r="O23" s="9">
        <v>744992</v>
      </c>
      <c r="P23" s="9">
        <v>874078</v>
      </c>
      <c r="Q23" s="9">
        <v>838877</v>
      </c>
      <c r="R23" s="9">
        <v>796281</v>
      </c>
      <c r="S23" s="9">
        <v>784112</v>
      </c>
      <c r="T23" s="9">
        <v>803429</v>
      </c>
      <c r="U23" s="9">
        <v>748561</v>
      </c>
      <c r="V23" s="9">
        <v>756603</v>
      </c>
      <c r="W23" s="9">
        <v>719636</v>
      </c>
      <c r="X23" s="9">
        <v>697501</v>
      </c>
      <c r="Y23" s="9">
        <v>656417</v>
      </c>
      <c r="Z23" s="9">
        <v>639154</v>
      </c>
    </row>
    <row r="24" spans="2:26" ht="15" customHeight="1">
      <c r="B24" s="8" t="s">
        <v>149</v>
      </c>
      <c r="C24" s="8" t="s">
        <v>150</v>
      </c>
      <c r="D24" s="9">
        <v>0</v>
      </c>
      <c r="E24" s="9">
        <v>0</v>
      </c>
      <c r="F24" s="9">
        <v>0</v>
      </c>
      <c r="G24" s="9">
        <v>0</v>
      </c>
      <c r="H24" s="9">
        <v>0</v>
      </c>
      <c r="I24" s="9">
        <v>0</v>
      </c>
      <c r="J24" s="9">
        <v>0</v>
      </c>
      <c r="K24" s="9">
        <v>0</v>
      </c>
      <c r="L24" s="9">
        <v>0</v>
      </c>
      <c r="M24" s="9">
        <v>984553</v>
      </c>
      <c r="N24" s="9">
        <v>922098</v>
      </c>
      <c r="O24" s="9">
        <v>894006</v>
      </c>
      <c r="P24" s="9">
        <v>838792</v>
      </c>
      <c r="Q24" s="9">
        <v>796671</v>
      </c>
      <c r="R24" s="9">
        <v>751195</v>
      </c>
      <c r="S24" s="9">
        <v>735823</v>
      </c>
      <c r="T24" s="9">
        <v>710657</v>
      </c>
      <c r="U24" s="9">
        <v>665512</v>
      </c>
      <c r="V24" s="9">
        <v>633445</v>
      </c>
      <c r="W24" s="9">
        <v>579199</v>
      </c>
      <c r="X24" s="9">
        <v>559918</v>
      </c>
      <c r="Y24" s="9">
        <v>535231</v>
      </c>
      <c r="Z24" s="9">
        <v>519746</v>
      </c>
    </row>
    <row r="25" spans="2:26" ht="15" customHeight="1">
      <c r="B25" s="8" t="s">
        <v>65</v>
      </c>
      <c r="C25" s="8" t="s">
        <v>21</v>
      </c>
      <c r="D25" s="9">
        <v>24228</v>
      </c>
      <c r="E25" s="9">
        <v>0</v>
      </c>
      <c r="F25" s="9">
        <v>0</v>
      </c>
      <c r="G25" s="9">
        <v>0</v>
      </c>
      <c r="H25" s="9">
        <v>0</v>
      </c>
      <c r="I25" s="9">
        <v>0</v>
      </c>
      <c r="J25" s="9">
        <v>0</v>
      </c>
      <c r="K25" s="9">
        <v>0</v>
      </c>
      <c r="L25" s="9">
        <v>0</v>
      </c>
      <c r="M25" s="9">
        <v>0</v>
      </c>
      <c r="N25" s="9">
        <v>0</v>
      </c>
      <c r="O25" s="9">
        <v>0</v>
      </c>
      <c r="P25" s="9">
        <v>0</v>
      </c>
      <c r="Q25" s="9">
        <v>0</v>
      </c>
      <c r="R25" s="9">
        <v>0</v>
      </c>
      <c r="S25" s="9">
        <v>0</v>
      </c>
      <c r="T25" s="9">
        <v>0</v>
      </c>
      <c r="U25" s="9">
        <v>24012</v>
      </c>
      <c r="V25" s="9">
        <v>151826</v>
      </c>
      <c r="W25" s="9">
        <v>174717</v>
      </c>
      <c r="X25" s="9">
        <v>221469</v>
      </c>
      <c r="Y25" s="9">
        <v>257476</v>
      </c>
      <c r="Z25" s="9">
        <v>17404</v>
      </c>
    </row>
    <row r="26" spans="2:26" ht="15" customHeight="1">
      <c r="B26" s="8" t="s">
        <v>66</v>
      </c>
      <c r="C26" s="8" t="s">
        <v>22</v>
      </c>
      <c r="D26" s="9">
        <v>1383737</v>
      </c>
      <c r="E26" s="9">
        <v>1425284</v>
      </c>
      <c r="F26" s="9">
        <v>1430858</v>
      </c>
      <c r="G26" s="9">
        <v>1414227</v>
      </c>
      <c r="H26" s="9">
        <v>1473247</v>
      </c>
      <c r="I26" s="9">
        <v>1445532</v>
      </c>
      <c r="J26" s="9">
        <v>1534620</v>
      </c>
      <c r="K26" s="9">
        <v>1577736</v>
      </c>
      <c r="L26" s="9">
        <v>1760121</v>
      </c>
      <c r="M26" s="9">
        <v>1750550</v>
      </c>
      <c r="N26" s="9">
        <v>1776340</v>
      </c>
      <c r="O26" s="9">
        <v>1879861</v>
      </c>
      <c r="P26" s="9">
        <v>1847916</v>
      </c>
      <c r="Q26" s="9">
        <v>1866048</v>
      </c>
      <c r="R26" s="9">
        <v>1910219</v>
      </c>
      <c r="S26" s="9">
        <v>1964394</v>
      </c>
      <c r="T26" s="9">
        <v>1996552</v>
      </c>
      <c r="U26" s="9">
        <v>1872826</v>
      </c>
      <c r="V26" s="9">
        <v>1922827</v>
      </c>
      <c r="W26" s="9">
        <v>1995352</v>
      </c>
      <c r="X26" s="9">
        <v>2373513</v>
      </c>
      <c r="Y26" s="9">
        <v>2030765</v>
      </c>
      <c r="Z26" s="9">
        <v>2275640</v>
      </c>
    </row>
    <row r="27" spans="2:26" ht="15" customHeight="1">
      <c r="B27" s="8" t="s">
        <v>673</v>
      </c>
      <c r="C27" s="8" t="s">
        <v>674</v>
      </c>
      <c r="D27" s="9">
        <v>637</v>
      </c>
      <c r="E27" s="9">
        <v>608</v>
      </c>
      <c r="F27" s="9">
        <v>733</v>
      </c>
      <c r="G27" s="9">
        <v>103</v>
      </c>
      <c r="H27" s="9">
        <v>103</v>
      </c>
      <c r="I27" s="9">
        <v>15261</v>
      </c>
      <c r="J27" s="9">
        <v>12860</v>
      </c>
      <c r="K27" s="9">
        <v>13985</v>
      </c>
      <c r="L27" s="9">
        <v>12145</v>
      </c>
      <c r="M27" s="9">
        <v>10993</v>
      </c>
      <c r="N27" s="9">
        <v>11044</v>
      </c>
      <c r="O27" s="9">
        <v>11120</v>
      </c>
      <c r="P27" s="9">
        <v>2679</v>
      </c>
      <c r="Q27" s="9">
        <v>7184</v>
      </c>
      <c r="R27" s="9">
        <v>10861</v>
      </c>
      <c r="S27" s="9">
        <v>10923</v>
      </c>
      <c r="T27" s="9">
        <v>11901</v>
      </c>
      <c r="U27" s="9">
        <v>5318</v>
      </c>
      <c r="V27" s="9">
        <v>4674</v>
      </c>
      <c r="W27" s="9">
        <v>4608</v>
      </c>
      <c r="X27" s="9">
        <v>4879</v>
      </c>
      <c r="Y27" s="9">
        <v>4758</v>
      </c>
      <c r="Z27" s="9">
        <v>4875</v>
      </c>
    </row>
    <row r="28" spans="2:26" ht="15" customHeight="1">
      <c r="B28" s="8" t="s">
        <v>67</v>
      </c>
      <c r="C28" s="8" t="s">
        <v>23</v>
      </c>
      <c r="D28" s="9">
        <v>951249</v>
      </c>
      <c r="E28" s="9">
        <v>1007263</v>
      </c>
      <c r="F28" s="9">
        <v>1290943</v>
      </c>
      <c r="G28" s="9">
        <v>1065068</v>
      </c>
      <c r="H28" s="9">
        <v>1065068</v>
      </c>
      <c r="I28" s="9">
        <v>1039282</v>
      </c>
      <c r="J28" s="9">
        <v>1338337</v>
      </c>
      <c r="K28" s="9">
        <v>1189769</v>
      </c>
      <c r="L28" s="9">
        <v>1166995</v>
      </c>
      <c r="M28" s="9">
        <v>1152820</v>
      </c>
      <c r="N28" s="9">
        <v>1085831</v>
      </c>
      <c r="O28" s="9">
        <v>1157007</v>
      </c>
      <c r="P28" s="9">
        <v>1061846</v>
      </c>
      <c r="Q28" s="9">
        <v>1267521</v>
      </c>
      <c r="R28" s="9">
        <v>1104493</v>
      </c>
      <c r="S28" s="9">
        <v>1134331</v>
      </c>
      <c r="T28" s="9">
        <v>1030287</v>
      </c>
      <c r="U28" s="9">
        <v>1320448</v>
      </c>
      <c r="V28" s="9">
        <v>1361046</v>
      </c>
      <c r="W28" s="9">
        <v>1429745</v>
      </c>
      <c r="X28" s="9">
        <v>1643818</v>
      </c>
      <c r="Y28" s="9">
        <v>1426322</v>
      </c>
      <c r="Z28" s="9">
        <v>1380455</v>
      </c>
    </row>
    <row r="29" spans="2:26" ht="15" customHeight="1">
      <c r="B29" s="23" t="s">
        <v>68</v>
      </c>
      <c r="C29" s="23" t="s">
        <v>24</v>
      </c>
      <c r="D29" s="24">
        <v>147038306</v>
      </c>
      <c r="E29" s="24">
        <v>150005625</v>
      </c>
      <c r="F29" s="24">
        <v>152027395</v>
      </c>
      <c r="G29" s="24">
        <v>157194589</v>
      </c>
      <c r="H29" s="24">
        <v>156955344</v>
      </c>
      <c r="I29" s="24">
        <v>159841934</v>
      </c>
      <c r="J29" s="24">
        <v>171840340</v>
      </c>
      <c r="K29" s="24">
        <v>179895530</v>
      </c>
      <c r="L29" s="24">
        <v>206656303</v>
      </c>
      <c r="M29" s="24">
        <v>209028511</v>
      </c>
      <c r="N29" s="24">
        <v>205901246</v>
      </c>
      <c r="O29" s="24">
        <v>204072985</v>
      </c>
      <c r="P29" s="24">
        <f t="shared" ref="P29:R29" si="1">P3+P4+P5+P6+P11+P13+P20+P21+P22+P23+P24+P26+P27+P28+P19</f>
        <v>209476166</v>
      </c>
      <c r="Q29" s="24">
        <f t="shared" si="1"/>
        <v>215899523</v>
      </c>
      <c r="R29" s="24">
        <f t="shared" si="1"/>
        <v>221609230</v>
      </c>
      <c r="S29" s="24">
        <f>S3+S4+S5+S6+S11+S13+S20+S21+S22+S23+S24+S26+S27+S28+S19</f>
        <v>222833964</v>
      </c>
      <c r="T29" s="24">
        <f>T3+T4+T5+T6+T11+T13+T20+T21+T22+T23+T24+T26+T27+T28+T19</f>
        <v>228748855</v>
      </c>
      <c r="U29" s="24">
        <f t="shared" ref="U29:Z29" si="2">U3+U4+U5+U6+U11+U13+U20+U21+U22+U23+U24+U25+U26+U27+U28+U19</f>
        <v>237509885</v>
      </c>
      <c r="V29" s="24">
        <f t="shared" si="2"/>
        <v>230210599</v>
      </c>
      <c r="W29" s="24">
        <f t="shared" si="2"/>
        <v>232393243</v>
      </c>
      <c r="X29" s="24">
        <f t="shared" si="2"/>
        <v>245938512</v>
      </c>
      <c r="Y29" s="24">
        <f t="shared" si="2"/>
        <v>246504606</v>
      </c>
      <c r="Z29" s="24">
        <f t="shared" si="2"/>
        <v>263395142</v>
      </c>
    </row>
    <row r="30" spans="2:26" ht="15" customHeight="1">
      <c r="B30" s="25" t="s">
        <v>69</v>
      </c>
      <c r="C30" s="25" t="s">
        <v>25</v>
      </c>
      <c r="D30" s="9"/>
      <c r="E30" s="9"/>
      <c r="F30" s="9"/>
      <c r="G30" s="9"/>
      <c r="H30" s="9"/>
      <c r="I30" s="9"/>
      <c r="J30" s="9"/>
      <c r="K30" s="9"/>
      <c r="L30" s="9"/>
      <c r="M30" s="9"/>
      <c r="N30" s="9"/>
      <c r="O30" s="9"/>
      <c r="P30" s="9"/>
      <c r="Q30" s="9"/>
      <c r="R30" s="9"/>
    </row>
    <row r="31" spans="2:26" ht="15" customHeight="1">
      <c r="B31" s="8" t="s">
        <v>70</v>
      </c>
      <c r="C31" s="8" t="s">
        <v>26</v>
      </c>
      <c r="D31" s="9">
        <v>2635608</v>
      </c>
      <c r="E31" s="9">
        <v>2591607</v>
      </c>
      <c r="F31" s="9">
        <v>2730481</v>
      </c>
      <c r="G31" s="9">
        <v>2783083</v>
      </c>
      <c r="H31" s="9">
        <v>2783083</v>
      </c>
      <c r="I31" s="9">
        <v>3838090</v>
      </c>
      <c r="J31" s="9">
        <v>3252586</v>
      </c>
      <c r="K31" s="9">
        <v>3646033</v>
      </c>
      <c r="L31" s="9">
        <v>2832928</v>
      </c>
      <c r="M31" s="9">
        <v>2999969</v>
      </c>
      <c r="N31" s="9">
        <v>3456334</v>
      </c>
      <c r="O31" s="9">
        <v>3997194</v>
      </c>
      <c r="P31" s="9">
        <v>5031744</v>
      </c>
      <c r="Q31" s="9">
        <v>5392512</v>
      </c>
      <c r="R31" s="9">
        <v>5370650</v>
      </c>
      <c r="S31" s="9">
        <v>5188853</v>
      </c>
      <c r="T31" s="9">
        <v>5373312</v>
      </c>
      <c r="U31" s="9">
        <v>5387105</v>
      </c>
      <c r="V31" s="9">
        <v>4212994</v>
      </c>
      <c r="W31" s="9">
        <v>3671924</v>
      </c>
      <c r="X31" s="9">
        <v>4543539</v>
      </c>
      <c r="Y31" s="9">
        <v>4865023</v>
      </c>
      <c r="Z31" s="9">
        <v>6391477</v>
      </c>
    </row>
    <row r="32" spans="2:26" ht="17.850000000000001" customHeight="1">
      <c r="B32" s="8" t="s">
        <v>315</v>
      </c>
      <c r="C32" s="8" t="s">
        <v>27</v>
      </c>
      <c r="D32" s="9">
        <v>3707502</v>
      </c>
      <c r="E32" s="9">
        <v>2870863</v>
      </c>
      <c r="F32" s="9">
        <v>2855030</v>
      </c>
      <c r="G32" s="9">
        <v>2047397</v>
      </c>
      <c r="H32" s="9">
        <v>2047397</v>
      </c>
      <c r="I32" s="9">
        <v>2219765</v>
      </c>
      <c r="J32" s="9">
        <v>2250847</v>
      </c>
      <c r="K32" s="9">
        <v>2415070</v>
      </c>
      <c r="L32" s="9">
        <v>2393883</v>
      </c>
      <c r="M32" s="9">
        <v>2799501</v>
      </c>
      <c r="N32" s="9">
        <v>2679022</v>
      </c>
      <c r="O32" s="9">
        <v>3294662</v>
      </c>
      <c r="P32" s="9">
        <v>2852440</v>
      </c>
      <c r="Q32" s="9">
        <v>5346307</v>
      </c>
      <c r="R32" s="9">
        <v>4509972</v>
      </c>
      <c r="S32" s="9">
        <v>4568547</v>
      </c>
      <c r="T32" s="9">
        <v>4805438</v>
      </c>
      <c r="U32" s="9">
        <v>4276355</v>
      </c>
      <c r="V32" s="9">
        <v>3464562</v>
      </c>
      <c r="W32" s="9">
        <v>4017702</v>
      </c>
      <c r="X32" s="9">
        <v>8057783</v>
      </c>
      <c r="Y32" s="9">
        <v>10411558</v>
      </c>
      <c r="Z32" s="9">
        <v>11790119</v>
      </c>
    </row>
    <row r="33" spans="2:26" ht="15" customHeight="1">
      <c r="B33" s="8" t="s">
        <v>71</v>
      </c>
      <c r="C33" s="8" t="s">
        <v>28</v>
      </c>
      <c r="D33" s="9">
        <v>108452441</v>
      </c>
      <c r="E33" s="9">
        <v>109111159</v>
      </c>
      <c r="F33" s="9">
        <v>111022779</v>
      </c>
      <c r="G33" s="9">
        <v>111481135</v>
      </c>
      <c r="H33" s="9">
        <v>111481135</v>
      </c>
      <c r="I33" s="9">
        <v>113576582</v>
      </c>
      <c r="J33" s="9">
        <v>122024315</v>
      </c>
      <c r="K33" s="9">
        <v>124629188</v>
      </c>
      <c r="L33" s="9">
        <v>149616658</v>
      </c>
      <c r="M33" s="9">
        <v>147745854</v>
      </c>
      <c r="N33" s="9">
        <v>149675448</v>
      </c>
      <c r="O33" s="9">
        <v>151026677</v>
      </c>
      <c r="P33" s="9">
        <v>156480343</v>
      </c>
      <c r="Q33" s="9">
        <v>157756779</v>
      </c>
      <c r="R33" s="9">
        <v>165889547</v>
      </c>
      <c r="S33" s="9">
        <v>166726404</v>
      </c>
      <c r="T33" s="9">
        <v>171522255</v>
      </c>
      <c r="U33" s="9">
        <v>179484645</v>
      </c>
      <c r="V33" s="9">
        <v>173180148</v>
      </c>
      <c r="W33" s="9">
        <v>177320494</v>
      </c>
      <c r="X33" s="9">
        <v>187320166</v>
      </c>
      <c r="Y33" s="9">
        <v>183536302</v>
      </c>
      <c r="Z33" s="9">
        <v>189500975</v>
      </c>
    </row>
    <row r="34" spans="2:26" ht="15" customHeight="1">
      <c r="B34" s="8" t="s">
        <v>102</v>
      </c>
      <c r="C34" s="8" t="s">
        <v>103</v>
      </c>
      <c r="D34" s="9">
        <v>1609089</v>
      </c>
      <c r="E34" s="9">
        <v>4232640</v>
      </c>
      <c r="F34" s="9">
        <v>3089265</v>
      </c>
      <c r="G34" s="9">
        <v>6940096</v>
      </c>
      <c r="H34" s="9">
        <v>6940096</v>
      </c>
      <c r="I34" s="9">
        <v>7041622</v>
      </c>
      <c r="J34" s="9">
        <v>8654914</v>
      </c>
      <c r="K34" s="9">
        <v>10899542</v>
      </c>
      <c r="L34" s="9">
        <v>9896543</v>
      </c>
      <c r="M34" s="9">
        <v>12276566</v>
      </c>
      <c r="N34" s="9">
        <v>7816340</v>
      </c>
      <c r="O34" s="9">
        <v>1024092</v>
      </c>
      <c r="P34" s="9">
        <v>990863</v>
      </c>
      <c r="Q34" s="9">
        <v>1143063</v>
      </c>
      <c r="R34" s="9">
        <v>1084214</v>
      </c>
      <c r="S34" s="9">
        <v>826814</v>
      </c>
      <c r="T34" s="9">
        <v>653687</v>
      </c>
      <c r="U34" s="9">
        <v>589300</v>
      </c>
      <c r="V34" s="9">
        <v>504734</v>
      </c>
      <c r="W34" s="9">
        <v>512342</v>
      </c>
      <c r="X34" s="9">
        <v>623626</v>
      </c>
      <c r="Y34" s="9">
        <v>879858</v>
      </c>
      <c r="Z34" s="9">
        <v>8097478</v>
      </c>
    </row>
    <row r="35" spans="2:26" ht="15" customHeight="1">
      <c r="B35" s="8" t="s">
        <v>72</v>
      </c>
      <c r="C35" s="8" t="s">
        <v>29</v>
      </c>
      <c r="D35" s="9">
        <v>5384435</v>
      </c>
      <c r="E35" s="9">
        <v>5961983</v>
      </c>
      <c r="F35" s="9">
        <v>5895475</v>
      </c>
      <c r="G35" s="9">
        <v>5895814</v>
      </c>
      <c r="H35" s="9">
        <v>5895814</v>
      </c>
      <c r="I35" s="9">
        <v>5164719</v>
      </c>
      <c r="J35" s="9">
        <v>2665741</v>
      </c>
      <c r="K35" s="9">
        <v>8208916</v>
      </c>
      <c r="L35" s="9">
        <v>9368617</v>
      </c>
      <c r="M35" s="9">
        <v>9297910</v>
      </c>
      <c r="N35" s="9">
        <v>9888731</v>
      </c>
      <c r="O35" s="9">
        <v>11234769</v>
      </c>
      <c r="P35" s="9">
        <v>10629516</v>
      </c>
      <c r="Q35" s="9">
        <v>11812558</v>
      </c>
      <c r="R35" s="9">
        <v>9967063</v>
      </c>
      <c r="S35" s="9">
        <v>10312795</v>
      </c>
      <c r="T35" s="9">
        <v>11241312</v>
      </c>
      <c r="U35" s="9">
        <v>12238115</v>
      </c>
      <c r="V35" s="9">
        <v>13068826</v>
      </c>
      <c r="W35" s="9">
        <v>10924120</v>
      </c>
      <c r="X35" s="9">
        <v>11165695</v>
      </c>
      <c r="Y35" s="9">
        <v>10355769</v>
      </c>
      <c r="Z35" s="9">
        <v>11474406</v>
      </c>
    </row>
    <row r="36" spans="2:26" ht="15" customHeight="1">
      <c r="B36" s="8" t="s">
        <v>151</v>
      </c>
      <c r="C36" s="8" t="s">
        <v>152</v>
      </c>
      <c r="D36" s="9">
        <v>0</v>
      </c>
      <c r="E36" s="9">
        <v>0</v>
      </c>
      <c r="F36" s="9">
        <v>0</v>
      </c>
      <c r="G36" s="9">
        <v>0</v>
      </c>
      <c r="H36" s="9">
        <v>0</v>
      </c>
      <c r="I36" s="9">
        <v>0</v>
      </c>
      <c r="J36" s="9">
        <v>0</v>
      </c>
      <c r="K36" s="9">
        <v>0</v>
      </c>
      <c r="L36" s="9">
        <v>0</v>
      </c>
      <c r="M36" s="9">
        <v>829328</v>
      </c>
      <c r="N36" s="9">
        <v>783653</v>
      </c>
      <c r="O36" s="9">
        <v>753151</v>
      </c>
      <c r="P36" s="9">
        <v>746632</v>
      </c>
      <c r="Q36" s="9">
        <v>726541</v>
      </c>
      <c r="R36" s="9">
        <v>664663</v>
      </c>
      <c r="S36" s="9">
        <v>645156</v>
      </c>
      <c r="T36" s="9">
        <v>624690</v>
      </c>
      <c r="U36" s="9">
        <v>585442</v>
      </c>
      <c r="V36" s="9">
        <v>529478</v>
      </c>
      <c r="W36" s="9">
        <v>495337</v>
      </c>
      <c r="X36" s="9">
        <v>500320</v>
      </c>
      <c r="Y36" s="9">
        <v>473240</v>
      </c>
      <c r="Z36" s="9">
        <v>463800</v>
      </c>
    </row>
    <row r="37" spans="2:26" ht="15" customHeight="1">
      <c r="B37" s="8" t="s">
        <v>73</v>
      </c>
      <c r="C37" s="8" t="s">
        <v>30</v>
      </c>
      <c r="D37" s="9">
        <v>931147</v>
      </c>
      <c r="E37" s="9">
        <v>929221</v>
      </c>
      <c r="F37" s="9">
        <v>951054</v>
      </c>
      <c r="G37" s="9">
        <v>1488602</v>
      </c>
      <c r="H37" s="9">
        <v>1488602</v>
      </c>
      <c r="I37" s="9">
        <v>1500901</v>
      </c>
      <c r="J37" s="9">
        <v>6068808</v>
      </c>
      <c r="K37" s="9">
        <v>2641923</v>
      </c>
      <c r="L37" s="9">
        <v>2644341</v>
      </c>
      <c r="M37" s="9">
        <v>2652866</v>
      </c>
      <c r="N37" s="9">
        <v>2627382</v>
      </c>
      <c r="O37" s="9">
        <v>2679254</v>
      </c>
      <c r="P37" s="9">
        <v>2630271</v>
      </c>
      <c r="Q37" s="9">
        <v>2743390</v>
      </c>
      <c r="R37" s="9">
        <v>2703243</v>
      </c>
      <c r="S37" s="9">
        <v>2731657</v>
      </c>
      <c r="T37" s="9">
        <v>2754605</v>
      </c>
      <c r="U37" s="9">
        <v>2774080</v>
      </c>
      <c r="V37" s="9">
        <v>2720923</v>
      </c>
      <c r="W37" s="9">
        <v>2765158</v>
      </c>
      <c r="X37" s="9">
        <v>2773445</v>
      </c>
      <c r="Y37" s="9">
        <v>2791968</v>
      </c>
      <c r="Z37" s="9">
        <v>2878394</v>
      </c>
    </row>
    <row r="38" spans="2:26" ht="15" customHeight="1">
      <c r="B38" s="8" t="s">
        <v>74</v>
      </c>
      <c r="C38" s="8" t="s">
        <v>31</v>
      </c>
      <c r="D38" s="9">
        <v>0</v>
      </c>
      <c r="E38" s="9">
        <v>87089</v>
      </c>
      <c r="F38" s="9">
        <v>143726</v>
      </c>
      <c r="G38" s="9">
        <v>192925</v>
      </c>
      <c r="H38" s="9">
        <v>192925</v>
      </c>
      <c r="I38" s="9">
        <v>147693</v>
      </c>
      <c r="J38" s="9">
        <v>114479</v>
      </c>
      <c r="K38" s="9">
        <v>140937</v>
      </c>
      <c r="L38" s="9">
        <v>288300</v>
      </c>
      <c r="M38" s="9">
        <v>244386</v>
      </c>
      <c r="N38" s="9">
        <v>164102</v>
      </c>
      <c r="O38" s="9">
        <v>350464</v>
      </c>
      <c r="P38" s="9">
        <v>343763</v>
      </c>
      <c r="Q38" s="9">
        <v>317142</v>
      </c>
      <c r="R38" s="9">
        <v>60750</v>
      </c>
      <c r="S38" s="9">
        <v>90245</v>
      </c>
      <c r="T38" s="9">
        <v>79049</v>
      </c>
      <c r="U38" s="9">
        <v>0</v>
      </c>
      <c r="V38" s="9">
        <v>0</v>
      </c>
      <c r="W38" s="9">
        <v>0</v>
      </c>
      <c r="X38" s="9">
        <v>0</v>
      </c>
      <c r="Y38" s="9">
        <v>0</v>
      </c>
      <c r="Z38" s="9">
        <v>0</v>
      </c>
    </row>
    <row r="39" spans="2:26" ht="15" customHeight="1">
      <c r="B39" s="8"/>
      <c r="C39" s="8" t="s">
        <v>692</v>
      </c>
      <c r="D39" s="9">
        <v>0</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11249</v>
      </c>
      <c r="Y39" s="9">
        <v>176</v>
      </c>
      <c r="Z39" s="9">
        <v>174</v>
      </c>
    </row>
    <row r="40" spans="2:26" ht="16.350000000000001" customHeight="1">
      <c r="B40" s="8" t="s">
        <v>129</v>
      </c>
      <c r="C40" s="8" t="s">
        <v>131</v>
      </c>
      <c r="D40" s="9">
        <v>51497</v>
      </c>
      <c r="E40" s="9">
        <v>49198</v>
      </c>
      <c r="F40" s="9">
        <v>49595</v>
      </c>
      <c r="G40" s="9">
        <v>50652</v>
      </c>
      <c r="H40" s="9">
        <v>65686</v>
      </c>
      <c r="I40" s="9">
        <v>68036</v>
      </c>
      <c r="J40" s="9">
        <v>64295</v>
      </c>
      <c r="K40" s="9">
        <v>65656</v>
      </c>
      <c r="L40" s="9">
        <v>81048</v>
      </c>
      <c r="M40" s="9">
        <v>71081</v>
      </c>
      <c r="N40" s="9">
        <v>54716</v>
      </c>
      <c r="O40" s="9">
        <v>56080</v>
      </c>
      <c r="P40" s="9">
        <v>66109</v>
      </c>
      <c r="Q40" s="9">
        <v>62126</v>
      </c>
      <c r="R40" s="9">
        <v>60684</v>
      </c>
      <c r="S40" s="9">
        <v>59563</v>
      </c>
      <c r="T40" s="9">
        <v>64541</v>
      </c>
      <c r="U40" s="9">
        <v>55179</v>
      </c>
      <c r="V40" s="9">
        <v>53612</v>
      </c>
      <c r="W40" s="9">
        <v>58139</v>
      </c>
      <c r="X40" s="9">
        <v>51382</v>
      </c>
      <c r="Y40" s="9">
        <v>56948</v>
      </c>
      <c r="Z40" s="9">
        <v>62316</v>
      </c>
    </row>
    <row r="41" spans="2:26" ht="15" customHeight="1">
      <c r="B41" s="8" t="s">
        <v>130</v>
      </c>
      <c r="C41" s="8" t="s">
        <v>132</v>
      </c>
      <c r="D41" s="9">
        <v>82727</v>
      </c>
      <c r="E41" s="9">
        <v>89589</v>
      </c>
      <c r="F41" s="9">
        <v>111160</v>
      </c>
      <c r="G41" s="9">
        <v>102482</v>
      </c>
      <c r="H41" s="9">
        <v>102482</v>
      </c>
      <c r="I41" s="9">
        <v>108114</v>
      </c>
      <c r="J41" s="9">
        <v>152034</v>
      </c>
      <c r="K41" s="9">
        <v>118947</v>
      </c>
      <c r="L41" s="9">
        <v>132881</v>
      </c>
      <c r="M41" s="9">
        <v>199142</v>
      </c>
      <c r="N41" s="9">
        <v>179256</v>
      </c>
      <c r="O41" s="9">
        <v>169423</v>
      </c>
      <c r="P41" s="9">
        <v>445615</v>
      </c>
      <c r="Q41" s="9">
        <v>484383</v>
      </c>
      <c r="R41" s="9">
        <v>500450</v>
      </c>
      <c r="S41" s="9">
        <v>507401</v>
      </c>
      <c r="T41" s="9">
        <v>389661</v>
      </c>
      <c r="U41" s="9">
        <v>390119</v>
      </c>
      <c r="V41" s="9">
        <v>422764</v>
      </c>
      <c r="W41" s="9">
        <v>451757</v>
      </c>
      <c r="X41" s="9">
        <v>500862</v>
      </c>
      <c r="Y41" s="9">
        <v>614451</v>
      </c>
      <c r="Z41" s="9">
        <v>621702</v>
      </c>
    </row>
    <row r="42" spans="2:26" ht="15" customHeight="1">
      <c r="B42" s="8" t="s">
        <v>109</v>
      </c>
      <c r="C42" s="8" t="s">
        <v>32</v>
      </c>
      <c r="D42" s="9">
        <v>2493215</v>
      </c>
      <c r="E42" s="9">
        <v>2185711</v>
      </c>
      <c r="F42" s="9">
        <v>2530310</v>
      </c>
      <c r="G42" s="9">
        <v>2882676</v>
      </c>
      <c r="H42" s="9">
        <v>2882850</v>
      </c>
      <c r="I42" s="9">
        <v>2431684</v>
      </c>
      <c r="J42" s="9">
        <v>2632224</v>
      </c>
      <c r="K42" s="9">
        <v>2619243</v>
      </c>
      <c r="L42" s="9">
        <v>2806404</v>
      </c>
      <c r="M42" s="9">
        <v>3122394</v>
      </c>
      <c r="N42" s="9">
        <v>3046579</v>
      </c>
      <c r="O42" s="9">
        <v>3069057</v>
      </c>
      <c r="P42" s="9">
        <v>2279360</v>
      </c>
      <c r="Q42" s="9">
        <v>2873209</v>
      </c>
      <c r="R42" s="9">
        <v>2910485</v>
      </c>
      <c r="S42" s="9">
        <v>2720500</v>
      </c>
      <c r="T42" s="9">
        <v>2582315</v>
      </c>
      <c r="U42" s="9">
        <v>2641156</v>
      </c>
      <c r="V42" s="9">
        <v>3120164</v>
      </c>
      <c r="W42" s="9">
        <v>3187891</v>
      </c>
      <c r="X42" s="9">
        <v>3383192</v>
      </c>
      <c r="Y42" s="9">
        <v>4054594</v>
      </c>
      <c r="Z42" s="9">
        <v>3267759</v>
      </c>
    </row>
    <row r="43" spans="2:26" ht="15" customHeight="1">
      <c r="B43" s="26" t="s">
        <v>75</v>
      </c>
      <c r="C43" s="26" t="s">
        <v>33</v>
      </c>
      <c r="D43" s="27">
        <v>125347661</v>
      </c>
      <c r="E43" s="27">
        <v>128109060</v>
      </c>
      <c r="F43" s="27">
        <v>129378875</v>
      </c>
      <c r="G43" s="27">
        <v>133864862</v>
      </c>
      <c r="H43" s="27">
        <v>133880070</v>
      </c>
      <c r="I43" s="27">
        <v>136097206</v>
      </c>
      <c r="J43" s="27">
        <v>147880243</v>
      </c>
      <c r="K43" s="27">
        <v>155385455</v>
      </c>
      <c r="L43" s="27">
        <v>180061603</v>
      </c>
      <c r="M43" s="27">
        <v>182238997</v>
      </c>
      <c r="N43" s="27">
        <v>180371563</v>
      </c>
      <c r="O43" s="27">
        <v>177654823</v>
      </c>
      <c r="P43" s="27">
        <f t="shared" ref="P43:R43" si="3">SUM(P31:P42)</f>
        <v>182496656</v>
      </c>
      <c r="Q43" s="27">
        <f t="shared" si="3"/>
        <v>188658010</v>
      </c>
      <c r="R43" s="27">
        <f t="shared" si="3"/>
        <v>193721721</v>
      </c>
      <c r="S43" s="27">
        <f t="shared" ref="S43:W43" si="4">SUM(S31:S42)</f>
        <v>194377935</v>
      </c>
      <c r="T43" s="27">
        <f t="shared" si="4"/>
        <v>200090865</v>
      </c>
      <c r="U43" s="27">
        <f t="shared" si="4"/>
        <v>208421496</v>
      </c>
      <c r="V43" s="27">
        <f t="shared" si="4"/>
        <v>201278205</v>
      </c>
      <c r="W43" s="27">
        <f t="shared" si="4"/>
        <v>203404864</v>
      </c>
      <c r="X43" s="27">
        <f t="shared" ref="X43:Z43" si="5">SUM(X31:X42)</f>
        <v>218931259</v>
      </c>
      <c r="Y43" s="27">
        <f t="shared" si="5"/>
        <v>218039887</v>
      </c>
      <c r="Z43" s="27">
        <f t="shared" si="5"/>
        <v>234548600</v>
      </c>
    </row>
    <row r="44" spans="2:26" ht="15" customHeight="1">
      <c r="B44" s="25" t="s">
        <v>76</v>
      </c>
      <c r="C44" s="25" t="s">
        <v>34</v>
      </c>
      <c r="D44" s="9"/>
      <c r="E44" s="9"/>
      <c r="F44" s="9"/>
      <c r="G44" s="9"/>
      <c r="H44" s="9"/>
      <c r="I44" s="9"/>
      <c r="J44" s="9"/>
      <c r="K44" s="9"/>
      <c r="L44" s="9"/>
      <c r="M44" s="9"/>
      <c r="N44" s="9"/>
      <c r="O44" s="9"/>
      <c r="P44" s="9"/>
      <c r="Q44" s="9"/>
      <c r="R44" s="9"/>
      <c r="S44" s="9"/>
      <c r="T44" s="9"/>
      <c r="U44" s="9"/>
      <c r="V44" s="9"/>
      <c r="W44" s="9"/>
      <c r="X44" s="9"/>
      <c r="Y44" s="9"/>
      <c r="Z44" s="9"/>
    </row>
    <row r="45" spans="2:26" ht="15" customHeight="1">
      <c r="B45" s="26" t="s">
        <v>145</v>
      </c>
      <c r="C45" s="26" t="s">
        <v>669</v>
      </c>
      <c r="D45" s="27">
        <v>20357769</v>
      </c>
      <c r="E45" s="27">
        <v>20611167</v>
      </c>
      <c r="F45" s="27">
        <v>21286695</v>
      </c>
      <c r="G45" s="27">
        <v>21893318</v>
      </c>
      <c r="H45" s="27">
        <v>21638865</v>
      </c>
      <c r="I45" s="27">
        <v>22214036</v>
      </c>
      <c r="J45" s="27">
        <v>22549097</v>
      </c>
      <c r="K45" s="27">
        <v>23020221</v>
      </c>
      <c r="L45" s="27">
        <v>25030516</v>
      </c>
      <c r="M45" s="27">
        <v>25379061</v>
      </c>
      <c r="N45" s="27">
        <v>24132374</v>
      </c>
      <c r="O45" s="27">
        <v>24937822</v>
      </c>
      <c r="P45" s="27">
        <f t="shared" ref="P45:R45" si="6">SUM(P46:P50)</f>
        <v>25431987</v>
      </c>
      <c r="Q45" s="27">
        <f t="shared" si="6"/>
        <v>25635076</v>
      </c>
      <c r="R45" s="27">
        <f t="shared" si="6"/>
        <v>26317842</v>
      </c>
      <c r="S45" s="27">
        <f t="shared" ref="S45:W45" si="7">SUM(S46:S50)</f>
        <v>26826490</v>
      </c>
      <c r="T45" s="27">
        <f t="shared" si="7"/>
        <v>26994750</v>
      </c>
      <c r="U45" s="27">
        <f t="shared" si="7"/>
        <v>27384381</v>
      </c>
      <c r="V45" s="27">
        <f t="shared" si="7"/>
        <v>27284247</v>
      </c>
      <c r="W45" s="27">
        <f t="shared" si="7"/>
        <v>27278905</v>
      </c>
      <c r="X45" s="27">
        <f t="shared" ref="X45:Z45" si="8">SUM(X46:X50)</f>
        <v>25276736</v>
      </c>
      <c r="Y45" s="27">
        <f t="shared" si="8"/>
        <v>26773030</v>
      </c>
      <c r="Z45" s="27">
        <f t="shared" si="8"/>
        <v>27106503</v>
      </c>
    </row>
    <row r="46" spans="2:26" ht="15" customHeight="1">
      <c r="B46" s="8" t="s">
        <v>77</v>
      </c>
      <c r="C46" s="8" t="s">
        <v>35</v>
      </c>
      <c r="D46" s="9">
        <v>992345</v>
      </c>
      <c r="E46" s="9">
        <v>992345</v>
      </c>
      <c r="F46" s="9">
        <v>993335</v>
      </c>
      <c r="G46" s="9">
        <v>993335</v>
      </c>
      <c r="H46" s="9">
        <v>993335</v>
      </c>
      <c r="I46" s="9">
        <v>993335</v>
      </c>
      <c r="J46" s="9">
        <v>993335</v>
      </c>
      <c r="K46" s="9">
        <v>993335</v>
      </c>
      <c r="L46" s="9">
        <v>1020883</v>
      </c>
      <c r="M46" s="9">
        <v>1020883</v>
      </c>
      <c r="N46" s="9">
        <v>1020883</v>
      </c>
      <c r="O46" s="9">
        <v>1020883</v>
      </c>
      <c r="P46" s="9">
        <v>1020883</v>
      </c>
      <c r="Q46" s="9">
        <v>1020883</v>
      </c>
      <c r="R46" s="9">
        <v>1020883</v>
      </c>
      <c r="S46" s="9">
        <v>1021893</v>
      </c>
      <c r="T46" s="9">
        <v>1021893</v>
      </c>
      <c r="U46" s="9">
        <v>1021893</v>
      </c>
      <c r="V46" s="9">
        <v>1021893</v>
      </c>
      <c r="W46" s="9">
        <v>1021893</v>
      </c>
      <c r="X46" s="9">
        <v>1021893</v>
      </c>
      <c r="Y46" s="9">
        <v>1021893</v>
      </c>
      <c r="Z46" s="9">
        <v>1021893</v>
      </c>
    </row>
    <row r="47" spans="2:26" ht="15" customHeight="1">
      <c r="B47" s="8" t="s">
        <v>78</v>
      </c>
      <c r="C47" s="8" t="s">
        <v>36</v>
      </c>
      <c r="D47" s="9">
        <v>15799143</v>
      </c>
      <c r="E47" s="9">
        <v>16916409</v>
      </c>
      <c r="F47" s="9">
        <v>16920093</v>
      </c>
      <c r="G47" s="9">
        <v>16920129</v>
      </c>
      <c r="H47" s="9">
        <v>16920129</v>
      </c>
      <c r="I47" s="9">
        <v>16923096</v>
      </c>
      <c r="J47" s="9">
        <v>17959061</v>
      </c>
      <c r="K47" s="9">
        <v>17962140</v>
      </c>
      <c r="L47" s="9">
        <v>18911741</v>
      </c>
      <c r="M47" s="9">
        <v>18914513</v>
      </c>
      <c r="N47" s="9">
        <v>20123479</v>
      </c>
      <c r="O47" s="9">
        <v>20126366</v>
      </c>
      <c r="P47" s="9">
        <v>20141925</v>
      </c>
      <c r="Q47" s="9">
        <v>20184917</v>
      </c>
      <c r="R47" s="9">
        <v>21296994</v>
      </c>
      <c r="S47" s="9">
        <v>21296994</v>
      </c>
      <c r="T47" s="9">
        <v>21296994</v>
      </c>
      <c r="U47" s="9">
        <v>22352383</v>
      </c>
      <c r="V47" s="9">
        <v>22399073</v>
      </c>
      <c r="W47" s="9">
        <v>22178344</v>
      </c>
      <c r="X47" s="9">
        <v>22250952</v>
      </c>
      <c r="Y47" s="9">
        <v>23858400</v>
      </c>
      <c r="Z47" s="9">
        <v>23858400</v>
      </c>
    </row>
    <row r="48" spans="2:26" ht="15" customHeight="1">
      <c r="B48" s="8" t="s">
        <v>79</v>
      </c>
      <c r="C48" s="8" t="s">
        <v>37</v>
      </c>
      <c r="D48" s="9">
        <v>392443</v>
      </c>
      <c r="E48" s="9">
        <v>531471</v>
      </c>
      <c r="F48" s="9">
        <v>645109</v>
      </c>
      <c r="G48" s="9">
        <v>714466</v>
      </c>
      <c r="H48" s="9">
        <v>670419</v>
      </c>
      <c r="I48" s="9">
        <v>807876</v>
      </c>
      <c r="J48" s="9">
        <v>803829</v>
      </c>
      <c r="K48" s="9">
        <v>774943</v>
      </c>
      <c r="L48" s="9">
        <v>1019373</v>
      </c>
      <c r="M48" s="9">
        <v>1025050</v>
      </c>
      <c r="N48" s="9">
        <v>1213076</v>
      </c>
      <c r="O48" s="9">
        <v>1331334</v>
      </c>
      <c r="P48" s="9">
        <v>1316061</v>
      </c>
      <c r="Q48" s="9">
        <v>1346610</v>
      </c>
      <c r="R48" s="9">
        <v>1724523</v>
      </c>
      <c r="S48" s="9">
        <v>1752578</v>
      </c>
      <c r="T48" s="9">
        <v>1839292</v>
      </c>
      <c r="U48" s="9">
        <v>2077170</v>
      </c>
      <c r="V48" s="9">
        <v>1754592</v>
      </c>
      <c r="W48" s="9">
        <v>1426190</v>
      </c>
      <c r="X48" s="9">
        <v>-2569191</v>
      </c>
      <c r="Y48" s="9">
        <v>-1493680</v>
      </c>
      <c r="Z48" s="9">
        <v>-1439590</v>
      </c>
    </row>
    <row r="49" spans="2:26" ht="15" customHeight="1">
      <c r="B49" s="8" t="s">
        <v>80</v>
      </c>
      <c r="C49" s="8" t="s">
        <v>38</v>
      </c>
      <c r="D49" s="9">
        <v>2721377</v>
      </c>
      <c r="E49" s="9">
        <v>1070567</v>
      </c>
      <c r="F49" s="9">
        <v>1071356</v>
      </c>
      <c r="G49" s="9">
        <v>1066075</v>
      </c>
      <c r="H49" s="9">
        <v>855668</v>
      </c>
      <c r="I49" s="9">
        <v>3055796</v>
      </c>
      <c r="J49" s="9">
        <v>1715129</v>
      </c>
      <c r="K49" s="9">
        <v>1714594</v>
      </c>
      <c r="L49" s="9">
        <v>1715165</v>
      </c>
      <c r="M49" s="9">
        <v>4079608</v>
      </c>
      <c r="N49" s="9">
        <v>839464</v>
      </c>
      <c r="O49" s="9">
        <v>827926</v>
      </c>
      <c r="P49" s="9">
        <v>814771</v>
      </c>
      <c r="Q49" s="9">
        <v>2911732</v>
      </c>
      <c r="R49" s="9">
        <v>1799655</v>
      </c>
      <c r="S49" s="9">
        <v>1799404</v>
      </c>
      <c r="T49" s="9">
        <v>1799404</v>
      </c>
      <c r="U49" s="9">
        <v>1781182</v>
      </c>
      <c r="V49" s="9">
        <v>1734392</v>
      </c>
      <c r="W49" s="9">
        <v>1734352</v>
      </c>
      <c r="X49" s="9">
        <v>3613550</v>
      </c>
      <c r="Y49" s="9">
        <v>1770027</v>
      </c>
      <c r="Z49" s="9">
        <v>1770027</v>
      </c>
    </row>
    <row r="50" spans="2:26" ht="15" customHeight="1">
      <c r="B50" s="8" t="s">
        <v>81</v>
      </c>
      <c r="C50" s="8" t="s">
        <v>39</v>
      </c>
      <c r="D50" s="9">
        <v>452461</v>
      </c>
      <c r="E50" s="9">
        <v>1100375</v>
      </c>
      <c r="F50" s="9">
        <v>1656802</v>
      </c>
      <c r="G50" s="9">
        <v>2199313</v>
      </c>
      <c r="H50" s="9">
        <v>2199314</v>
      </c>
      <c r="I50" s="9">
        <v>433933</v>
      </c>
      <c r="J50" s="9">
        <v>1077743</v>
      </c>
      <c r="K50" s="9">
        <v>1575209</v>
      </c>
      <c r="L50" s="9">
        <v>2363354</v>
      </c>
      <c r="M50" s="9">
        <v>339007</v>
      </c>
      <c r="N50" s="9">
        <v>935472</v>
      </c>
      <c r="O50" s="9">
        <v>1631313</v>
      </c>
      <c r="P50" s="9">
        <v>2138347</v>
      </c>
      <c r="Q50" s="9">
        <v>170934</v>
      </c>
      <c r="R50" s="9">
        <v>475787</v>
      </c>
      <c r="S50" s="9">
        <v>955621</v>
      </c>
      <c r="T50" s="9">
        <v>1037167</v>
      </c>
      <c r="U50" s="9">
        <v>151753</v>
      </c>
      <c r="V50" s="9">
        <v>374297</v>
      </c>
      <c r="W50" s="9">
        <v>918126</v>
      </c>
      <c r="X50" s="9">
        <v>959532</v>
      </c>
      <c r="Y50" s="9">
        <v>1616390</v>
      </c>
      <c r="Z50" s="9">
        <v>1895773</v>
      </c>
    </row>
    <row r="51" spans="2:26" ht="15" customHeight="1">
      <c r="B51" s="26" t="s">
        <v>82</v>
      </c>
      <c r="C51" s="26" t="s">
        <v>47</v>
      </c>
      <c r="D51" s="28">
        <v>1332876</v>
      </c>
      <c r="E51" s="28">
        <v>1285398</v>
      </c>
      <c r="F51" s="28">
        <v>1361825</v>
      </c>
      <c r="G51" s="28">
        <v>1436409</v>
      </c>
      <c r="H51" s="28">
        <v>1436409</v>
      </c>
      <c r="I51" s="28">
        <v>1530692</v>
      </c>
      <c r="J51" s="28">
        <v>1411000</v>
      </c>
      <c r="K51" s="28">
        <v>1489854</v>
      </c>
      <c r="L51" s="28">
        <v>1564184</v>
      </c>
      <c r="M51" s="28">
        <v>1410453</v>
      </c>
      <c r="N51" s="28">
        <v>1397309</v>
      </c>
      <c r="O51" s="28">
        <v>1480340</v>
      </c>
      <c r="P51" s="27">
        <v>1547523</v>
      </c>
      <c r="Q51" s="27">
        <v>1606437</v>
      </c>
      <c r="R51" s="27">
        <v>1569667</v>
      </c>
      <c r="S51" s="27">
        <v>1629539</v>
      </c>
      <c r="T51" s="27">
        <v>1663240</v>
      </c>
      <c r="U51" s="27">
        <v>1704008</v>
      </c>
      <c r="V51" s="27">
        <v>1648147</v>
      </c>
      <c r="W51" s="27">
        <v>1709474</v>
      </c>
      <c r="X51" s="27">
        <v>1730517</v>
      </c>
      <c r="Y51" s="27">
        <v>1691689</v>
      </c>
      <c r="Z51" s="27">
        <v>1740039</v>
      </c>
    </row>
    <row r="52" spans="2:26" ht="15" customHeight="1">
      <c r="B52" s="26" t="s">
        <v>83</v>
      </c>
      <c r="C52" s="26" t="s">
        <v>40</v>
      </c>
      <c r="D52" s="27">
        <v>21690645</v>
      </c>
      <c r="E52" s="27">
        <v>21896565</v>
      </c>
      <c r="F52" s="27">
        <v>22648520</v>
      </c>
      <c r="G52" s="27">
        <v>23329727</v>
      </c>
      <c r="H52" s="27">
        <v>23075274</v>
      </c>
      <c r="I52" s="27">
        <v>23744728</v>
      </c>
      <c r="J52" s="27">
        <v>23960097</v>
      </c>
      <c r="K52" s="27">
        <v>24510075</v>
      </c>
      <c r="L52" s="27">
        <v>26594700</v>
      </c>
      <c r="M52" s="27">
        <v>26789514</v>
      </c>
      <c r="N52" s="27">
        <v>25529683</v>
      </c>
      <c r="O52" s="27">
        <v>26418162</v>
      </c>
      <c r="P52" s="27">
        <f t="shared" ref="P52:R52" si="9">P45+P51</f>
        <v>26979510</v>
      </c>
      <c r="Q52" s="27">
        <f t="shared" si="9"/>
        <v>27241513</v>
      </c>
      <c r="R52" s="27">
        <f t="shared" si="9"/>
        <v>27887509</v>
      </c>
      <c r="S52" s="27">
        <f t="shared" ref="S52:W52" si="10">S45+S51</f>
        <v>28456029</v>
      </c>
      <c r="T52" s="27">
        <f t="shared" si="10"/>
        <v>28657990</v>
      </c>
      <c r="U52" s="27">
        <f t="shared" si="10"/>
        <v>29088389</v>
      </c>
      <c r="V52" s="27">
        <f t="shared" si="10"/>
        <v>28932394</v>
      </c>
      <c r="W52" s="27">
        <f t="shared" si="10"/>
        <v>28988379</v>
      </c>
      <c r="X52" s="27">
        <f t="shared" ref="X52:Y52" si="11">X45+X51</f>
        <v>27007253</v>
      </c>
      <c r="Y52" s="27">
        <f t="shared" si="11"/>
        <v>28464719</v>
      </c>
      <c r="Z52" s="27">
        <f t="shared" ref="Z52" si="12">Z45+Z51</f>
        <v>28846542</v>
      </c>
    </row>
    <row r="53" spans="2:26" s="289" customFormat="1" ht="15" customHeight="1">
      <c r="B53" s="394" t="s">
        <v>254</v>
      </c>
      <c r="C53" s="394" t="s">
        <v>41</v>
      </c>
      <c r="D53" s="395">
        <v>147038306</v>
      </c>
      <c r="E53" s="395">
        <v>150005625</v>
      </c>
      <c r="F53" s="395">
        <v>152027395</v>
      </c>
      <c r="G53" s="395">
        <v>157194589</v>
      </c>
      <c r="H53" s="395">
        <v>156955344</v>
      </c>
      <c r="I53" s="395">
        <v>159841934</v>
      </c>
      <c r="J53" s="395">
        <v>171840340</v>
      </c>
      <c r="K53" s="395">
        <v>179895530</v>
      </c>
      <c r="L53" s="395">
        <v>206656303</v>
      </c>
      <c r="M53" s="395">
        <v>209028511</v>
      </c>
      <c r="N53" s="395">
        <v>205901246</v>
      </c>
      <c r="O53" s="395">
        <v>204072985</v>
      </c>
      <c r="P53" s="395">
        <v>209476166</v>
      </c>
      <c r="Q53" s="395">
        <v>215899523</v>
      </c>
      <c r="R53" s="395">
        <v>221609230</v>
      </c>
      <c r="S53" s="395">
        <f t="shared" ref="S53:W53" si="13">S43+S52</f>
        <v>222833964</v>
      </c>
      <c r="T53" s="395">
        <f t="shared" si="13"/>
        <v>228748855</v>
      </c>
      <c r="U53" s="395">
        <f t="shared" si="13"/>
        <v>237509885</v>
      </c>
      <c r="V53" s="395">
        <f t="shared" si="13"/>
        <v>230210599</v>
      </c>
      <c r="W53" s="395">
        <f t="shared" si="13"/>
        <v>232393243</v>
      </c>
      <c r="X53" s="395">
        <f t="shared" ref="X53:Y53" si="14">X43+X52</f>
        <v>245938512</v>
      </c>
      <c r="Y53" s="395">
        <f t="shared" si="14"/>
        <v>246504606</v>
      </c>
      <c r="Z53" s="395">
        <f t="shared" ref="Z53" si="15">Z43+Z52</f>
        <v>263395142</v>
      </c>
    </row>
    <row r="54" spans="2:26" s="29" customFormat="1">
      <c r="T54" s="575">
        <f t="shared" ref="T54:W54" si="16">T29-T53</f>
        <v>0</v>
      </c>
      <c r="U54" s="575">
        <f t="shared" si="16"/>
        <v>0</v>
      </c>
      <c r="V54" s="575">
        <f t="shared" si="16"/>
        <v>0</v>
      </c>
      <c r="W54" s="575">
        <f t="shared" si="16"/>
        <v>0</v>
      </c>
      <c r="X54" s="575">
        <f>X29-X53</f>
        <v>0</v>
      </c>
      <c r="Y54" s="575">
        <f>Y29-Y53</f>
        <v>0</v>
      </c>
      <c r="Z54" s="575">
        <f>Z29-Z53</f>
        <v>0</v>
      </c>
    </row>
    <row r="55" spans="2:26" s="29" customFormat="1">
      <c r="P55" s="272"/>
      <c r="Q55" s="272"/>
      <c r="R55" s="272"/>
      <c r="S55" s="272"/>
      <c r="T55" s="272"/>
      <c r="U55" s="272"/>
      <c r="V55" s="272"/>
      <c r="W55" s="272"/>
      <c r="X55" s="272"/>
      <c r="Y55" s="272"/>
      <c r="Z55" s="272"/>
    </row>
    <row r="56" spans="2:26" s="29" customFormat="1">
      <c r="C56" s="29" t="s">
        <v>693</v>
      </c>
      <c r="S56" s="576"/>
      <c r="T56" s="577">
        <v>562454</v>
      </c>
      <c r="U56" s="577">
        <v>733121</v>
      </c>
      <c r="V56" s="577">
        <v>1167942</v>
      </c>
      <c r="W56" s="577">
        <v>1260008</v>
      </c>
      <c r="X56" s="576"/>
      <c r="Y56" s="576"/>
      <c r="Z56" s="576"/>
    </row>
    <row r="57" spans="2:26" s="29" customFormat="1">
      <c r="C57" s="29" t="s">
        <v>694</v>
      </c>
      <c r="S57" s="576"/>
      <c r="T57" s="577">
        <v>9630028</v>
      </c>
      <c r="U57" s="577">
        <v>9810746</v>
      </c>
      <c r="V57" s="577">
        <v>10083485</v>
      </c>
      <c r="W57" s="599"/>
      <c r="X57" s="599"/>
      <c r="Y57" s="576"/>
      <c r="Z57" s="576"/>
    </row>
    <row r="58" spans="2:26" s="29" customFormat="1">
      <c r="S58" s="576"/>
      <c r="T58" s="577"/>
      <c r="U58" s="577"/>
      <c r="V58" s="577"/>
      <c r="W58" s="577"/>
      <c r="X58" s="576"/>
      <c r="Y58" s="576"/>
      <c r="Z58" s="576"/>
    </row>
    <row r="59" spans="2:26" s="29" customFormat="1">
      <c r="C59" s="29" t="s">
        <v>314</v>
      </c>
      <c r="S59" s="288"/>
      <c r="T59" s="288"/>
      <c r="U59" s="288"/>
      <c r="V59" s="288"/>
      <c r="W59" s="288"/>
      <c r="X59" s="288"/>
      <c r="Y59" s="288"/>
      <c r="Z59" s="288"/>
    </row>
    <row r="60" spans="2:26" s="29" customFormat="1">
      <c r="C60" s="29" t="s">
        <v>696</v>
      </c>
      <c r="S60" s="578"/>
      <c r="T60" s="577">
        <v>141998745</v>
      </c>
      <c r="U60" s="577">
        <v>143001534</v>
      </c>
      <c r="V60" s="577">
        <v>141989966</v>
      </c>
      <c r="W60" s="577">
        <v>145347384</v>
      </c>
      <c r="X60" s="578"/>
      <c r="Y60" s="578"/>
      <c r="Z60" s="578"/>
    </row>
    <row r="61" spans="2:26" s="29" customFormat="1">
      <c r="C61" s="29" t="s">
        <v>697</v>
      </c>
      <c r="S61" s="578"/>
      <c r="T61" s="577">
        <f>T6</f>
        <v>141436291</v>
      </c>
      <c r="U61" s="577">
        <f t="shared" ref="U61:W61" si="17">U6</f>
        <v>142268413</v>
      </c>
      <c r="V61" s="577">
        <f t="shared" si="17"/>
        <v>140822024</v>
      </c>
      <c r="W61" s="577">
        <f t="shared" si="17"/>
        <v>144087376</v>
      </c>
      <c r="X61" s="578"/>
      <c r="Y61" s="578"/>
      <c r="Z61" s="578"/>
    </row>
    <row r="62" spans="2:26" s="29" customFormat="1">
      <c r="C62" s="29" t="s">
        <v>695</v>
      </c>
      <c r="S62" s="578"/>
      <c r="T62" s="577">
        <f>T60-T61</f>
        <v>562454</v>
      </c>
      <c r="U62" s="577">
        <f t="shared" ref="U62:W62" si="18">U60-U61</f>
        <v>733121</v>
      </c>
      <c r="V62" s="577">
        <f t="shared" si="18"/>
        <v>1167942</v>
      </c>
      <c r="W62" s="577">
        <f t="shared" si="18"/>
        <v>1260008</v>
      </c>
      <c r="X62" s="578"/>
      <c r="Y62" s="578"/>
      <c r="Z62" s="578"/>
    </row>
    <row r="63" spans="2:26" s="29" customFormat="1">
      <c r="S63" s="578"/>
      <c r="T63" s="578"/>
      <c r="U63" s="578"/>
      <c r="V63" s="578"/>
      <c r="W63" s="578"/>
      <c r="X63" s="578"/>
      <c r="Y63" s="578"/>
      <c r="Z63" s="578"/>
    </row>
    <row r="64" spans="2:26" s="29" customFormat="1">
      <c r="C64" s="29" t="s">
        <v>132</v>
      </c>
      <c r="S64" s="288"/>
      <c r="X64" s="288"/>
      <c r="Y64" s="288"/>
      <c r="Z64" s="288"/>
    </row>
    <row r="65" spans="3:26" s="29" customFormat="1">
      <c r="C65" s="29" t="s">
        <v>696</v>
      </c>
      <c r="S65" s="288"/>
      <c r="T65" s="577">
        <v>952115</v>
      </c>
      <c r="U65" s="577">
        <v>1123240</v>
      </c>
      <c r="V65" s="577">
        <v>1590706</v>
      </c>
      <c r="W65" s="577">
        <v>1711765</v>
      </c>
      <c r="X65" s="288"/>
      <c r="Y65" s="288"/>
      <c r="Z65" s="288"/>
    </row>
    <row r="66" spans="3:26" s="29" customFormat="1">
      <c r="C66" s="29" t="s">
        <v>697</v>
      </c>
      <c r="S66" s="576"/>
      <c r="T66" s="577">
        <f>T41</f>
        <v>389661</v>
      </c>
      <c r="U66" s="577">
        <f t="shared" ref="U66:W66" si="19">U41</f>
        <v>390119</v>
      </c>
      <c r="V66" s="577">
        <f t="shared" si="19"/>
        <v>422764</v>
      </c>
      <c r="W66" s="577">
        <f t="shared" si="19"/>
        <v>451757</v>
      </c>
      <c r="X66" s="576"/>
      <c r="Y66" s="576"/>
      <c r="Z66" s="576"/>
    </row>
    <row r="67" spans="3:26" s="29" customFormat="1">
      <c r="C67" s="29" t="s">
        <v>695</v>
      </c>
      <c r="S67" s="578"/>
      <c r="T67" s="577">
        <f>T65-T66</f>
        <v>562454</v>
      </c>
      <c r="U67" s="577">
        <f t="shared" ref="U67:W67" si="20">U65-U66</f>
        <v>733121</v>
      </c>
      <c r="V67" s="577">
        <f t="shared" si="20"/>
        <v>1167942</v>
      </c>
      <c r="W67" s="577">
        <f t="shared" si="20"/>
        <v>1260008</v>
      </c>
      <c r="X67" s="578"/>
      <c r="Y67" s="578"/>
      <c r="Z67" s="578"/>
    </row>
    <row r="68" spans="3:26">
      <c r="S68" s="440"/>
      <c r="T68" s="440"/>
      <c r="U68" s="440"/>
      <c r="V68" s="440"/>
      <c r="W68" s="440"/>
      <c r="X68" s="440"/>
      <c r="Y68" s="440"/>
      <c r="Z68" s="440"/>
    </row>
    <row r="69" spans="3:26">
      <c r="S69" s="440"/>
      <c r="T69" s="440"/>
      <c r="U69" s="440"/>
      <c r="V69" s="440"/>
      <c r="W69" s="440"/>
      <c r="X69" s="440"/>
      <c r="Y69" s="440"/>
      <c r="Z69" s="440"/>
    </row>
    <row r="70" spans="3:26">
      <c r="S70" s="440"/>
      <c r="T70" s="440"/>
      <c r="U70" s="440"/>
      <c r="V70" s="440"/>
      <c r="W70" s="440"/>
      <c r="X70" s="440"/>
      <c r="Y70" s="440"/>
      <c r="Z70" s="440"/>
    </row>
    <row r="71" spans="3:26">
      <c r="S71" s="439"/>
      <c r="T71" s="439"/>
      <c r="U71" s="439"/>
      <c r="V71" s="439"/>
      <c r="W71" s="439"/>
      <c r="X71" s="439"/>
      <c r="Y71" s="439"/>
      <c r="Z71" s="439"/>
    </row>
    <row r="72" spans="3:26">
      <c r="S72" s="440"/>
      <c r="T72" s="440"/>
      <c r="U72" s="440"/>
      <c r="V72" s="440"/>
      <c r="W72" s="440"/>
      <c r="X72" s="440"/>
      <c r="Y72" s="440"/>
      <c r="Z72" s="440"/>
    </row>
    <row r="73" spans="3:26">
      <c r="S73" s="440"/>
      <c r="T73" s="440"/>
      <c r="U73" s="440"/>
      <c r="V73" s="440"/>
      <c r="W73" s="440"/>
      <c r="X73" s="440"/>
      <c r="Y73" s="440"/>
      <c r="Z73" s="440"/>
    </row>
    <row r="74" spans="3:26">
      <c r="S74" s="441"/>
      <c r="T74" s="441"/>
      <c r="U74" s="441"/>
      <c r="V74" s="441"/>
      <c r="W74" s="441"/>
      <c r="X74" s="441"/>
      <c r="Y74" s="441"/>
      <c r="Z74" s="441"/>
    </row>
    <row r="75" spans="3:26">
      <c r="S75" s="441"/>
      <c r="T75" s="441"/>
      <c r="U75" s="441"/>
      <c r="V75" s="441"/>
      <c r="W75" s="441"/>
      <c r="X75" s="441"/>
      <c r="Y75" s="441"/>
      <c r="Z75" s="441"/>
    </row>
    <row r="76" spans="3:26">
      <c r="S76" s="441"/>
      <c r="T76" s="441"/>
      <c r="U76" s="441"/>
      <c r="V76" s="441"/>
      <c r="W76" s="441"/>
      <c r="X76" s="441"/>
      <c r="Y76" s="441"/>
      <c r="Z76" s="441"/>
    </row>
    <row r="77" spans="3:26">
      <c r="S77" s="441"/>
      <c r="T77" s="441"/>
      <c r="U77" s="441"/>
      <c r="V77" s="441"/>
      <c r="W77" s="441"/>
      <c r="X77" s="441"/>
      <c r="Y77" s="441"/>
      <c r="Z77" s="441"/>
    </row>
    <row r="78" spans="3:26">
      <c r="S78" s="441"/>
      <c r="T78" s="441"/>
      <c r="U78" s="441"/>
      <c r="V78" s="441"/>
      <c r="W78" s="441"/>
      <c r="X78" s="441"/>
      <c r="Y78" s="441"/>
      <c r="Z78" s="441"/>
    </row>
    <row r="79" spans="3:26">
      <c r="S79" s="441"/>
      <c r="T79" s="441"/>
      <c r="U79" s="441"/>
      <c r="V79" s="441"/>
      <c r="W79" s="441"/>
      <c r="X79" s="441"/>
      <c r="Y79" s="441"/>
      <c r="Z79" s="441"/>
    </row>
    <row r="80" spans="3:26">
      <c r="S80" s="439"/>
      <c r="T80" s="439"/>
      <c r="U80" s="439"/>
      <c r="V80" s="439"/>
      <c r="W80" s="439"/>
      <c r="X80" s="439"/>
      <c r="Y80" s="439"/>
      <c r="Z80" s="439"/>
    </row>
    <row r="81" spans="19:26">
      <c r="S81" s="442"/>
      <c r="T81" s="442"/>
      <c r="U81" s="442"/>
      <c r="V81" s="442"/>
      <c r="W81" s="442"/>
      <c r="X81" s="442"/>
      <c r="Y81" s="442"/>
      <c r="Z81" s="442"/>
    </row>
    <row r="82" spans="19:26">
      <c r="S82" s="443"/>
      <c r="T82" s="443"/>
      <c r="U82" s="443"/>
      <c r="V82" s="443"/>
      <c r="W82" s="443"/>
      <c r="X82" s="443"/>
      <c r="Y82" s="443"/>
      <c r="Z82" s="443"/>
    </row>
    <row r="83" spans="19:26">
      <c r="S83" s="443"/>
      <c r="T83" s="443"/>
      <c r="U83" s="443"/>
      <c r="V83" s="443"/>
      <c r="W83" s="443"/>
      <c r="X83" s="443"/>
      <c r="Y83" s="443"/>
      <c r="Z83" s="443"/>
    </row>
    <row r="84" spans="19:26">
      <c r="S84" s="443"/>
      <c r="T84" s="443"/>
      <c r="U84" s="443"/>
      <c r="V84" s="443"/>
      <c r="W84" s="443"/>
      <c r="X84" s="443"/>
      <c r="Y84" s="443"/>
      <c r="Z84" s="443"/>
    </row>
    <row r="85" spans="19:26">
      <c r="S85" s="443"/>
      <c r="T85" s="443"/>
      <c r="U85" s="443"/>
      <c r="V85" s="443"/>
      <c r="W85" s="443"/>
      <c r="X85" s="443"/>
      <c r="Y85" s="443"/>
      <c r="Z85" s="443"/>
    </row>
    <row r="86" spans="19:26">
      <c r="S86" s="443"/>
      <c r="T86" s="443"/>
      <c r="U86" s="443"/>
      <c r="V86" s="443"/>
      <c r="W86" s="443"/>
      <c r="X86" s="443"/>
      <c r="Y86" s="443"/>
      <c r="Z86" s="443"/>
    </row>
    <row r="87" spans="19:26">
      <c r="S87" s="289"/>
      <c r="T87" s="289"/>
      <c r="U87" s="289"/>
      <c r="V87" s="289"/>
      <c r="W87" s="289"/>
      <c r="X87" s="289"/>
      <c r="Y87" s="289"/>
      <c r="Z87" s="289"/>
    </row>
  </sheetData>
  <customSheetViews>
    <customSheetView guid="{7E6EAF56-D69B-4B4F-988F-2F68F5374219}" scale="90" showPageBreaks="1" printArea="1" topLeftCell="C1">
      <pane xSplit="1" ySplit="1" topLeftCell="Q2" activePane="bottomRight" state="frozen"/>
      <selection pane="bottomRight" activeCell="X1" sqref="X1:X1048576"/>
      <pageMargins left="0" right="0" top="0.98425196850393704" bottom="0.98425196850393704" header="0.51181102362204722" footer="0.51181102362204722"/>
      <pageSetup paperSize="9" scale="48" orientation="landscape" r:id="rId1"/>
      <headerFooter alignWithMargins="0"/>
    </customSheetView>
    <customSheetView guid="{899D69CD-4B7E-42BC-9944-5BD922EB798C}" scale="90" showPageBreaks="1" printArea="1" topLeftCell="C1">
      <pane xSplit="1" ySplit="1" topLeftCell="T38" activePane="bottomRight" state="frozen"/>
      <selection pane="bottomRight" activeCell="AA7" sqref="AA7"/>
      <pageMargins left="0" right="0" top="0.98425196850393704" bottom="0.98425196850393704" header="0.51181102362204722" footer="0.51181102362204722"/>
      <pageSetup paperSize="9" scale="48" orientation="landscape" r:id="rId2"/>
      <headerFooter alignWithMargins="0"/>
    </customSheetView>
    <customSheetView guid="{9AF4A83C-CF57-4B40-8A74-6A0EA6C2FE5C}" showPageBreaks="1" printArea="1" hiddenColumns="1" topLeftCell="C1">
      <selection activeCell="Z7" sqref="Z7"/>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687A4863-1825-4D63-B732-E76682E6DE4F}" showPageBreaks="1" printArea="1" hiddenColumns="1" topLeftCell="A16">
      <selection activeCell="X41" sqref="X41"/>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22F3E99A-96C8-445F-81B2-67262F695A36}" scale="90" showPageBreaks="1" printArea="1" hiddenColumns="1" topLeftCell="C1">
      <selection activeCell="Z7" sqref="Z7"/>
      <pageMargins left="0" right="0" top="0.98425196850393704" bottom="0.98425196850393704" header="0.51181102362204722" footer="0.51181102362204722"/>
      <pageSetup paperSize="9" scale="48" orientation="landscape" r:id="rId7"/>
      <headerFooter alignWithMargins="0"/>
    </customSheetView>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8"/>
      <headerFooter alignWithMargins="0"/>
    </customSheetView>
  </customSheetViews>
  <pageMargins left="0" right="0" top="0.98425196850393704" bottom="0.98425196850393704" header="0.51181102362204722" footer="0.51181102362204722"/>
  <pageSetup paperSize="9" scale="48" orientation="landscape" r:id="rId9"/>
  <headerFooter alignWithMargins="0"/>
  <ignoredErrors>
    <ignoredError sqref="S45:V45 P45:R4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4"/>
  <sheetViews>
    <sheetView zoomScaleNormal="64" workbookViewId="0">
      <pane xSplit="2" ySplit="2" topLeftCell="S3" activePane="bottomRight" state="frozen"/>
      <selection pane="topRight" activeCell="C1" sqref="C1"/>
      <selection pane="bottomLeft" activeCell="A3" sqref="A3"/>
      <selection pane="bottomRight" activeCell="AA8" sqref="AA8"/>
    </sheetView>
  </sheetViews>
  <sheetFormatPr defaultColWidth="8.5703125" defaultRowHeight="14.25"/>
  <cols>
    <col min="1" max="2" width="50.5703125" style="6" customWidth="1"/>
    <col min="3" max="9" width="13.42578125" style="6" customWidth="1"/>
    <col min="10" max="16" width="13.42578125" style="316" customWidth="1"/>
    <col min="17" max="24" width="11.42578125" style="6" customWidth="1"/>
    <col min="25" max="25" width="11.85546875" style="316" customWidth="1"/>
    <col min="26" max="62" width="8.5703125" style="316"/>
    <col min="63" max="16384" width="8.5703125" style="6"/>
  </cols>
  <sheetData>
    <row r="1" spans="1:62" s="369" customFormat="1" ht="19.5" customHeight="1" thickBot="1">
      <c r="A1" s="367" t="s">
        <v>86</v>
      </c>
      <c r="B1" s="367" t="s">
        <v>1</v>
      </c>
      <c r="C1" s="368" t="s">
        <v>181</v>
      </c>
      <c r="D1" s="368" t="s">
        <v>182</v>
      </c>
      <c r="E1" s="368" t="s">
        <v>183</v>
      </c>
      <c r="F1" s="368" t="s">
        <v>184</v>
      </c>
      <c r="G1" s="368" t="s">
        <v>185</v>
      </c>
      <c r="H1" s="368" t="s">
        <v>186</v>
      </c>
      <c r="I1" s="368" t="s">
        <v>187</v>
      </c>
      <c r="J1" s="368" t="s">
        <v>188</v>
      </c>
      <c r="K1" s="368" t="s">
        <v>189</v>
      </c>
      <c r="L1" s="368" t="s">
        <v>190</v>
      </c>
      <c r="M1" s="368" t="s">
        <v>584</v>
      </c>
      <c r="N1" s="368" t="s">
        <v>592</v>
      </c>
      <c r="O1" s="368" t="s">
        <v>619</v>
      </c>
      <c r="P1" s="368" t="s">
        <v>623</v>
      </c>
      <c r="Q1" s="368" t="s">
        <v>634</v>
      </c>
      <c r="R1" s="368" t="s">
        <v>647</v>
      </c>
      <c r="S1" s="368" t="s">
        <v>651</v>
      </c>
      <c r="T1" s="368" t="s">
        <v>656</v>
      </c>
      <c r="U1" s="368" t="s">
        <v>659</v>
      </c>
      <c r="V1" s="368" t="s">
        <v>703</v>
      </c>
      <c r="W1" s="368" t="s">
        <v>716</v>
      </c>
      <c r="X1" s="368" t="s">
        <v>723</v>
      </c>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AX1" s="592"/>
      <c r="AY1" s="592"/>
      <c r="AZ1" s="592"/>
      <c r="BA1" s="592"/>
      <c r="BB1" s="592"/>
      <c r="BC1" s="592"/>
      <c r="BD1" s="592"/>
      <c r="BE1" s="592"/>
      <c r="BF1" s="592"/>
      <c r="BG1" s="592"/>
      <c r="BH1" s="592"/>
      <c r="BI1" s="592"/>
      <c r="BJ1" s="592"/>
    </row>
    <row r="2" spans="1:62" s="22" customFormat="1" ht="37.5" customHeight="1">
      <c r="A2" s="375" t="s">
        <v>231</v>
      </c>
      <c r="B2" s="375" t="s">
        <v>144</v>
      </c>
      <c r="C2" s="370">
        <f>SUM(C3:C4,C6,C7:C10)</f>
        <v>1559802</v>
      </c>
      <c r="D2" s="370">
        <f>SUM(D3:D4,D6,D7:D10)</f>
        <v>1620968</v>
      </c>
      <c r="E2" s="370">
        <f>SUM(E3:E4,E6,E7:E10)</f>
        <v>1663808</v>
      </c>
      <c r="F2" s="370">
        <f>SUM(F3:F4,F6,F7:F10)</f>
        <v>1684729</v>
      </c>
      <c r="G2" s="370">
        <f>SUM(G3:G4,G6,G7:G10)</f>
        <v>1688501</v>
      </c>
      <c r="H2" s="370">
        <f t="shared" ref="H2:P2" si="0">SUM(H3:H4,H6,H7:H10)</f>
        <v>1736743</v>
      </c>
      <c r="I2" s="370">
        <f t="shared" si="0"/>
        <v>1805709</v>
      </c>
      <c r="J2" s="370">
        <f t="shared" si="0"/>
        <v>1982843</v>
      </c>
      <c r="K2" s="370">
        <f t="shared" si="0"/>
        <v>2081699</v>
      </c>
      <c r="L2" s="370">
        <f t="shared" si="0"/>
        <v>2116449</v>
      </c>
      <c r="M2" s="370">
        <f t="shared" si="0"/>
        <v>2166156</v>
      </c>
      <c r="N2" s="370">
        <f t="shared" si="0"/>
        <v>2097532</v>
      </c>
      <c r="O2" s="370">
        <f t="shared" si="0"/>
        <v>2040719</v>
      </c>
      <c r="P2" s="370">
        <f t="shared" si="0"/>
        <v>1748376</v>
      </c>
      <c r="Q2" s="370">
        <f t="shared" ref="Q2:R2" si="1">SUM(Q3:Q4,Q6,Q7:Q10)</f>
        <v>1538368</v>
      </c>
      <c r="R2" s="370">
        <f t="shared" si="1"/>
        <v>1529697</v>
      </c>
      <c r="S2" s="370">
        <f>SUM(S3:S4,S6,S7:S11)</f>
        <v>1482078</v>
      </c>
      <c r="T2" s="370">
        <f t="shared" ref="T2:U2" si="2">SUM(T3:T4,T6,T7:T11)</f>
        <v>1503872</v>
      </c>
      <c r="U2" s="370">
        <f t="shared" si="2"/>
        <v>1532526</v>
      </c>
      <c r="V2" s="370">
        <f>SUM(V3:V4,V6,V7:V11)</f>
        <v>2462698</v>
      </c>
      <c r="W2" s="370">
        <f t="shared" ref="W2:X2" si="3">SUM(W3:W4,W6,W7:W11)</f>
        <v>3438855</v>
      </c>
      <c r="X2" s="370">
        <f t="shared" si="3"/>
        <v>2589494</v>
      </c>
      <c r="Y2" s="548"/>
      <c r="Z2" s="374"/>
      <c r="AA2" s="374"/>
      <c r="AB2" s="374"/>
      <c r="AC2" s="374"/>
      <c r="AD2" s="374"/>
      <c r="AE2" s="374"/>
      <c r="AF2" s="374"/>
      <c r="AG2" s="374"/>
      <c r="AH2" s="374"/>
      <c r="AI2" s="374"/>
      <c r="AJ2" s="374"/>
      <c r="AK2" s="374"/>
      <c r="AL2" s="374"/>
      <c r="AM2" s="374"/>
      <c r="AN2" s="374"/>
      <c r="AO2" s="374"/>
      <c r="AP2" s="374"/>
      <c r="AQ2" s="374"/>
      <c r="AR2" s="374"/>
      <c r="AS2" s="374"/>
      <c r="AT2" s="374"/>
      <c r="AU2" s="374"/>
      <c r="AV2" s="374"/>
      <c r="AW2" s="374"/>
      <c r="AX2" s="374"/>
      <c r="AY2" s="374"/>
      <c r="AZ2" s="374"/>
      <c r="BA2" s="374"/>
      <c r="BB2" s="374"/>
      <c r="BC2" s="374"/>
      <c r="BD2" s="374"/>
      <c r="BE2" s="374"/>
      <c r="BF2" s="374"/>
      <c r="BG2" s="374"/>
      <c r="BH2" s="374"/>
      <c r="BI2" s="374"/>
      <c r="BJ2" s="374"/>
    </row>
    <row r="3" spans="1:62" s="475" customFormat="1" ht="15" customHeight="1">
      <c r="A3" s="376" t="s">
        <v>712</v>
      </c>
      <c r="B3" s="376" t="s">
        <v>605</v>
      </c>
      <c r="C3" s="484">
        <v>460085</v>
      </c>
      <c r="D3" s="484">
        <v>487186</v>
      </c>
      <c r="E3" s="484">
        <v>492361</v>
      </c>
      <c r="F3" s="484">
        <v>497431</v>
      </c>
      <c r="G3" s="484">
        <f t="shared" ref="G3:N3" si="4">G14+G23+G26</f>
        <v>496216</v>
      </c>
      <c r="H3" s="484">
        <f t="shared" si="4"/>
        <v>511595</v>
      </c>
      <c r="I3" s="484">
        <f t="shared" si="4"/>
        <v>534737</v>
      </c>
      <c r="J3" s="484">
        <f t="shared" si="4"/>
        <v>580009</v>
      </c>
      <c r="K3" s="484">
        <f t="shared" si="4"/>
        <v>612516</v>
      </c>
      <c r="L3" s="484">
        <f t="shared" si="4"/>
        <v>622815</v>
      </c>
      <c r="M3" s="484">
        <f t="shared" si="4"/>
        <v>638868</v>
      </c>
      <c r="N3" s="484">
        <f t="shared" si="4"/>
        <v>645950</v>
      </c>
      <c r="O3" s="484">
        <f t="shared" ref="O3:P3" si="5">O14+O23+O26</f>
        <v>617256</v>
      </c>
      <c r="P3" s="484">
        <f t="shared" si="5"/>
        <v>517381</v>
      </c>
      <c r="Q3" s="485">
        <f t="shared" ref="Q3:R3" si="6">Q14+Q23+Q26</f>
        <v>451572</v>
      </c>
      <c r="R3" s="485">
        <f t="shared" si="6"/>
        <v>456894</v>
      </c>
      <c r="S3" s="485">
        <f>S14+S23+S26</f>
        <v>360923</v>
      </c>
      <c r="T3" s="485">
        <f t="shared" ref="T3:U3" si="7">T14+T23+T26</f>
        <v>369416</v>
      </c>
      <c r="U3" s="485">
        <f t="shared" si="7"/>
        <v>366404</v>
      </c>
      <c r="V3" s="485">
        <f t="shared" ref="V3:W3" si="8">V14+V23+V26</f>
        <v>590095</v>
      </c>
      <c r="W3" s="485">
        <f t="shared" si="8"/>
        <v>860523</v>
      </c>
      <c r="X3" s="485">
        <f t="shared" ref="X3" si="9">X14+X23+X26</f>
        <v>1084170</v>
      </c>
      <c r="Y3" s="316"/>
      <c r="Z3" s="316"/>
      <c r="AA3" s="316"/>
      <c r="AB3" s="316"/>
      <c r="AC3" s="316"/>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316"/>
      <c r="BB3" s="316"/>
      <c r="BC3" s="316"/>
      <c r="BD3" s="316"/>
      <c r="BE3" s="316"/>
      <c r="BF3" s="316"/>
      <c r="BG3" s="316"/>
      <c r="BH3" s="316"/>
      <c r="BI3" s="316"/>
      <c r="BJ3" s="316"/>
    </row>
    <row r="4" spans="1:62" ht="15" customHeight="1">
      <c r="A4" s="376" t="s">
        <v>233</v>
      </c>
      <c r="B4" s="376" t="s">
        <v>168</v>
      </c>
      <c r="C4" s="371">
        <v>853134</v>
      </c>
      <c r="D4" s="371">
        <v>888127</v>
      </c>
      <c r="E4" s="371">
        <v>920251</v>
      </c>
      <c r="F4" s="371">
        <v>940928</v>
      </c>
      <c r="G4" s="371">
        <f t="shared" ref="G4:N5" si="10">G15+G27</f>
        <v>947745</v>
      </c>
      <c r="H4" s="371">
        <f t="shared" si="10"/>
        <v>978260</v>
      </c>
      <c r="I4" s="371">
        <f t="shared" si="10"/>
        <v>1002343</v>
      </c>
      <c r="J4" s="371">
        <f t="shared" si="10"/>
        <v>1100303</v>
      </c>
      <c r="K4" s="371">
        <f t="shared" si="10"/>
        <v>1156682</v>
      </c>
      <c r="L4" s="371">
        <f t="shared" si="10"/>
        <v>1194984</v>
      </c>
      <c r="M4" s="371">
        <f t="shared" si="10"/>
        <v>1239653</v>
      </c>
      <c r="N4" s="371">
        <f t="shared" si="10"/>
        <v>1173562</v>
      </c>
      <c r="O4" s="371">
        <f t="shared" ref="O4:T4" si="11">O15+O27</f>
        <v>1161883</v>
      </c>
      <c r="P4" s="371">
        <f t="shared" si="11"/>
        <v>1000596</v>
      </c>
      <c r="Q4" s="417">
        <f t="shared" si="11"/>
        <v>868014</v>
      </c>
      <c r="R4" s="417">
        <f t="shared" si="11"/>
        <v>871255</v>
      </c>
      <c r="S4" s="417">
        <f t="shared" si="11"/>
        <v>841613</v>
      </c>
      <c r="T4" s="417">
        <f t="shared" si="11"/>
        <v>851898</v>
      </c>
      <c r="U4" s="417">
        <f t="shared" ref="U4" si="12">U15+U27</f>
        <v>895167</v>
      </c>
      <c r="V4" s="417">
        <f t="shared" ref="V4:W4" si="13">V15+V27</f>
        <v>1298765</v>
      </c>
      <c r="W4" s="417">
        <f t="shared" si="13"/>
        <v>1699629</v>
      </c>
      <c r="X4" s="417">
        <f t="shared" ref="X4" si="14">X15+X27</f>
        <v>536627</v>
      </c>
    </row>
    <row r="5" spans="1:62" s="15" customFormat="1" ht="15" customHeight="1">
      <c r="A5" s="377" t="s">
        <v>234</v>
      </c>
      <c r="B5" s="377" t="s">
        <v>246</v>
      </c>
      <c r="C5" s="372">
        <v>250682</v>
      </c>
      <c r="D5" s="372">
        <v>262395</v>
      </c>
      <c r="E5" s="372">
        <v>273039</v>
      </c>
      <c r="F5" s="372">
        <v>280480</v>
      </c>
      <c r="G5" s="572">
        <f t="shared" si="10"/>
        <v>280304</v>
      </c>
      <c r="H5" s="572">
        <f t="shared" si="10"/>
        <v>293213</v>
      </c>
      <c r="I5" s="572">
        <f t="shared" si="10"/>
        <v>303386</v>
      </c>
      <c r="J5" s="572">
        <f t="shared" si="10"/>
        <v>355178</v>
      </c>
      <c r="K5" s="572">
        <f t="shared" si="10"/>
        <v>396264</v>
      </c>
      <c r="L5" s="572">
        <f t="shared" si="10"/>
        <v>407861</v>
      </c>
      <c r="M5" s="572">
        <f t="shared" si="10"/>
        <v>418730</v>
      </c>
      <c r="N5" s="572">
        <f t="shared" si="10"/>
        <v>423653</v>
      </c>
      <c r="O5" s="572">
        <f t="shared" ref="O5:P5" si="15">O16+O28</f>
        <v>423909</v>
      </c>
      <c r="P5" s="572">
        <f t="shared" si="15"/>
        <v>359484</v>
      </c>
      <c r="Q5" s="573">
        <f t="shared" ref="Q5:U5" si="16">Q16+Q28</f>
        <v>286950</v>
      </c>
      <c r="R5" s="573">
        <f t="shared" si="16"/>
        <v>278684</v>
      </c>
      <c r="S5" s="573">
        <f>S16+S28</f>
        <v>272561</v>
      </c>
      <c r="T5" s="573">
        <f t="shared" si="16"/>
        <v>279564</v>
      </c>
      <c r="U5" s="573">
        <f t="shared" si="16"/>
        <v>291927</v>
      </c>
      <c r="V5" s="573">
        <f t="shared" ref="V5:W5" si="17">V16+V28</f>
        <v>553040</v>
      </c>
      <c r="W5" s="573">
        <f t="shared" si="17"/>
        <v>855658</v>
      </c>
      <c r="X5" s="573">
        <f t="shared" ref="X5" si="18">X16+X28</f>
        <v>-420150</v>
      </c>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row>
    <row r="6" spans="1:62" ht="15" customHeight="1">
      <c r="A6" s="376" t="s">
        <v>609</v>
      </c>
      <c r="B6" s="376" t="s">
        <v>610</v>
      </c>
      <c r="C6" s="371">
        <v>161140</v>
      </c>
      <c r="D6" s="371">
        <v>162598</v>
      </c>
      <c r="E6" s="371">
        <v>169278</v>
      </c>
      <c r="F6" s="371">
        <v>167983</v>
      </c>
      <c r="G6" s="371">
        <f>G24+G29</f>
        <v>169101</v>
      </c>
      <c r="H6" s="371">
        <f t="shared" ref="H6:N6" si="19">H24+H29</f>
        <v>169183</v>
      </c>
      <c r="I6" s="371">
        <f t="shared" si="19"/>
        <v>192883</v>
      </c>
      <c r="J6" s="371">
        <f t="shared" si="19"/>
        <v>211727</v>
      </c>
      <c r="K6" s="371">
        <f t="shared" si="19"/>
        <v>228036</v>
      </c>
      <c r="L6" s="371">
        <f t="shared" si="19"/>
        <v>215282</v>
      </c>
      <c r="M6" s="371">
        <f t="shared" si="19"/>
        <v>203939</v>
      </c>
      <c r="N6" s="371">
        <f t="shared" si="19"/>
        <v>207409</v>
      </c>
      <c r="O6" s="371">
        <f t="shared" ref="O6:P6" si="20">O24+O29</f>
        <v>199946</v>
      </c>
      <c r="P6" s="371">
        <f t="shared" si="20"/>
        <v>204724</v>
      </c>
      <c r="Q6" s="417">
        <f t="shared" ref="Q6:U6" si="21">Q24+Q29</f>
        <v>213409</v>
      </c>
      <c r="R6" s="417">
        <f t="shared" si="21"/>
        <v>208088</v>
      </c>
      <c r="S6" s="417">
        <f t="shared" si="21"/>
        <v>201596</v>
      </c>
      <c r="T6" s="417">
        <f t="shared" si="21"/>
        <v>204251</v>
      </c>
      <c r="U6" s="417">
        <f t="shared" si="21"/>
        <v>190646</v>
      </c>
      <c r="V6" s="417">
        <f t="shared" ref="V6:W6" si="22">V24+V29+V21</f>
        <v>399091</v>
      </c>
      <c r="W6" s="417">
        <f t="shared" si="22"/>
        <v>578026</v>
      </c>
      <c r="X6" s="417">
        <f t="shared" ref="X6" si="23">X24+X29+X21</f>
        <v>553895</v>
      </c>
    </row>
    <row r="7" spans="1:62" ht="15" customHeight="1">
      <c r="A7" s="376" t="s">
        <v>236</v>
      </c>
      <c r="B7" s="376" t="s">
        <v>248</v>
      </c>
      <c r="C7" s="371">
        <v>3093</v>
      </c>
      <c r="D7" s="371">
        <v>6082</v>
      </c>
      <c r="E7" s="371">
        <v>9178</v>
      </c>
      <c r="F7" s="371">
        <v>8989</v>
      </c>
      <c r="G7" s="371">
        <f>G17</f>
        <v>13653</v>
      </c>
      <c r="H7" s="371">
        <f t="shared" ref="H7:N7" si="24">H17</f>
        <v>15780</v>
      </c>
      <c r="I7" s="371">
        <f t="shared" si="24"/>
        <v>16818</v>
      </c>
      <c r="J7" s="371">
        <f t="shared" si="24"/>
        <v>26701</v>
      </c>
      <c r="K7" s="371">
        <f t="shared" si="24"/>
        <v>24615</v>
      </c>
      <c r="L7" s="371">
        <f t="shared" si="24"/>
        <v>25573</v>
      </c>
      <c r="M7" s="371">
        <f t="shared" si="24"/>
        <v>26866</v>
      </c>
      <c r="N7" s="371">
        <f t="shared" si="24"/>
        <v>17314</v>
      </c>
      <c r="O7" s="371">
        <f t="shared" ref="O7:P7" si="25">O17</f>
        <v>11609</v>
      </c>
      <c r="P7" s="371">
        <f t="shared" si="25"/>
        <v>3725</v>
      </c>
      <c r="Q7" s="417">
        <f t="shared" ref="Q7:R10" si="26">Q17</f>
        <v>454</v>
      </c>
      <c r="R7" s="417">
        <f t="shared" si="26"/>
        <v>546</v>
      </c>
      <c r="S7" s="417">
        <f t="shared" ref="S7:T10" si="27">S17</f>
        <v>331</v>
      </c>
      <c r="T7" s="417">
        <f t="shared" si="27"/>
        <v>112</v>
      </c>
      <c r="U7" s="417">
        <f t="shared" ref="U7" si="28">U17</f>
        <v>-100</v>
      </c>
      <c r="V7" s="417">
        <f t="shared" ref="V7:W7" si="29">V17</f>
        <v>27697</v>
      </c>
      <c r="W7" s="417">
        <f t="shared" si="29"/>
        <v>90037</v>
      </c>
      <c r="X7" s="417">
        <f t="shared" ref="X7" si="30">X17</f>
        <v>52489</v>
      </c>
    </row>
    <row r="8" spans="1:62">
      <c r="A8" s="376" t="s">
        <v>60</v>
      </c>
      <c r="B8" s="376" t="s">
        <v>16</v>
      </c>
      <c r="C8" s="371">
        <v>15191</v>
      </c>
      <c r="D8" s="371">
        <v>16183</v>
      </c>
      <c r="E8" s="371">
        <v>16367</v>
      </c>
      <c r="F8" s="371">
        <v>16484</v>
      </c>
      <c r="G8" s="371">
        <f t="shared" ref="G8:N10" si="31">G18</f>
        <v>7691</v>
      </c>
      <c r="H8" s="371">
        <f t="shared" si="31"/>
        <v>8378</v>
      </c>
      <c r="I8" s="371">
        <f t="shared" si="31"/>
        <v>7816</v>
      </c>
      <c r="J8" s="371">
        <f t="shared" si="31"/>
        <v>11945</v>
      </c>
      <c r="K8" s="371">
        <f t="shared" si="31"/>
        <v>12821</v>
      </c>
      <c r="L8" s="371">
        <f t="shared" si="31"/>
        <v>12562</v>
      </c>
      <c r="M8" s="371">
        <f t="shared" si="31"/>
        <v>11057</v>
      </c>
      <c r="N8" s="371">
        <f t="shared" si="31"/>
        <v>11170</v>
      </c>
      <c r="O8" s="371">
        <f t="shared" ref="O8:P8" si="32">O18</f>
        <v>9889</v>
      </c>
      <c r="P8" s="371">
        <f t="shared" si="32"/>
        <v>2304</v>
      </c>
      <c r="Q8" s="417">
        <f t="shared" si="26"/>
        <v>228</v>
      </c>
      <c r="R8" s="417">
        <f t="shared" si="26"/>
        <v>-318</v>
      </c>
      <c r="S8" s="417">
        <f t="shared" ref="S8" si="33">S18</f>
        <v>-127</v>
      </c>
      <c r="T8" s="417">
        <f t="shared" si="27"/>
        <v>-877</v>
      </c>
      <c r="U8" s="417">
        <f t="shared" ref="U8" si="34">U18</f>
        <v>-1776</v>
      </c>
      <c r="V8" s="417">
        <f t="shared" ref="V8:W8" si="35">V18</f>
        <v>3057</v>
      </c>
      <c r="W8" s="417">
        <f t="shared" si="35"/>
        <v>6259</v>
      </c>
      <c r="X8" s="417">
        <f t="shared" ref="X8" si="36">X18</f>
        <v>132934</v>
      </c>
    </row>
    <row r="9" spans="1:62">
      <c r="A9" s="376" t="s">
        <v>235</v>
      </c>
      <c r="B9" s="376" t="s">
        <v>170</v>
      </c>
      <c r="C9" s="371">
        <v>1710</v>
      </c>
      <c r="D9" s="371">
        <v>1518</v>
      </c>
      <c r="E9" s="371">
        <v>1445</v>
      </c>
      <c r="F9" s="371">
        <v>1703</v>
      </c>
      <c r="G9" s="371">
        <f t="shared" si="31"/>
        <v>1974</v>
      </c>
      <c r="H9" s="371">
        <f t="shared" si="31"/>
        <v>1941</v>
      </c>
      <c r="I9" s="371">
        <f t="shared" si="31"/>
        <v>2796</v>
      </c>
      <c r="J9" s="371">
        <f t="shared" si="31"/>
        <v>3083</v>
      </c>
      <c r="K9" s="371">
        <f t="shared" si="31"/>
        <v>2762</v>
      </c>
      <c r="L9" s="371">
        <f t="shared" si="31"/>
        <v>2496</v>
      </c>
      <c r="M9" s="371">
        <f t="shared" si="31"/>
        <v>2448</v>
      </c>
      <c r="N9" s="371">
        <f t="shared" si="31"/>
        <v>2447</v>
      </c>
      <c r="O9" s="371">
        <f t="shared" ref="O9:P9" si="37">O19</f>
        <v>2803</v>
      </c>
      <c r="P9" s="371">
        <f t="shared" si="37"/>
        <v>2330</v>
      </c>
      <c r="Q9" s="417">
        <f t="shared" si="26"/>
        <v>1514</v>
      </c>
      <c r="R9" s="417">
        <f t="shared" si="26"/>
        <v>1270</v>
      </c>
      <c r="S9" s="417">
        <f t="shared" ref="S9" si="38">S19</f>
        <v>1521</v>
      </c>
      <c r="T9" s="417">
        <f t="shared" si="27"/>
        <v>1294</v>
      </c>
      <c r="U9" s="417">
        <f t="shared" ref="U9" si="39">U19</f>
        <v>1602</v>
      </c>
      <c r="V9" s="417">
        <f t="shared" ref="V9:W9" si="40">V19</f>
        <v>22413</v>
      </c>
      <c r="W9" s="417">
        <f t="shared" si="40"/>
        <v>42572</v>
      </c>
      <c r="X9" s="417">
        <f t="shared" ref="X9" si="41">X19</f>
        <v>23073</v>
      </c>
    </row>
    <row r="10" spans="1:62">
      <c r="A10" s="376" t="s">
        <v>237</v>
      </c>
      <c r="B10" s="376" t="s">
        <v>249</v>
      </c>
      <c r="C10" s="371">
        <v>65449</v>
      </c>
      <c r="D10" s="371">
        <v>59274</v>
      </c>
      <c r="E10" s="371">
        <v>54928</v>
      </c>
      <c r="F10" s="371">
        <v>51211</v>
      </c>
      <c r="G10" s="371">
        <f t="shared" si="31"/>
        <v>52121</v>
      </c>
      <c r="H10" s="371">
        <f t="shared" si="31"/>
        <v>51606</v>
      </c>
      <c r="I10" s="371">
        <f t="shared" si="31"/>
        <v>48316</v>
      </c>
      <c r="J10" s="371">
        <f t="shared" si="31"/>
        <v>49075</v>
      </c>
      <c r="K10" s="371">
        <f t="shared" si="31"/>
        <v>44267</v>
      </c>
      <c r="L10" s="371">
        <f t="shared" si="31"/>
        <v>42737</v>
      </c>
      <c r="M10" s="371">
        <f t="shared" si="31"/>
        <v>43325</v>
      </c>
      <c r="N10" s="371">
        <f t="shared" si="31"/>
        <v>39680</v>
      </c>
      <c r="O10" s="371">
        <f t="shared" ref="O10:P10" si="42">O20</f>
        <v>37333</v>
      </c>
      <c r="P10" s="371">
        <f t="shared" si="42"/>
        <v>17316</v>
      </c>
      <c r="Q10" s="417">
        <f t="shared" si="26"/>
        <v>3177</v>
      </c>
      <c r="R10" s="417">
        <f t="shared" si="26"/>
        <v>-8038</v>
      </c>
      <c r="S10" s="417">
        <f t="shared" ref="S10" si="43">S20</f>
        <v>0</v>
      </c>
      <c r="T10" s="417">
        <f t="shared" si="27"/>
        <v>0</v>
      </c>
      <c r="U10" s="417">
        <f t="shared" ref="U10" si="44">U20</f>
        <v>0</v>
      </c>
      <c r="V10" s="417">
        <f t="shared" ref="V10:W10" si="45">V20</f>
        <v>7882</v>
      </c>
      <c r="W10" s="417">
        <f t="shared" si="45"/>
        <v>7819</v>
      </c>
      <c r="X10" s="417">
        <f t="shared" ref="X10" si="46">X20</f>
        <v>12278</v>
      </c>
    </row>
    <row r="11" spans="1:62" ht="28.5">
      <c r="A11" s="376" t="s">
        <v>704</v>
      </c>
      <c r="B11" s="376" t="s">
        <v>705</v>
      </c>
      <c r="C11" s="371"/>
      <c r="D11" s="371"/>
      <c r="E11" s="371"/>
      <c r="F11" s="371"/>
      <c r="G11" s="371"/>
      <c r="H11" s="371"/>
      <c r="I11" s="371"/>
      <c r="J11" s="371"/>
      <c r="K11" s="371"/>
      <c r="L11" s="371"/>
      <c r="M11" s="371"/>
      <c r="N11" s="371"/>
      <c r="O11" s="417"/>
      <c r="P11" s="371"/>
      <c r="Q11" s="417"/>
      <c r="R11" s="417"/>
      <c r="S11" s="417">
        <v>76221</v>
      </c>
      <c r="T11" s="417">
        <v>77778</v>
      </c>
      <c r="U11" s="417">
        <v>80583</v>
      </c>
      <c r="V11" s="417">
        <v>113698</v>
      </c>
      <c r="W11" s="417">
        <v>153990</v>
      </c>
      <c r="X11" s="485">
        <f>X30</f>
        <v>194028</v>
      </c>
    </row>
    <row r="12" spans="1:62" ht="0.6" customHeight="1">
      <c r="A12" s="376"/>
      <c r="B12" s="376"/>
      <c r="C12" s="371"/>
      <c r="D12" s="371"/>
      <c r="E12" s="371"/>
      <c r="F12" s="371"/>
      <c r="G12" s="371"/>
      <c r="H12" s="371"/>
      <c r="I12" s="371"/>
      <c r="J12" s="371"/>
      <c r="K12" s="371"/>
      <c r="L12" s="371"/>
      <c r="M12" s="371"/>
      <c r="N12" s="371"/>
      <c r="O12" s="417">
        <f>O6+O7</f>
        <v>211555</v>
      </c>
      <c r="P12" s="371"/>
      <c r="Q12" s="417"/>
      <c r="R12" s="417"/>
      <c r="S12" s="417">
        <f>S6+S7</f>
        <v>201927</v>
      </c>
      <c r="T12" s="417">
        <f>T6+T7</f>
        <v>204363</v>
      </c>
      <c r="U12" s="417">
        <f>U6+U7</f>
        <v>190546</v>
      </c>
    </row>
    <row r="13" spans="1:62" s="22" customFormat="1" ht="28.5">
      <c r="A13" s="375" t="s">
        <v>116</v>
      </c>
      <c r="B13" s="375" t="s">
        <v>120</v>
      </c>
      <c r="C13" s="12">
        <f t="shared" ref="C13:P13" si="47">SUM(C14:C15,C17,C18:C20)</f>
        <v>0</v>
      </c>
      <c r="D13" s="12">
        <f t="shared" si="47"/>
        <v>0</v>
      </c>
      <c r="E13" s="12">
        <f t="shared" si="47"/>
        <v>0</v>
      </c>
      <c r="F13" s="12">
        <f t="shared" si="47"/>
        <v>0</v>
      </c>
      <c r="G13" s="12">
        <f t="shared" si="47"/>
        <v>1487943</v>
      </c>
      <c r="H13" s="12">
        <f t="shared" si="47"/>
        <v>1537794</v>
      </c>
      <c r="I13" s="12">
        <f t="shared" si="47"/>
        <v>1584506</v>
      </c>
      <c r="J13" s="12">
        <f t="shared" si="47"/>
        <v>1734889</v>
      </c>
      <c r="K13" s="12">
        <f t="shared" si="47"/>
        <v>1821282</v>
      </c>
      <c r="L13" s="12">
        <f t="shared" si="47"/>
        <v>1869671</v>
      </c>
      <c r="M13" s="12">
        <f t="shared" si="47"/>
        <v>1923854</v>
      </c>
      <c r="N13" s="12">
        <f t="shared" si="47"/>
        <v>1852731</v>
      </c>
      <c r="O13" s="12">
        <f t="shared" si="47"/>
        <v>1806790</v>
      </c>
      <c r="P13" s="12">
        <f t="shared" si="47"/>
        <v>1525476</v>
      </c>
      <c r="Q13" s="12">
        <f>SUM(Q14:Q15,Q17,Q18:Q20)</f>
        <v>1312827</v>
      </c>
      <c r="R13" s="12">
        <f t="shared" ref="R13:T13" si="48">SUM(R14:R15,R17,R18:R20)</f>
        <v>1301683</v>
      </c>
      <c r="S13" s="12">
        <f t="shared" si="48"/>
        <v>1189161</v>
      </c>
      <c r="T13" s="12">
        <f t="shared" si="48"/>
        <v>1205474</v>
      </c>
      <c r="U13" s="12">
        <f>SUM(U14:U15,U17,U18:U21)</f>
        <v>1247077</v>
      </c>
      <c r="V13" s="12">
        <f t="shared" ref="V13:X13" si="49">SUM(V14:V15,V17,V18:V21)</f>
        <v>1938959</v>
      </c>
      <c r="W13" s="12">
        <f t="shared" si="49"/>
        <v>2732292</v>
      </c>
      <c r="X13" s="12">
        <f t="shared" si="49"/>
        <v>1853098</v>
      </c>
      <c r="Y13" s="548">
        <f>V13-'P&amp;L'!V3</f>
        <v>0</v>
      </c>
      <c r="Z13" s="548">
        <f>W13-'P&amp;L'!W3</f>
        <v>0</v>
      </c>
      <c r="AA13" s="374"/>
      <c r="AB13" s="374"/>
      <c r="AC13" s="374"/>
      <c r="AD13" s="374"/>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74"/>
      <c r="BC13" s="374"/>
      <c r="BD13" s="374"/>
      <c r="BE13" s="374"/>
      <c r="BF13" s="374"/>
      <c r="BG13" s="374"/>
      <c r="BH13" s="374"/>
      <c r="BI13" s="374"/>
      <c r="BJ13" s="374"/>
    </row>
    <row r="14" spans="1:62" s="475" customFormat="1" ht="15" customHeight="1">
      <c r="A14" s="344" t="s">
        <v>712</v>
      </c>
      <c r="B14" s="344" t="s">
        <v>713</v>
      </c>
      <c r="C14" s="9">
        <v>0</v>
      </c>
      <c r="D14" s="9">
        <v>0</v>
      </c>
      <c r="E14" s="9">
        <v>0</v>
      </c>
      <c r="F14" s="9">
        <v>0</v>
      </c>
      <c r="G14" s="9">
        <v>495715</v>
      </c>
      <c r="H14" s="9">
        <v>511085</v>
      </c>
      <c r="I14" s="9">
        <v>534228</v>
      </c>
      <c r="J14" s="9">
        <v>575313</v>
      </c>
      <c r="K14" s="9">
        <v>607477</v>
      </c>
      <c r="L14" s="9">
        <v>617598</v>
      </c>
      <c r="M14" s="9">
        <v>627128</v>
      </c>
      <c r="N14" s="9">
        <v>634055</v>
      </c>
      <c r="O14" s="9">
        <f>615521-9371</f>
        <v>606150</v>
      </c>
      <c r="P14" s="9">
        <f>517023-9864</f>
        <v>507159</v>
      </c>
      <c r="Q14" s="420">
        <f>454302-10474</f>
        <v>443828</v>
      </c>
      <c r="R14" s="420">
        <f>454009-9883</f>
        <v>444126</v>
      </c>
      <c r="S14" s="420">
        <v>349399</v>
      </c>
      <c r="T14" s="420">
        <v>356377</v>
      </c>
      <c r="U14" s="420">
        <v>355155</v>
      </c>
      <c r="V14" s="509">
        <v>573823</v>
      </c>
      <c r="W14" s="509">
        <v>829035</v>
      </c>
      <c r="X14" s="509">
        <v>1038089</v>
      </c>
      <c r="Y14" s="316"/>
      <c r="Z14" s="316"/>
      <c r="AA14" s="316"/>
      <c r="AB14" s="316"/>
      <c r="AC14" s="316"/>
      <c r="AD14" s="316"/>
      <c r="AE14" s="316"/>
      <c r="AF14" s="316"/>
      <c r="AG14" s="316"/>
      <c r="AH14" s="316"/>
      <c r="AI14" s="316"/>
      <c r="AJ14" s="316"/>
      <c r="AK14" s="316"/>
      <c r="AL14" s="316"/>
      <c r="AM14" s="316"/>
      <c r="AN14" s="316"/>
      <c r="AO14" s="316"/>
      <c r="AP14" s="316"/>
      <c r="AQ14" s="316"/>
      <c r="AR14" s="316"/>
      <c r="AS14" s="316"/>
      <c r="AT14" s="316"/>
      <c r="AU14" s="316"/>
      <c r="AV14" s="316"/>
      <c r="AW14" s="316"/>
      <c r="AX14" s="316"/>
      <c r="AY14" s="316"/>
      <c r="AZ14" s="316"/>
      <c r="BA14" s="316"/>
      <c r="BB14" s="316"/>
      <c r="BC14" s="316"/>
      <c r="BD14" s="316"/>
      <c r="BE14" s="316"/>
      <c r="BF14" s="316"/>
      <c r="BG14" s="316"/>
      <c r="BH14" s="316"/>
      <c r="BI14" s="316"/>
      <c r="BJ14" s="316"/>
    </row>
    <row r="15" spans="1:62" s="316" customFormat="1">
      <c r="A15" s="344" t="s">
        <v>233</v>
      </c>
      <c r="B15" s="344" t="s">
        <v>168</v>
      </c>
      <c r="C15" s="9">
        <v>0</v>
      </c>
      <c r="D15" s="9">
        <v>0</v>
      </c>
      <c r="E15" s="9">
        <v>0</v>
      </c>
      <c r="F15" s="9">
        <v>0</v>
      </c>
      <c r="G15" s="9">
        <v>916789</v>
      </c>
      <c r="H15" s="9">
        <v>949004</v>
      </c>
      <c r="I15" s="9">
        <v>974532</v>
      </c>
      <c r="J15" s="9">
        <v>1068772</v>
      </c>
      <c r="K15" s="9">
        <v>1129340</v>
      </c>
      <c r="L15" s="9">
        <v>1168705</v>
      </c>
      <c r="M15" s="9">
        <v>1213030</v>
      </c>
      <c r="N15" s="9">
        <v>1148065</v>
      </c>
      <c r="O15" s="9">
        <f>1139006</f>
        <v>1139006</v>
      </c>
      <c r="P15" s="9">
        <v>992642</v>
      </c>
      <c r="Q15" s="419">
        <v>863626</v>
      </c>
      <c r="R15" s="420">
        <f>872696-8599</f>
        <v>864097</v>
      </c>
      <c r="S15" s="420">
        <v>838037</v>
      </c>
      <c r="T15" s="420">
        <v>848568</v>
      </c>
      <c r="U15" s="420">
        <v>892196</v>
      </c>
      <c r="V15" s="509">
        <v>1287295</v>
      </c>
      <c r="W15" s="509">
        <v>1685920</v>
      </c>
      <c r="X15" s="509">
        <v>522878</v>
      </c>
    </row>
    <row r="16" spans="1:62" s="373" customFormat="1">
      <c r="A16" s="377" t="s">
        <v>234</v>
      </c>
      <c r="B16" s="377" t="s">
        <v>246</v>
      </c>
      <c r="C16" s="9">
        <v>0</v>
      </c>
      <c r="D16" s="9">
        <v>0</v>
      </c>
      <c r="E16" s="9">
        <v>0</v>
      </c>
      <c r="F16" s="9">
        <v>0</v>
      </c>
      <c r="G16" s="9">
        <v>280304</v>
      </c>
      <c r="H16" s="9">
        <v>293213</v>
      </c>
      <c r="I16" s="9">
        <v>303386</v>
      </c>
      <c r="J16" s="9">
        <v>355178</v>
      </c>
      <c r="K16" s="9">
        <v>396264</v>
      </c>
      <c r="L16" s="9">
        <v>407861</v>
      </c>
      <c r="M16" s="9">
        <v>418730</v>
      </c>
      <c r="N16" s="9">
        <v>423653</v>
      </c>
      <c r="O16" s="9">
        <v>423909</v>
      </c>
      <c r="P16" s="9">
        <v>359484</v>
      </c>
      <c r="Q16" s="419">
        <v>286950</v>
      </c>
      <c r="R16" s="420">
        <v>278684</v>
      </c>
      <c r="S16" s="420">
        <v>272561</v>
      </c>
      <c r="T16" s="420">
        <v>279564</v>
      </c>
      <c r="U16" s="420">
        <v>291927</v>
      </c>
      <c r="V16" s="509">
        <v>553040</v>
      </c>
      <c r="W16" s="509">
        <v>855658</v>
      </c>
      <c r="X16" s="509">
        <v>-420150</v>
      </c>
    </row>
    <row r="17" spans="1:62" s="316" customFormat="1">
      <c r="A17" s="344" t="s">
        <v>236</v>
      </c>
      <c r="B17" s="344" t="s">
        <v>248</v>
      </c>
      <c r="C17" s="9">
        <v>0</v>
      </c>
      <c r="D17" s="9">
        <v>0</v>
      </c>
      <c r="E17" s="9">
        <v>0</v>
      </c>
      <c r="F17" s="9">
        <v>0</v>
      </c>
      <c r="G17" s="9">
        <v>13653</v>
      </c>
      <c r="H17" s="9">
        <v>15780</v>
      </c>
      <c r="I17" s="9">
        <v>16818</v>
      </c>
      <c r="J17" s="9">
        <v>26701</v>
      </c>
      <c r="K17" s="9">
        <v>24615</v>
      </c>
      <c r="L17" s="9">
        <v>25573</v>
      </c>
      <c r="M17" s="9">
        <v>26866</v>
      </c>
      <c r="N17" s="9">
        <v>17314</v>
      </c>
      <c r="O17" s="9">
        <f>11609</f>
        <v>11609</v>
      </c>
      <c r="P17" s="9">
        <v>3725</v>
      </c>
      <c r="Q17" s="419">
        <v>454</v>
      </c>
      <c r="R17" s="420">
        <v>546</v>
      </c>
      <c r="S17" s="420">
        <v>331</v>
      </c>
      <c r="T17" s="420">
        <v>112</v>
      </c>
      <c r="U17" s="420">
        <v>-100</v>
      </c>
      <c r="V17" s="509">
        <v>27697</v>
      </c>
      <c r="W17" s="509">
        <v>90037</v>
      </c>
      <c r="X17" s="509">
        <v>52489</v>
      </c>
    </row>
    <row r="18" spans="1:62" s="316" customFormat="1">
      <c r="A18" s="344" t="s">
        <v>60</v>
      </c>
      <c r="B18" s="344" t="s">
        <v>16</v>
      </c>
      <c r="C18" s="9">
        <v>0</v>
      </c>
      <c r="D18" s="9">
        <v>0</v>
      </c>
      <c r="E18" s="9">
        <v>0</v>
      </c>
      <c r="F18" s="9">
        <v>0</v>
      </c>
      <c r="G18" s="9">
        <v>7691</v>
      </c>
      <c r="H18" s="9">
        <v>8378</v>
      </c>
      <c r="I18" s="9">
        <v>7816</v>
      </c>
      <c r="J18" s="9">
        <v>11945</v>
      </c>
      <c r="K18" s="9">
        <v>12821</v>
      </c>
      <c r="L18" s="9">
        <v>12562</v>
      </c>
      <c r="M18" s="9">
        <v>11057</v>
      </c>
      <c r="N18" s="9">
        <v>11170</v>
      </c>
      <c r="O18" s="9">
        <v>9889</v>
      </c>
      <c r="P18" s="9">
        <v>2304</v>
      </c>
      <c r="Q18" s="419">
        <v>228</v>
      </c>
      <c r="R18" s="420">
        <v>-318</v>
      </c>
      <c r="S18" s="420">
        <v>-127</v>
      </c>
      <c r="T18" s="420">
        <v>-877</v>
      </c>
      <c r="U18" s="420">
        <v>-1776</v>
      </c>
      <c r="V18" s="509">
        <v>3057</v>
      </c>
      <c r="W18" s="509">
        <v>6259</v>
      </c>
      <c r="X18" s="509">
        <v>132934</v>
      </c>
    </row>
    <row r="19" spans="1:62" s="316" customFormat="1">
      <c r="A19" s="344" t="s">
        <v>235</v>
      </c>
      <c r="B19" s="344" t="s">
        <v>170</v>
      </c>
      <c r="C19" s="9">
        <v>0</v>
      </c>
      <c r="D19" s="9">
        <v>0</v>
      </c>
      <c r="E19" s="9">
        <v>0</v>
      </c>
      <c r="F19" s="9">
        <v>0</v>
      </c>
      <c r="G19" s="9">
        <v>1974</v>
      </c>
      <c r="H19" s="9">
        <v>1941</v>
      </c>
      <c r="I19" s="9">
        <v>2796</v>
      </c>
      <c r="J19" s="9">
        <v>3083</v>
      </c>
      <c r="K19" s="9">
        <v>2762</v>
      </c>
      <c r="L19" s="9">
        <v>2496</v>
      </c>
      <c r="M19" s="9">
        <v>2448</v>
      </c>
      <c r="N19" s="9">
        <v>2447</v>
      </c>
      <c r="O19" s="9">
        <f>2802+1</f>
        <v>2803</v>
      </c>
      <c r="P19" s="9">
        <v>2330</v>
      </c>
      <c r="Q19" s="420">
        <v>1514</v>
      </c>
      <c r="R19" s="420">
        <v>1270</v>
      </c>
      <c r="S19" s="420">
        <v>1521</v>
      </c>
      <c r="T19" s="420">
        <v>1294</v>
      </c>
      <c r="U19" s="420">
        <v>1602</v>
      </c>
      <c r="V19" s="509">
        <v>22413</v>
      </c>
      <c r="W19" s="509">
        <v>42572</v>
      </c>
      <c r="X19" s="509">
        <v>23073</v>
      </c>
    </row>
    <row r="20" spans="1:62" s="316" customFormat="1">
      <c r="A20" s="344" t="s">
        <v>237</v>
      </c>
      <c r="B20" s="344" t="s">
        <v>249</v>
      </c>
      <c r="C20" s="9">
        <v>0</v>
      </c>
      <c r="D20" s="9">
        <v>0</v>
      </c>
      <c r="E20" s="9">
        <v>0</v>
      </c>
      <c r="F20" s="9">
        <v>0</v>
      </c>
      <c r="G20" s="9">
        <v>52121</v>
      </c>
      <c r="H20" s="9">
        <v>51606</v>
      </c>
      <c r="I20" s="9">
        <v>48316</v>
      </c>
      <c r="J20" s="9">
        <v>49075</v>
      </c>
      <c r="K20" s="9">
        <v>44267</v>
      </c>
      <c r="L20" s="9">
        <v>42737</v>
      </c>
      <c r="M20" s="9">
        <v>43325</v>
      </c>
      <c r="N20" s="9">
        <v>39680</v>
      </c>
      <c r="O20" s="9">
        <v>37333</v>
      </c>
      <c r="P20" s="9">
        <v>17316</v>
      </c>
      <c r="Q20" s="419">
        <v>3177</v>
      </c>
      <c r="R20" s="420">
        <v>-8038</v>
      </c>
      <c r="S20" s="420">
        <v>0</v>
      </c>
      <c r="T20" s="420">
        <v>0</v>
      </c>
      <c r="U20" s="420">
        <v>0</v>
      </c>
      <c r="V20" s="509">
        <v>7882</v>
      </c>
      <c r="W20" s="509">
        <v>7819</v>
      </c>
      <c r="X20" s="509">
        <v>12278</v>
      </c>
    </row>
    <row r="21" spans="1:62" s="316" customFormat="1">
      <c r="A21" s="344" t="s">
        <v>609</v>
      </c>
      <c r="B21" s="376" t="s">
        <v>610</v>
      </c>
      <c r="C21" s="9"/>
      <c r="D21" s="9"/>
      <c r="E21" s="9"/>
      <c r="F21" s="9"/>
      <c r="G21" s="9"/>
      <c r="H21" s="9"/>
      <c r="I21" s="9"/>
      <c r="J21" s="9"/>
      <c r="K21" s="9"/>
      <c r="L21" s="9"/>
      <c r="M21" s="9"/>
      <c r="N21" s="9"/>
      <c r="O21" s="9"/>
      <c r="P21" s="9"/>
      <c r="Q21" s="419"/>
      <c r="R21" s="420"/>
      <c r="S21" s="420">
        <v>0</v>
      </c>
      <c r="T21" s="420">
        <v>0</v>
      </c>
      <c r="U21" s="420">
        <v>0</v>
      </c>
      <c r="V21" s="509">
        <v>16792</v>
      </c>
      <c r="W21" s="509">
        <v>70650</v>
      </c>
      <c r="X21" s="509">
        <v>71357</v>
      </c>
    </row>
    <row r="22" spans="1:62" s="374" customFormat="1" ht="42.75">
      <c r="A22" s="375" t="s">
        <v>238</v>
      </c>
      <c r="B22" s="375" t="s">
        <v>121</v>
      </c>
      <c r="C22" s="12">
        <f t="shared" ref="C22:J22" si="50">SUM(C23:C24)</f>
        <v>0</v>
      </c>
      <c r="D22" s="12">
        <f t="shared" si="50"/>
        <v>0</v>
      </c>
      <c r="E22" s="12">
        <f t="shared" si="50"/>
        <v>0</v>
      </c>
      <c r="F22" s="12">
        <f t="shared" si="50"/>
        <v>0</v>
      </c>
      <c r="G22" s="12">
        <f t="shared" si="50"/>
        <v>163239</v>
      </c>
      <c r="H22" s="12">
        <f t="shared" si="50"/>
        <v>174832</v>
      </c>
      <c r="I22" s="12">
        <f t="shared" si="50"/>
        <v>189226</v>
      </c>
      <c r="J22" s="12">
        <f t="shared" si="50"/>
        <v>206081</v>
      </c>
      <c r="K22" s="12">
        <f t="shared" ref="K22:P22" si="51">SUM(K23:K24)</f>
        <v>209674</v>
      </c>
      <c r="L22" s="12">
        <f t="shared" si="51"/>
        <v>199210</v>
      </c>
      <c r="M22" s="12">
        <f t="shared" si="51"/>
        <v>209193</v>
      </c>
      <c r="N22" s="12">
        <f t="shared" si="51"/>
        <v>215747</v>
      </c>
      <c r="O22" s="12">
        <f t="shared" si="51"/>
        <v>206593</v>
      </c>
      <c r="P22" s="12">
        <f t="shared" si="51"/>
        <v>209592</v>
      </c>
      <c r="Q22" s="421">
        <f t="shared" ref="Q22:V22" si="52">SUM(Q23:Q24)</f>
        <v>219908</v>
      </c>
      <c r="R22" s="421">
        <f t="shared" si="52"/>
        <v>217748</v>
      </c>
      <c r="S22" s="421">
        <f t="shared" si="52"/>
        <v>213302</v>
      </c>
      <c r="T22" s="421">
        <f t="shared" si="52"/>
        <v>216694</v>
      </c>
      <c r="U22" s="421">
        <f t="shared" si="52"/>
        <v>201680</v>
      </c>
      <c r="V22" s="421">
        <f t="shared" si="52"/>
        <v>394691</v>
      </c>
      <c r="W22" s="421">
        <v>533234</v>
      </c>
      <c r="X22" s="421">
        <f>SUM(X23:X24)</f>
        <v>515658</v>
      </c>
      <c r="Y22" s="548">
        <f>X22-'P&amp;L'!X4</f>
        <v>0</v>
      </c>
      <c r="Z22" s="548"/>
    </row>
    <row r="23" spans="1:62" s="316" customFormat="1">
      <c r="A23" s="344" t="s">
        <v>232</v>
      </c>
      <c r="B23" s="344" t="s">
        <v>166</v>
      </c>
      <c r="C23" s="9">
        <v>0</v>
      </c>
      <c r="D23" s="9">
        <v>0</v>
      </c>
      <c r="E23" s="9">
        <v>0</v>
      </c>
      <c r="F23" s="9">
        <v>0</v>
      </c>
      <c r="G23" s="9">
        <v>0</v>
      </c>
      <c r="H23" s="9">
        <v>0</v>
      </c>
      <c r="I23" s="9">
        <v>0</v>
      </c>
      <c r="J23" s="9">
        <v>4179</v>
      </c>
      <c r="K23" s="9">
        <v>4538</v>
      </c>
      <c r="L23" s="9">
        <v>4707</v>
      </c>
      <c r="M23" s="9">
        <v>11223</v>
      </c>
      <c r="N23" s="9">
        <v>11553</v>
      </c>
      <c r="O23" s="9">
        <v>10598</v>
      </c>
      <c r="P23" s="9">
        <v>9826</v>
      </c>
      <c r="Q23" s="419">
        <v>7521</v>
      </c>
      <c r="R23" s="419">
        <v>12553</v>
      </c>
      <c r="S23" s="419">
        <v>11317</v>
      </c>
      <c r="T23" s="419">
        <v>12832</v>
      </c>
      <c r="U23" s="419">
        <v>11034</v>
      </c>
      <c r="V23" s="509">
        <v>15607</v>
      </c>
      <c r="W23" s="509">
        <v>30134</v>
      </c>
      <c r="X23" s="509">
        <v>44906</v>
      </c>
    </row>
    <row r="24" spans="1:62" s="316" customFormat="1">
      <c r="A24" s="378" t="s">
        <v>609</v>
      </c>
      <c r="B24" s="344" t="s">
        <v>610</v>
      </c>
      <c r="C24" s="9">
        <v>0</v>
      </c>
      <c r="D24" s="9">
        <v>0</v>
      </c>
      <c r="E24" s="9">
        <v>0</v>
      </c>
      <c r="F24" s="9">
        <v>0</v>
      </c>
      <c r="G24" s="9">
        <v>163239</v>
      </c>
      <c r="H24" s="9">
        <v>174832</v>
      </c>
      <c r="I24" s="9">
        <v>189226</v>
      </c>
      <c r="J24" s="9">
        <v>201902</v>
      </c>
      <c r="K24" s="9">
        <v>205136</v>
      </c>
      <c r="L24" s="9">
        <v>194503</v>
      </c>
      <c r="M24" s="9">
        <v>197970</v>
      </c>
      <c r="N24" s="9">
        <v>204194</v>
      </c>
      <c r="O24" s="9">
        <v>195995</v>
      </c>
      <c r="P24" s="9">
        <v>199766</v>
      </c>
      <c r="Q24" s="419">
        <v>212387</v>
      </c>
      <c r="R24" s="419">
        <v>205195</v>
      </c>
      <c r="S24" s="419">
        <v>201985</v>
      </c>
      <c r="T24" s="419">
        <v>203862</v>
      </c>
      <c r="U24" s="419">
        <v>190646</v>
      </c>
      <c r="V24" s="509">
        <v>379084</v>
      </c>
      <c r="W24" s="509">
        <v>503100</v>
      </c>
      <c r="X24" s="509">
        <v>470752</v>
      </c>
    </row>
    <row r="25" spans="1:62" s="22" customFormat="1" ht="42.75">
      <c r="A25" s="375" t="s">
        <v>118</v>
      </c>
      <c r="B25" s="375" t="s">
        <v>119</v>
      </c>
      <c r="C25" s="12">
        <f t="shared" ref="C25:J25" si="53">SUM(C26:C27,C29)</f>
        <v>0</v>
      </c>
      <c r="D25" s="12">
        <f t="shared" si="53"/>
        <v>0</v>
      </c>
      <c r="E25" s="12">
        <f t="shared" si="53"/>
        <v>0</v>
      </c>
      <c r="F25" s="12">
        <f t="shared" si="53"/>
        <v>0</v>
      </c>
      <c r="G25" s="12">
        <f t="shared" si="53"/>
        <v>37319</v>
      </c>
      <c r="H25" s="12">
        <f t="shared" si="53"/>
        <v>24117</v>
      </c>
      <c r="I25" s="12">
        <f t="shared" si="53"/>
        <v>31977</v>
      </c>
      <c r="J25" s="12">
        <f t="shared" si="53"/>
        <v>41873</v>
      </c>
      <c r="K25" s="12">
        <f t="shared" ref="K25:P25" si="54">SUM(K26:K27,K29)</f>
        <v>50743</v>
      </c>
      <c r="L25" s="12">
        <f t="shared" si="54"/>
        <v>47568</v>
      </c>
      <c r="M25" s="12">
        <f t="shared" si="54"/>
        <v>33109</v>
      </c>
      <c r="N25" s="12">
        <f t="shared" si="54"/>
        <v>29054</v>
      </c>
      <c r="O25" s="12">
        <f t="shared" si="54"/>
        <v>27336</v>
      </c>
      <c r="P25" s="12">
        <f t="shared" si="54"/>
        <v>13308</v>
      </c>
      <c r="Q25" s="422">
        <f t="shared" ref="Q25:V25" si="55">SUM(Q26:Q27,Q29)</f>
        <v>5633</v>
      </c>
      <c r="R25" s="422">
        <f t="shared" si="55"/>
        <v>10266</v>
      </c>
      <c r="S25" s="422">
        <f t="shared" si="55"/>
        <v>3394</v>
      </c>
      <c r="T25" s="422">
        <f t="shared" si="55"/>
        <v>3926</v>
      </c>
      <c r="U25" s="422">
        <f t="shared" si="55"/>
        <v>3186</v>
      </c>
      <c r="V25" s="422">
        <f t="shared" si="55"/>
        <v>15350</v>
      </c>
      <c r="W25" s="422">
        <v>19339</v>
      </c>
      <c r="X25" s="422">
        <f>SUM(X26:X29)</f>
        <v>26710</v>
      </c>
      <c r="Y25" s="512">
        <f>X25-'P&amp;L'!X5</f>
        <v>0</v>
      </c>
      <c r="Z25" s="374"/>
      <c r="AA25" s="374"/>
      <c r="AB25" s="374"/>
      <c r="AC25" s="374"/>
      <c r="AD25" s="374"/>
      <c r="AE25" s="374"/>
      <c r="AF25" s="374"/>
      <c r="AG25" s="374"/>
      <c r="AH25" s="374"/>
      <c r="AI25" s="374"/>
      <c r="AJ25" s="374"/>
      <c r="AK25" s="374"/>
      <c r="AL25" s="374"/>
      <c r="AM25" s="374"/>
      <c r="AN25" s="374"/>
      <c r="AO25" s="374"/>
      <c r="AP25" s="374"/>
      <c r="AQ25" s="374"/>
      <c r="AR25" s="374"/>
      <c r="AS25" s="374"/>
      <c r="AT25" s="374"/>
      <c r="AU25" s="374"/>
      <c r="AV25" s="374"/>
      <c r="AW25" s="374"/>
      <c r="AX25" s="374"/>
      <c r="AY25" s="374"/>
      <c r="AZ25" s="374"/>
      <c r="BA25" s="374"/>
      <c r="BB25" s="374"/>
      <c r="BC25" s="374"/>
      <c r="BD25" s="374"/>
      <c r="BE25" s="374"/>
      <c r="BF25" s="374"/>
      <c r="BG25" s="374"/>
      <c r="BH25" s="374"/>
      <c r="BI25" s="374"/>
      <c r="BJ25" s="374"/>
    </row>
    <row r="26" spans="1:62" s="475" customFormat="1">
      <c r="A26" s="344" t="s">
        <v>232</v>
      </c>
      <c r="B26" s="344" t="s">
        <v>166</v>
      </c>
      <c r="C26" s="9">
        <v>0</v>
      </c>
      <c r="D26" s="9">
        <v>0</v>
      </c>
      <c r="E26" s="9">
        <v>0</v>
      </c>
      <c r="F26" s="9">
        <v>0</v>
      </c>
      <c r="G26" s="9">
        <v>501</v>
      </c>
      <c r="H26" s="9">
        <v>510</v>
      </c>
      <c r="I26" s="9">
        <v>509</v>
      </c>
      <c r="J26" s="9">
        <v>517</v>
      </c>
      <c r="K26" s="9">
        <v>501</v>
      </c>
      <c r="L26" s="9">
        <v>510</v>
      </c>
      <c r="M26" s="9">
        <v>517</v>
      </c>
      <c r="N26" s="9">
        <v>342</v>
      </c>
      <c r="O26" s="9">
        <v>508</v>
      </c>
      <c r="P26" s="9">
        <v>396</v>
      </c>
      <c r="Q26" s="420">
        <v>223</v>
      </c>
      <c r="R26" s="420">
        <v>215</v>
      </c>
      <c r="S26" s="420">
        <v>207</v>
      </c>
      <c r="T26" s="420">
        <v>207</v>
      </c>
      <c r="U26" s="420">
        <v>215</v>
      </c>
      <c r="V26" s="509">
        <v>665</v>
      </c>
      <c r="W26" s="509">
        <v>1354</v>
      </c>
      <c r="X26" s="509">
        <v>1175</v>
      </c>
      <c r="Y26" s="316"/>
      <c r="Z26" s="316"/>
      <c r="AA26" s="316"/>
      <c r="AB26" s="316"/>
      <c r="AC26" s="316"/>
      <c r="AD26" s="316"/>
      <c r="AE26" s="316"/>
      <c r="AF26" s="316"/>
      <c r="AG26" s="316"/>
      <c r="AH26" s="316"/>
      <c r="AI26" s="316"/>
      <c r="AJ26" s="316"/>
      <c r="AK26" s="316"/>
      <c r="AL26" s="316"/>
      <c r="AM26" s="316"/>
      <c r="AN26" s="316"/>
      <c r="AO26" s="316"/>
      <c r="AP26" s="316"/>
      <c r="AQ26" s="316"/>
      <c r="AR26" s="316"/>
      <c r="AS26" s="316"/>
      <c r="AT26" s="316"/>
      <c r="AU26" s="316"/>
      <c r="AV26" s="316"/>
      <c r="AW26" s="316"/>
      <c r="AX26" s="316"/>
      <c r="AY26" s="316"/>
      <c r="AZ26" s="316"/>
      <c r="BA26" s="316"/>
      <c r="BB26" s="316"/>
      <c r="BC26" s="316"/>
      <c r="BD26" s="316"/>
      <c r="BE26" s="316"/>
      <c r="BF26" s="316"/>
      <c r="BG26" s="316"/>
      <c r="BH26" s="316"/>
      <c r="BI26" s="316"/>
      <c r="BJ26" s="316"/>
    </row>
    <row r="27" spans="1:62">
      <c r="A27" s="344" t="s">
        <v>233</v>
      </c>
      <c r="B27" s="344" t="s">
        <v>168</v>
      </c>
      <c r="C27" s="9">
        <v>0</v>
      </c>
      <c r="D27" s="9">
        <v>0</v>
      </c>
      <c r="E27" s="9">
        <v>0</v>
      </c>
      <c r="F27" s="9">
        <v>0</v>
      </c>
      <c r="G27" s="9">
        <v>30956</v>
      </c>
      <c r="H27" s="9">
        <v>29256</v>
      </c>
      <c r="I27" s="9">
        <v>27811</v>
      </c>
      <c r="J27" s="9">
        <v>31531</v>
      </c>
      <c r="K27" s="9">
        <v>27342</v>
      </c>
      <c r="L27" s="9">
        <v>26279</v>
      </c>
      <c r="M27" s="9">
        <v>26623</v>
      </c>
      <c r="N27" s="9">
        <v>25497</v>
      </c>
      <c r="O27" s="9">
        <f>22878-1</f>
        <v>22877</v>
      </c>
      <c r="P27" s="9">
        <v>7954</v>
      </c>
      <c r="Q27" s="419">
        <v>4388</v>
      </c>
      <c r="R27" s="419">
        <f>-1441+8599</f>
        <v>7158</v>
      </c>
      <c r="S27" s="419">
        <v>3576</v>
      </c>
      <c r="T27" s="419">
        <v>3330</v>
      </c>
      <c r="U27" s="419">
        <v>2971</v>
      </c>
      <c r="V27" s="510">
        <v>11470</v>
      </c>
      <c r="W27" s="510">
        <v>13709</v>
      </c>
      <c r="X27" s="509">
        <v>13749</v>
      </c>
    </row>
    <row r="28" spans="1:62" s="15" customFormat="1">
      <c r="A28" s="377" t="s">
        <v>234</v>
      </c>
      <c r="B28" s="377" t="s">
        <v>246</v>
      </c>
      <c r="C28" s="14">
        <v>0</v>
      </c>
      <c r="D28" s="14">
        <v>0</v>
      </c>
      <c r="E28" s="14">
        <v>0</v>
      </c>
      <c r="F28" s="14">
        <v>0</v>
      </c>
      <c r="G28" s="14">
        <v>0</v>
      </c>
      <c r="H28" s="14">
        <v>0</v>
      </c>
      <c r="I28" s="14">
        <v>0</v>
      </c>
      <c r="J28" s="14">
        <v>0</v>
      </c>
      <c r="K28" s="14">
        <v>0</v>
      </c>
      <c r="L28" s="14">
        <v>0</v>
      </c>
      <c r="M28" s="14">
        <v>0</v>
      </c>
      <c r="N28" s="14">
        <v>0</v>
      </c>
      <c r="O28" s="14">
        <v>0</v>
      </c>
      <c r="P28" s="14">
        <v>0</v>
      </c>
      <c r="Q28" s="419">
        <v>0</v>
      </c>
      <c r="R28" s="419">
        <v>0</v>
      </c>
      <c r="S28" s="419">
        <v>0</v>
      </c>
      <c r="T28" s="419">
        <v>0</v>
      </c>
      <c r="U28" s="419">
        <v>0</v>
      </c>
      <c r="V28" s="510">
        <v>0</v>
      </c>
      <c r="W28" s="510">
        <v>0</v>
      </c>
      <c r="X28" s="509">
        <v>0</v>
      </c>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row>
    <row r="29" spans="1:62">
      <c r="A29" s="378" t="s">
        <v>609</v>
      </c>
      <c r="B29" s="344" t="s">
        <v>490</v>
      </c>
      <c r="C29" s="9">
        <v>0</v>
      </c>
      <c r="D29" s="9">
        <v>0</v>
      </c>
      <c r="E29" s="9">
        <v>0</v>
      </c>
      <c r="F29" s="9">
        <v>0</v>
      </c>
      <c r="G29" s="9">
        <v>5862</v>
      </c>
      <c r="H29" s="9">
        <v>-5649</v>
      </c>
      <c r="I29" s="9">
        <v>3657</v>
      </c>
      <c r="J29" s="9">
        <v>9825</v>
      </c>
      <c r="K29" s="9">
        <v>22900</v>
      </c>
      <c r="L29" s="9">
        <v>20779</v>
      </c>
      <c r="M29" s="9">
        <v>5969</v>
      </c>
      <c r="N29" s="9">
        <v>3215</v>
      </c>
      <c r="O29" s="9">
        <v>3951</v>
      </c>
      <c r="P29" s="9">
        <v>4958</v>
      </c>
      <c r="Q29" s="419">
        <v>1022</v>
      </c>
      <c r="R29" s="419">
        <v>2893</v>
      </c>
      <c r="S29" s="419">
        <v>-389</v>
      </c>
      <c r="T29" s="419">
        <f>506-117</f>
        <v>389</v>
      </c>
      <c r="U29" s="419">
        <v>0</v>
      </c>
      <c r="V29" s="510">
        <v>3215</v>
      </c>
      <c r="W29" s="510">
        <v>4276</v>
      </c>
      <c r="X29" s="509">
        <v>11786</v>
      </c>
    </row>
    <row r="30" spans="1:62" ht="28.5">
      <c r="A30" s="375" t="s">
        <v>704</v>
      </c>
      <c r="B30" s="375" t="s">
        <v>705</v>
      </c>
      <c r="C30" s="9"/>
      <c r="D30" s="9"/>
      <c r="E30" s="9"/>
      <c r="F30" s="9"/>
      <c r="G30" s="9"/>
      <c r="H30" s="9"/>
      <c r="I30" s="9"/>
      <c r="J30" s="9"/>
      <c r="K30" s="9"/>
      <c r="L30" s="9"/>
      <c r="M30" s="9"/>
      <c r="N30" s="9"/>
      <c r="O30" s="9"/>
      <c r="P30" s="9"/>
      <c r="Q30" s="419"/>
      <c r="R30" s="419"/>
      <c r="S30" s="421">
        <v>76221</v>
      </c>
      <c r="T30" s="421">
        <v>77778</v>
      </c>
      <c r="U30" s="421">
        <v>80583</v>
      </c>
      <c r="V30" s="421">
        <v>113698</v>
      </c>
      <c r="W30" s="421">
        <v>153990</v>
      </c>
      <c r="X30" s="421">
        <v>194028</v>
      </c>
      <c r="Y30" s="512">
        <f>X30-'P&amp;L'!X6</f>
        <v>0</v>
      </c>
    </row>
    <row r="31" spans="1:62" s="22" customFormat="1">
      <c r="A31" s="375" t="s">
        <v>239</v>
      </c>
      <c r="B31" s="375" t="s">
        <v>243</v>
      </c>
      <c r="C31" s="422">
        <f t="shared" ref="C31:R31" si="56">SUM(C32:C39)</f>
        <v>-305806</v>
      </c>
      <c r="D31" s="422">
        <f t="shared" si="56"/>
        <v>-318481</v>
      </c>
      <c r="E31" s="422">
        <f t="shared" si="56"/>
        <v>-322842</v>
      </c>
      <c r="F31" s="422">
        <f t="shared" si="56"/>
        <v>-305281</v>
      </c>
      <c r="G31" s="422">
        <f t="shared" si="56"/>
        <v>-298674</v>
      </c>
      <c r="H31" s="422">
        <f t="shared" si="56"/>
        <v>-340536</v>
      </c>
      <c r="I31" s="422">
        <f t="shared" si="56"/>
        <v>-383490</v>
      </c>
      <c r="J31" s="422">
        <f t="shared" si="56"/>
        <v>-448690</v>
      </c>
      <c r="K31" s="422">
        <f t="shared" si="56"/>
        <v>-473099</v>
      </c>
      <c r="L31" s="422">
        <f t="shared" si="56"/>
        <v>-492917</v>
      </c>
      <c r="M31" s="422">
        <f t="shared" si="56"/>
        <v>-465122</v>
      </c>
      <c r="N31" s="422">
        <f t="shared" si="56"/>
        <v>-450529</v>
      </c>
      <c r="O31" s="422">
        <f t="shared" si="56"/>
        <v>-404406</v>
      </c>
      <c r="P31" s="422">
        <f t="shared" si="56"/>
        <v>-289941</v>
      </c>
      <c r="Q31" s="422">
        <f t="shared" si="56"/>
        <v>-155686</v>
      </c>
      <c r="R31" s="422">
        <f t="shared" si="56"/>
        <v>-118978</v>
      </c>
      <c r="S31" s="422">
        <f t="shared" ref="S31:X31" si="57">SUM(S32:S39)</f>
        <v>-105914</v>
      </c>
      <c r="T31" s="422">
        <f t="shared" si="57"/>
        <v>-93501</v>
      </c>
      <c r="U31" s="422">
        <f t="shared" si="57"/>
        <v>-89113</v>
      </c>
      <c r="V31" s="511">
        <f t="shared" si="57"/>
        <v>-218749</v>
      </c>
      <c r="W31" s="511">
        <f t="shared" si="57"/>
        <v>-504010</v>
      </c>
      <c r="X31" s="511">
        <f t="shared" si="57"/>
        <v>-948791</v>
      </c>
      <c r="Y31" s="548">
        <f>X31-'P&amp;L'!X7</f>
        <v>0</v>
      </c>
      <c r="Z31" s="374"/>
      <c r="AA31" s="374"/>
      <c r="AB31" s="374"/>
      <c r="AC31" s="374"/>
      <c r="AD31" s="374"/>
      <c r="AE31" s="374"/>
      <c r="AF31" s="374"/>
      <c r="AG31" s="374"/>
      <c r="AH31" s="374"/>
      <c r="AI31" s="374"/>
      <c r="AJ31" s="374"/>
      <c r="AK31" s="374"/>
      <c r="AL31" s="374"/>
      <c r="AM31" s="374"/>
      <c r="AN31" s="374"/>
      <c r="AO31" s="374"/>
      <c r="AP31" s="374"/>
      <c r="AQ31" s="374"/>
      <c r="AR31" s="374"/>
      <c r="AS31" s="374"/>
      <c r="AT31" s="374"/>
      <c r="AU31" s="374"/>
      <c r="AV31" s="374"/>
      <c r="AW31" s="374"/>
      <c r="AX31" s="374"/>
      <c r="AY31" s="374"/>
      <c r="AZ31" s="374"/>
      <c r="BA31" s="374"/>
      <c r="BB31" s="374"/>
      <c r="BC31" s="374"/>
      <c r="BD31" s="374"/>
      <c r="BE31" s="374"/>
      <c r="BF31" s="374"/>
      <c r="BG31" s="374"/>
      <c r="BH31" s="374"/>
      <c r="BI31" s="374"/>
      <c r="BJ31" s="374"/>
    </row>
    <row r="32" spans="1:62">
      <c r="A32" s="344" t="s">
        <v>597</v>
      </c>
      <c r="B32" s="344" t="s">
        <v>601</v>
      </c>
      <c r="C32" s="9">
        <v>-140425</v>
      </c>
      <c r="D32" s="9">
        <v>-145984</v>
      </c>
      <c r="E32" s="9">
        <v>-142184</v>
      </c>
      <c r="F32" s="9">
        <v>-129467</v>
      </c>
      <c r="G32" s="9">
        <v>-118894</v>
      </c>
      <c r="H32" s="9">
        <v>-140819</v>
      </c>
      <c r="I32" s="9">
        <v>-163782</v>
      </c>
      <c r="J32" s="9">
        <v>-205129</v>
      </c>
      <c r="K32" s="9">
        <v>-223733</v>
      </c>
      <c r="L32" s="9">
        <v>-231345</v>
      </c>
      <c r="M32" s="9">
        <v>-198159</v>
      </c>
      <c r="N32" s="9">
        <v>-195265</v>
      </c>
      <c r="O32" s="9">
        <f>-181213</f>
        <v>-181213</v>
      </c>
      <c r="P32" s="9">
        <v>-148891</v>
      </c>
      <c r="Q32" s="420">
        <v>-68976</v>
      </c>
      <c r="R32" s="420">
        <v>-51400</v>
      </c>
      <c r="S32" s="420">
        <v>-33670</v>
      </c>
      <c r="T32" s="420">
        <v>-25116</v>
      </c>
      <c r="U32" s="420">
        <v>-16288</v>
      </c>
      <c r="V32" s="509">
        <v>-28895</v>
      </c>
      <c r="W32" s="509">
        <v>-94736</v>
      </c>
      <c r="X32" s="509">
        <v>-225208</v>
      </c>
    </row>
    <row r="33" spans="1:62">
      <c r="A33" s="344" t="s">
        <v>598</v>
      </c>
      <c r="B33" s="344" t="s">
        <v>602</v>
      </c>
      <c r="C33" s="9">
        <v>-89816</v>
      </c>
      <c r="D33" s="9">
        <v>-82836</v>
      </c>
      <c r="E33" s="9">
        <v>-85502</v>
      </c>
      <c r="F33" s="9">
        <v>-84026</v>
      </c>
      <c r="G33" s="9">
        <v>-84594</v>
      </c>
      <c r="H33" s="9">
        <v>-94367</v>
      </c>
      <c r="I33" s="9">
        <v>-108436</v>
      </c>
      <c r="J33" s="9">
        <v>-118752</v>
      </c>
      <c r="K33" s="9">
        <v>-120991</v>
      </c>
      <c r="L33" s="9">
        <v>-122607</v>
      </c>
      <c r="M33" s="9">
        <v>-135182</v>
      </c>
      <c r="N33" s="9">
        <v>-136753</v>
      </c>
      <c r="O33" s="9">
        <f>-116968+1+9371</f>
        <v>-107596</v>
      </c>
      <c r="P33" s="9">
        <f>-73075+9864</f>
        <v>-63211</v>
      </c>
      <c r="Q33" s="420">
        <f>-39467+10474</f>
        <v>-28993</v>
      </c>
      <c r="R33" s="420">
        <f>-28156+9883</f>
        <v>-18273</v>
      </c>
      <c r="S33" s="420">
        <f>-22214+9605</f>
        <v>-12609</v>
      </c>
      <c r="T33" s="420">
        <f>-17103+7347</f>
        <v>-9756</v>
      </c>
      <c r="U33" s="420">
        <v>-8747</v>
      </c>
      <c r="V33" s="509">
        <v>-62067</v>
      </c>
      <c r="W33" s="509">
        <v>-166598</v>
      </c>
      <c r="X33" s="509">
        <v>-291450</v>
      </c>
    </row>
    <row r="34" spans="1:62" ht="28.5">
      <c r="A34" s="344" t="s">
        <v>240</v>
      </c>
      <c r="B34" s="344" t="s">
        <v>244</v>
      </c>
      <c r="C34" s="9">
        <v>-7225</v>
      </c>
      <c r="D34" s="9">
        <v>-14282</v>
      </c>
      <c r="E34" s="9">
        <v>-19250</v>
      </c>
      <c r="F34" s="9">
        <v>-13610</v>
      </c>
      <c r="G34" s="9">
        <v>-17746</v>
      </c>
      <c r="H34" s="9">
        <v>-17766</v>
      </c>
      <c r="I34" s="9">
        <v>-18853</v>
      </c>
      <c r="J34" s="9">
        <v>-27315</v>
      </c>
      <c r="K34" s="9">
        <v>-29378</v>
      </c>
      <c r="L34" s="9">
        <v>-33560</v>
      </c>
      <c r="M34" s="9">
        <v>-23616</v>
      </c>
      <c r="N34" s="9">
        <v>-10051</v>
      </c>
      <c r="O34" s="9">
        <v>-6829</v>
      </c>
      <c r="P34" s="9">
        <v>-1369</v>
      </c>
      <c r="Q34" s="419">
        <v>329</v>
      </c>
      <c r="R34" s="419">
        <v>469</v>
      </c>
      <c r="S34" s="419">
        <v>614</v>
      </c>
      <c r="T34" s="419">
        <v>847</v>
      </c>
      <c r="U34" s="420">
        <v>758</v>
      </c>
      <c r="V34" s="509">
        <v>-19417</v>
      </c>
      <c r="W34" s="509">
        <v>-44822</v>
      </c>
      <c r="X34" s="509">
        <v>-157010</v>
      </c>
    </row>
    <row r="35" spans="1:62">
      <c r="A35" s="344" t="s">
        <v>599</v>
      </c>
      <c r="B35" s="344" t="s">
        <v>603</v>
      </c>
      <c r="C35" s="9">
        <v>-10913</v>
      </c>
      <c r="D35" s="9">
        <v>-14626</v>
      </c>
      <c r="E35" s="9">
        <v>-14428</v>
      </c>
      <c r="F35" s="9">
        <v>-14094</v>
      </c>
      <c r="G35" s="9">
        <v>-13305</v>
      </c>
      <c r="H35" s="9">
        <v>-16044</v>
      </c>
      <c r="I35" s="9">
        <v>-13544</v>
      </c>
      <c r="J35" s="9">
        <v>-12208</v>
      </c>
      <c r="K35" s="9">
        <v>-12924</v>
      </c>
      <c r="L35" s="9">
        <v>-15138</v>
      </c>
      <c r="M35" s="9">
        <v>-15278</v>
      </c>
      <c r="N35" s="9">
        <v>-14709</v>
      </c>
      <c r="O35" s="9">
        <v>-11898</v>
      </c>
      <c r="P35" s="9">
        <v>-5661</v>
      </c>
      <c r="Q35" s="419">
        <v>-2077</v>
      </c>
      <c r="R35" s="419">
        <v>-1277</v>
      </c>
      <c r="S35" s="419">
        <v>-781</v>
      </c>
      <c r="T35" s="419">
        <f>-127+117</f>
        <v>-10</v>
      </c>
      <c r="U35" s="420">
        <v>-3634</v>
      </c>
      <c r="V35" s="509">
        <v>-18057</v>
      </c>
      <c r="W35" s="509">
        <v>-47555</v>
      </c>
      <c r="X35" s="509">
        <v>-76281</v>
      </c>
    </row>
    <row r="36" spans="1:62">
      <c r="A36" s="344" t="s">
        <v>600</v>
      </c>
      <c r="B36" s="344" t="s">
        <v>604</v>
      </c>
      <c r="C36" s="9">
        <v>-12773</v>
      </c>
      <c r="D36" s="9">
        <v>-11739</v>
      </c>
      <c r="E36" s="9">
        <v>-10384</v>
      </c>
      <c r="F36" s="9">
        <v>-11749</v>
      </c>
      <c r="G36" s="9">
        <v>-13262</v>
      </c>
      <c r="H36" s="9">
        <v>-9675</v>
      </c>
      <c r="I36" s="9">
        <v>-14232</v>
      </c>
      <c r="J36" s="9">
        <v>-16187</v>
      </c>
      <c r="K36" s="9">
        <v>-14066</v>
      </c>
      <c r="L36" s="9">
        <v>-17696</v>
      </c>
      <c r="M36" s="9">
        <v>-18754</v>
      </c>
      <c r="N36" s="9">
        <v>-19905</v>
      </c>
      <c r="O36" s="9">
        <v>-23574</v>
      </c>
      <c r="P36" s="9">
        <v>-15662</v>
      </c>
      <c r="Q36" s="419">
        <v>-8907</v>
      </c>
      <c r="R36" s="419">
        <v>-6223</v>
      </c>
      <c r="S36" s="419">
        <v>-6361</v>
      </c>
      <c r="T36" s="419">
        <v>-5883</v>
      </c>
      <c r="U36" s="420">
        <v>-4807</v>
      </c>
      <c r="V36" s="509">
        <v>-19341</v>
      </c>
      <c r="W36" s="509">
        <v>-40197</v>
      </c>
      <c r="X36" s="509">
        <v>-66137</v>
      </c>
    </row>
    <row r="37" spans="1:62">
      <c r="A37" s="344" t="s">
        <v>241</v>
      </c>
      <c r="B37" s="344" t="s">
        <v>152</v>
      </c>
      <c r="C37" s="9">
        <v>0</v>
      </c>
      <c r="D37" s="9">
        <v>0</v>
      </c>
      <c r="E37" s="9">
        <v>0</v>
      </c>
      <c r="F37" s="9">
        <v>0</v>
      </c>
      <c r="G37" s="9">
        <v>0</v>
      </c>
      <c r="H37" s="9">
        <v>0</v>
      </c>
      <c r="I37" s="9">
        <v>0</v>
      </c>
      <c r="J37" s="9"/>
      <c r="K37" s="9">
        <v>-4480</v>
      </c>
      <c r="L37" s="9">
        <v>-6272</v>
      </c>
      <c r="M37" s="9">
        <v>-5507</v>
      </c>
      <c r="N37" s="9">
        <v>-5339</v>
      </c>
      <c r="O37" s="9">
        <v>-5268</v>
      </c>
      <c r="P37" s="9">
        <v>-5023</v>
      </c>
      <c r="Q37" s="419">
        <v>-4568</v>
      </c>
      <c r="R37" s="419">
        <v>-4093</v>
      </c>
      <c r="S37" s="419">
        <v>-4190</v>
      </c>
      <c r="T37" s="419">
        <v>-3747</v>
      </c>
      <c r="U37" s="420">
        <v>-3477</v>
      </c>
      <c r="V37" s="509">
        <v>-3333</v>
      </c>
      <c r="W37" s="509">
        <v>-3745</v>
      </c>
      <c r="X37" s="509">
        <v>-3534</v>
      </c>
    </row>
    <row r="38" spans="1:62" ht="28.5">
      <c r="A38" s="344" t="s">
        <v>242</v>
      </c>
      <c r="B38" s="344" t="s">
        <v>245</v>
      </c>
      <c r="C38" s="9">
        <v>-44654</v>
      </c>
      <c r="D38" s="9">
        <v>-49014</v>
      </c>
      <c r="E38" s="9">
        <v>-51094</v>
      </c>
      <c r="F38" s="9">
        <v>-52335</v>
      </c>
      <c r="G38" s="9">
        <v>-50873</v>
      </c>
      <c r="H38" s="9">
        <v>-61865</v>
      </c>
      <c r="I38" s="9">
        <v>-64643</v>
      </c>
      <c r="J38" s="9">
        <v>-69099</v>
      </c>
      <c r="K38" s="9">
        <v>-67527</v>
      </c>
      <c r="L38" s="9">
        <v>-66299</v>
      </c>
      <c r="M38" s="9">
        <v>-68626</v>
      </c>
      <c r="N38" s="9">
        <v>-68507</v>
      </c>
      <c r="O38" s="9">
        <v>-68028</v>
      </c>
      <c r="P38" s="9">
        <v>-50124</v>
      </c>
      <c r="Q38" s="419">
        <v>-42494</v>
      </c>
      <c r="R38" s="419">
        <v>-38181</v>
      </c>
      <c r="S38" s="419">
        <v>-37162</v>
      </c>
      <c r="T38" s="419">
        <v>-37835</v>
      </c>
      <c r="U38" s="420">
        <v>-41379</v>
      </c>
      <c r="V38" s="509">
        <v>-67639</v>
      </c>
      <c r="W38" s="509">
        <v>-106357</v>
      </c>
      <c r="X38" s="509">
        <v>-129171</v>
      </c>
    </row>
    <row r="39" spans="1:62">
      <c r="A39" s="465" t="s">
        <v>237</v>
      </c>
      <c r="B39" s="465" t="s">
        <v>249</v>
      </c>
      <c r="C39" s="466">
        <v>0</v>
      </c>
      <c r="D39" s="466">
        <v>0</v>
      </c>
      <c r="E39" s="466">
        <v>0</v>
      </c>
      <c r="F39" s="466">
        <v>0</v>
      </c>
      <c r="G39" s="466">
        <v>0</v>
      </c>
      <c r="H39" s="466">
        <v>0</v>
      </c>
      <c r="I39" s="466">
        <v>0</v>
      </c>
      <c r="J39" s="466">
        <v>0</v>
      </c>
      <c r="K39" s="466">
        <v>0</v>
      </c>
      <c r="L39" s="466">
        <v>0</v>
      </c>
      <c r="M39" s="466">
        <v>0</v>
      </c>
      <c r="N39" s="466">
        <v>0</v>
      </c>
      <c r="O39" s="466">
        <v>0</v>
      </c>
      <c r="P39" s="466">
        <v>0</v>
      </c>
      <c r="Q39" s="466">
        <v>0</v>
      </c>
      <c r="R39" s="466">
        <v>0</v>
      </c>
      <c r="S39" s="466">
        <v>-11755</v>
      </c>
      <c r="T39" s="466">
        <v>-12001</v>
      </c>
      <c r="U39" s="420">
        <v>-11539</v>
      </c>
      <c r="V39" s="509"/>
      <c r="W39" s="509"/>
      <c r="X39" s="509"/>
    </row>
    <row r="40" spans="1:62" s="22" customFormat="1">
      <c r="A40" s="379" t="s">
        <v>86</v>
      </c>
      <c r="B40" s="379" t="s">
        <v>1</v>
      </c>
      <c r="C40" s="257">
        <f t="shared" ref="C40:P40" si="58">C2+C31</f>
        <v>1253996</v>
      </c>
      <c r="D40" s="257">
        <f t="shared" si="58"/>
        <v>1302487</v>
      </c>
      <c r="E40" s="257">
        <f t="shared" si="58"/>
        <v>1340966</v>
      </c>
      <c r="F40" s="257">
        <f t="shared" si="58"/>
        <v>1379448</v>
      </c>
      <c r="G40" s="257">
        <f t="shared" si="58"/>
        <v>1389827</v>
      </c>
      <c r="H40" s="257">
        <f t="shared" si="58"/>
        <v>1396207</v>
      </c>
      <c r="I40" s="257">
        <f t="shared" si="58"/>
        <v>1422219</v>
      </c>
      <c r="J40" s="257">
        <f t="shared" si="58"/>
        <v>1534153</v>
      </c>
      <c r="K40" s="257">
        <f t="shared" si="58"/>
        <v>1608600</v>
      </c>
      <c r="L40" s="257">
        <f t="shared" si="58"/>
        <v>1623532</v>
      </c>
      <c r="M40" s="257">
        <f t="shared" si="58"/>
        <v>1701034</v>
      </c>
      <c r="N40" s="257">
        <f t="shared" si="58"/>
        <v>1647003</v>
      </c>
      <c r="O40" s="257">
        <f t="shared" si="58"/>
        <v>1636313</v>
      </c>
      <c r="P40" s="257">
        <f t="shared" si="58"/>
        <v>1458435</v>
      </c>
      <c r="Q40" s="423">
        <f t="shared" ref="Q40:V40" si="59">Q2+Q31</f>
        <v>1382682</v>
      </c>
      <c r="R40" s="423">
        <f t="shared" si="59"/>
        <v>1410719</v>
      </c>
      <c r="S40" s="423">
        <f t="shared" si="59"/>
        <v>1376164</v>
      </c>
      <c r="T40" s="423">
        <f t="shared" si="59"/>
        <v>1410371</v>
      </c>
      <c r="U40" s="423">
        <f t="shared" si="59"/>
        <v>1443413</v>
      </c>
      <c r="V40" s="423">
        <f t="shared" si="59"/>
        <v>2243949</v>
      </c>
      <c r="W40" s="423">
        <f>W2+W31</f>
        <v>2934845</v>
      </c>
      <c r="X40" s="423">
        <f>X2+X31</f>
        <v>1640703</v>
      </c>
      <c r="Y40" s="374"/>
      <c r="Z40" s="374"/>
      <c r="AA40" s="374"/>
      <c r="AB40" s="374"/>
      <c r="AC40" s="374"/>
      <c r="AD40" s="374"/>
      <c r="AE40" s="374"/>
      <c r="AF40" s="374"/>
      <c r="AG40" s="374"/>
      <c r="AH40" s="374"/>
      <c r="AI40" s="374"/>
      <c r="AJ40" s="374"/>
      <c r="AK40" s="374"/>
      <c r="AL40" s="374"/>
      <c r="AM40" s="374"/>
      <c r="AN40" s="374"/>
      <c r="AO40" s="374"/>
      <c r="AP40" s="374"/>
      <c r="AQ40" s="374"/>
      <c r="AR40" s="374"/>
      <c r="AS40" s="374"/>
      <c r="AT40" s="374"/>
      <c r="AU40" s="374"/>
      <c r="AV40" s="374"/>
      <c r="AW40" s="374"/>
      <c r="AX40" s="374"/>
      <c r="AY40" s="374"/>
      <c r="AZ40" s="374"/>
      <c r="BA40" s="374"/>
      <c r="BB40" s="374"/>
      <c r="BC40" s="374"/>
      <c r="BD40" s="374"/>
      <c r="BE40" s="374"/>
      <c r="BF40" s="374"/>
      <c r="BG40" s="374"/>
      <c r="BH40" s="374"/>
      <c r="BI40" s="374"/>
      <c r="BJ40" s="374"/>
    </row>
    <row r="41" spans="1:62">
      <c r="Q41" s="424"/>
      <c r="R41" s="424"/>
      <c r="S41" s="424"/>
      <c r="T41" s="424"/>
      <c r="U41" s="424"/>
      <c r="V41" s="513"/>
      <c r="W41" s="513"/>
      <c r="X41" s="513"/>
    </row>
    <row r="42" spans="1:62" s="29" customFormat="1">
      <c r="J42" s="288"/>
      <c r="K42" s="288"/>
      <c r="L42" s="288"/>
      <c r="M42" s="288"/>
      <c r="N42" s="288"/>
      <c r="O42" s="579">
        <f>'P&amp;L'!O42</f>
        <v>1636313</v>
      </c>
      <c r="P42" s="579">
        <f>'P&amp;L'!P42</f>
        <v>1458435</v>
      </c>
      <c r="Q42" s="579">
        <f>'P&amp;L'!Q42</f>
        <v>1382682</v>
      </c>
      <c r="R42" s="579">
        <f>'P&amp;L'!R42</f>
        <v>1410719</v>
      </c>
      <c r="S42" s="579">
        <f>'P&amp;L'!S42</f>
        <v>1376958</v>
      </c>
      <c r="T42" s="579">
        <f>'P&amp;L'!T42</f>
        <v>1411088</v>
      </c>
      <c r="U42" s="579">
        <f>'P&amp;L'!U42</f>
        <v>1443413</v>
      </c>
      <c r="V42" s="579">
        <f>'P&amp;L'!V42</f>
        <v>2243949</v>
      </c>
      <c r="W42" s="579">
        <f>'P&amp;L'!W42</f>
        <v>2934845</v>
      </c>
      <c r="X42" s="579">
        <f>'P&amp;L'!X42</f>
        <v>1640703</v>
      </c>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row>
    <row r="43" spans="1:62" s="29" customFormat="1">
      <c r="J43" s="288"/>
      <c r="K43" s="288"/>
      <c r="L43" s="288"/>
      <c r="M43" s="288"/>
      <c r="N43" s="288"/>
      <c r="O43" s="288"/>
      <c r="P43" s="288"/>
      <c r="Q43" s="580"/>
      <c r="R43" s="580"/>
      <c r="S43" s="580"/>
      <c r="T43" s="580"/>
      <c r="U43" s="580"/>
      <c r="V43" s="581"/>
      <c r="W43" s="581"/>
      <c r="X43" s="581"/>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row>
    <row r="44" spans="1:62" s="29" customFormat="1">
      <c r="J44" s="288"/>
      <c r="K44" s="288"/>
      <c r="L44" s="288"/>
      <c r="M44" s="288"/>
      <c r="N44" s="288"/>
      <c r="O44" s="288"/>
      <c r="P44" s="288"/>
      <c r="Q44" s="580"/>
      <c r="R44" s="580"/>
      <c r="S44" s="580"/>
      <c r="T44" s="580"/>
      <c r="U44" s="580"/>
      <c r="V44" s="581"/>
      <c r="W44" s="581"/>
      <c r="X44" s="581"/>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row>
    <row r="45" spans="1:62" s="29" customFormat="1">
      <c r="B45" s="582" t="s">
        <v>708</v>
      </c>
      <c r="J45" s="288"/>
      <c r="K45" s="288"/>
      <c r="L45" s="288"/>
      <c r="M45" s="288"/>
      <c r="N45" s="288"/>
      <c r="O45" s="288"/>
      <c r="P45" s="288"/>
      <c r="Q45" s="580"/>
      <c r="R45" s="580"/>
      <c r="S45" s="580">
        <v>323</v>
      </c>
      <c r="T45" s="580">
        <f>T52-S52</f>
        <v>125</v>
      </c>
      <c r="U45" s="580">
        <f>U52-T52</f>
        <v>67</v>
      </c>
      <c r="V45" s="581"/>
      <c r="W45" s="581"/>
      <c r="X45" s="581"/>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row>
    <row r="46" spans="1:62" s="29" customFormat="1" ht="18.75">
      <c r="B46" s="583" t="s">
        <v>709</v>
      </c>
      <c r="J46" s="288"/>
      <c r="K46" s="288"/>
      <c r="L46" s="288"/>
      <c r="M46" s="288"/>
      <c r="N46" s="288"/>
      <c r="O46" s="288"/>
      <c r="P46" s="288"/>
      <c r="R46" s="575"/>
      <c r="S46" s="575">
        <f>423+S45</f>
        <v>746</v>
      </c>
      <c r="T46" s="580">
        <f t="shared" ref="T46:U47" si="60">T53-S53</f>
        <v>551</v>
      </c>
      <c r="U46" s="580">
        <f t="shared" si="60"/>
        <v>273</v>
      </c>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row>
    <row r="47" spans="1:62" s="29" customFormat="1" ht="21">
      <c r="B47" s="584" t="s">
        <v>710</v>
      </c>
      <c r="J47" s="288"/>
      <c r="K47" s="288"/>
      <c r="L47" s="288"/>
      <c r="M47" s="288"/>
      <c r="N47" s="288"/>
      <c r="O47" s="288"/>
      <c r="P47" s="288"/>
      <c r="S47" s="29">
        <v>48</v>
      </c>
      <c r="T47" s="580">
        <f t="shared" si="60"/>
        <v>166</v>
      </c>
      <c r="U47" s="580">
        <f t="shared" si="60"/>
        <v>210</v>
      </c>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row>
    <row r="48" spans="1:62" s="29" customFormat="1">
      <c r="J48" s="288"/>
      <c r="K48" s="288"/>
      <c r="L48" s="288"/>
      <c r="M48" s="288"/>
      <c r="N48" s="288"/>
      <c r="O48" s="288"/>
      <c r="P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row>
    <row r="49" spans="2:62" s="29" customFormat="1">
      <c r="B49" s="29" t="s">
        <v>711</v>
      </c>
      <c r="J49" s="288"/>
      <c r="K49" s="288"/>
      <c r="L49" s="288"/>
      <c r="M49" s="288"/>
      <c r="N49" s="288"/>
      <c r="O49" s="288"/>
      <c r="P49" s="288"/>
      <c r="S49" s="29">
        <f>S50</f>
        <v>76221</v>
      </c>
      <c r="T49" s="29">
        <f>T50-S50</f>
        <v>77778</v>
      </c>
      <c r="U49" s="29">
        <f>U50-T50</f>
        <v>80583</v>
      </c>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row>
    <row r="50" spans="2:62" s="29" customFormat="1">
      <c r="J50" s="288"/>
      <c r="K50" s="288"/>
      <c r="L50" s="288"/>
      <c r="M50" s="288"/>
      <c r="N50" s="288"/>
      <c r="O50" s="288"/>
      <c r="P50" s="288"/>
      <c r="S50" s="29">
        <v>76221</v>
      </c>
      <c r="T50" s="29">
        <v>153999</v>
      </c>
      <c r="U50" s="29">
        <v>234582</v>
      </c>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row>
    <row r="51" spans="2:62" s="29" customFormat="1">
      <c r="J51" s="288"/>
      <c r="K51" s="288"/>
      <c r="L51" s="288"/>
      <c r="M51" s="288"/>
      <c r="N51" s="288"/>
      <c r="O51" s="288"/>
      <c r="P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row>
    <row r="52" spans="2:62" s="29" customFormat="1">
      <c r="J52" s="288"/>
      <c r="K52" s="288"/>
      <c r="L52" s="288"/>
      <c r="M52" s="288"/>
      <c r="N52" s="288"/>
      <c r="O52" s="288"/>
      <c r="P52" s="288"/>
      <c r="S52" s="580">
        <v>323</v>
      </c>
      <c r="T52" s="580">
        <v>448</v>
      </c>
      <c r="U52" s="580">
        <v>515</v>
      </c>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row>
    <row r="53" spans="2:62" s="29" customFormat="1">
      <c r="J53" s="288"/>
      <c r="K53" s="288"/>
      <c r="L53" s="288"/>
      <c r="M53" s="288"/>
      <c r="N53" s="288"/>
      <c r="O53" s="288"/>
      <c r="P53" s="288"/>
      <c r="S53" s="575">
        <f>423+S52</f>
        <v>746</v>
      </c>
      <c r="T53" s="575">
        <f>849+T52</f>
        <v>1297</v>
      </c>
      <c r="U53" s="575">
        <f>1055+U52</f>
        <v>1570</v>
      </c>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row>
    <row r="54" spans="2:62" s="29" customFormat="1">
      <c r="J54" s="288"/>
      <c r="K54" s="288"/>
      <c r="L54" s="288"/>
      <c r="M54" s="288"/>
      <c r="N54" s="288"/>
      <c r="O54" s="288"/>
      <c r="P54" s="288"/>
      <c r="S54" s="29">
        <v>48</v>
      </c>
      <c r="T54" s="29">
        <v>214</v>
      </c>
      <c r="U54" s="29">
        <v>424</v>
      </c>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row>
  </sheetData>
  <customSheetViews>
    <customSheetView guid="{7E6EAF56-D69B-4B4F-988F-2F68F5374219}">
      <pane xSplit="2" ySplit="2" topLeftCell="S3" activePane="bottomRight" state="frozen"/>
      <selection pane="bottomRight" activeCell="AA8" sqref="AA8"/>
      <pageMargins left="0.7" right="0.7" top="0.75" bottom="0.75" header="0.3" footer="0.3"/>
      <pageSetup paperSize="9" orientation="portrait" r:id="rId1"/>
    </customSheetView>
    <customSheetView guid="{899D69CD-4B7E-42BC-9944-5BD922EB798C}">
      <pane xSplit="2" ySplit="2" topLeftCell="U33" activePane="bottomRight" state="frozen"/>
      <selection pane="bottomRight" activeCell="Y20" sqref="Y20"/>
      <pageMargins left="0.7" right="0.7" top="0.75" bottom="0.75" header="0.3" footer="0.3"/>
      <pageSetup paperSize="9" orientation="portrait" r:id="rId2"/>
    </customSheetView>
    <customSheetView guid="{9AF4A83C-CF57-4B40-8A74-6A0EA6C2FE5C}">
      <pane xSplit="2" ySplit="1" topLeftCell="M2" activePane="bottomRight" state="frozen"/>
      <selection pane="bottomRight" activeCell="W5" sqref="W5"/>
      <pageMargins left="0.7" right="0.7" top="0.75" bottom="0.75" header="0.3" footer="0.3"/>
      <pageSetup paperSize="9" orientation="portrait" horizontalDpi="1200" verticalDpi="1200" r:id="rId3"/>
    </customSheetView>
    <customSheetView guid="{687A4863-1825-4D63-B732-E76682E6DE4F}" hiddenColumns="1" topLeftCell="B25">
      <selection activeCell="W40" sqref="W40"/>
      <pageMargins left="0.7" right="0.7" top="0.75" bottom="0.75" header="0.3" footer="0.3"/>
      <pageSetup paperSize="9" orientation="portrait" r:id="rId4"/>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25FAB884-5E17-4008-8139-33D910C7DEFE}">
      <selection activeCell="A40" sqref="A40:XFD40"/>
      <pageMargins left="0.7" right="0.7" top="0.75" bottom="0.75" header="0.3" footer="0.3"/>
      <pageSetup paperSize="9" orientation="portrait" r:id="rId5"/>
    </customSheetView>
    <customSheetView guid="{22F3E99A-96C8-445F-81B2-67262F695A36}">
      <pane xSplit="2" ySplit="2" topLeftCell="U3" activePane="bottomRight" state="frozen"/>
      <selection pane="bottomRight" activeCell="U35" sqref="U35"/>
      <pageMargins left="0.7" right="0.7" top="0.75" bottom="0.75" header="0.3" footer="0.3"/>
      <pageSetup paperSize="9" orientation="portrait" r:id="rId6"/>
    </customSheetView>
    <customSheetView guid="{12F8D032-8143-430B-8DFF-852E8796C402}" topLeftCell="O1">
      <selection activeCell="O1" sqref="O1:Z1048576"/>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1"/>
  <sheetViews>
    <sheetView showGridLines="0" showRuler="0" zoomScale="120" zoomScaleNormal="120" workbookViewId="0">
      <pane xSplit="2" ySplit="2" topLeftCell="Q3" activePane="bottomRight" state="frozen"/>
      <selection pane="topRight" activeCell="C1" sqref="C1"/>
      <selection pane="bottomLeft" activeCell="A3" sqref="A3"/>
      <selection pane="bottomRight" activeCell="V1" sqref="V1:V1048576"/>
    </sheetView>
  </sheetViews>
  <sheetFormatPr defaultColWidth="9.42578125" defaultRowHeight="12" customHeight="1"/>
  <cols>
    <col min="1" max="1" width="50.5703125" style="6" customWidth="1"/>
    <col min="2" max="2" width="51.5703125" style="6" customWidth="1"/>
    <col min="3" max="4" width="9.42578125" style="6" customWidth="1"/>
    <col min="5" max="5" width="10.140625" style="6" bestFit="1" customWidth="1"/>
    <col min="6" max="7" width="9.42578125" style="6" customWidth="1"/>
    <col min="8" max="8" width="10.140625" style="6" bestFit="1" customWidth="1"/>
    <col min="9" max="9" width="9.42578125" style="6" customWidth="1"/>
    <col min="10" max="10" width="10.140625" style="6" bestFit="1" customWidth="1"/>
    <col min="11" max="11" width="10.140625" style="316" bestFit="1" customWidth="1"/>
    <col min="12" max="18" width="10.140625" style="6" bestFit="1" customWidth="1"/>
    <col min="19" max="19" width="10.42578125" style="6" bestFit="1" customWidth="1"/>
    <col min="20" max="23" width="11.42578125" style="6" customWidth="1"/>
    <col min="24" max="24" width="11.85546875" style="6" customWidth="1"/>
    <col min="25" max="16384" width="9.42578125" style="6"/>
  </cols>
  <sheetData>
    <row r="1" spans="1:27" ht="15" customHeight="1" thickBot="1">
      <c r="C1" s="470"/>
      <c r="D1" s="470"/>
      <c r="E1" s="470"/>
      <c r="F1" s="470"/>
      <c r="G1" s="470"/>
      <c r="H1" s="470"/>
      <c r="I1" s="470"/>
      <c r="J1" s="470"/>
      <c r="K1" s="470"/>
      <c r="L1" s="470"/>
      <c r="M1" s="470"/>
      <c r="N1" s="470"/>
      <c r="O1" s="470"/>
      <c r="P1" s="470"/>
      <c r="Q1" s="470"/>
      <c r="R1" s="470"/>
      <c r="S1" s="380"/>
      <c r="T1" s="532"/>
      <c r="U1" s="532"/>
      <c r="V1" s="532"/>
      <c r="W1" s="532"/>
      <c r="X1" s="532"/>
    </row>
    <row r="2" spans="1:27" ht="15" customHeight="1" thickBot="1">
      <c r="A2" s="367" t="s">
        <v>87</v>
      </c>
      <c r="B2" s="367" t="s">
        <v>2</v>
      </c>
      <c r="C2" s="380" t="s">
        <v>181</v>
      </c>
      <c r="D2" s="380" t="s">
        <v>182</v>
      </c>
      <c r="E2" s="380" t="s">
        <v>183</v>
      </c>
      <c r="F2" s="380" t="s">
        <v>184</v>
      </c>
      <c r="G2" s="380" t="s">
        <v>185</v>
      </c>
      <c r="H2" s="380" t="s">
        <v>186</v>
      </c>
      <c r="I2" s="380" t="s">
        <v>187</v>
      </c>
      <c r="J2" s="380" t="s">
        <v>188</v>
      </c>
      <c r="K2" s="380" t="s">
        <v>189</v>
      </c>
      <c r="L2" s="380" t="s">
        <v>190</v>
      </c>
      <c r="M2" s="380" t="s">
        <v>584</v>
      </c>
      <c r="N2" s="380" t="s">
        <v>592</v>
      </c>
      <c r="O2" s="380" t="s">
        <v>619</v>
      </c>
      <c r="P2" s="380" t="s">
        <v>623</v>
      </c>
      <c r="Q2" s="380" t="s">
        <v>634</v>
      </c>
      <c r="R2" s="380" t="s">
        <v>647</v>
      </c>
      <c r="S2" s="380" t="s">
        <v>651</v>
      </c>
      <c r="T2" s="532" t="s">
        <v>656</v>
      </c>
      <c r="U2" s="532" t="s">
        <v>659</v>
      </c>
      <c r="V2" s="532" t="s">
        <v>703</v>
      </c>
      <c r="W2" s="532" t="s">
        <v>716</v>
      </c>
      <c r="X2" s="532" t="s">
        <v>723</v>
      </c>
    </row>
    <row r="3" spans="1:27" ht="15" customHeight="1">
      <c r="A3" s="381" t="s">
        <v>191</v>
      </c>
      <c r="B3" s="381" t="s">
        <v>192</v>
      </c>
      <c r="C3" s="382">
        <v>83361</v>
      </c>
      <c r="D3" s="382">
        <v>85518</v>
      </c>
      <c r="E3" s="382">
        <v>83848</v>
      </c>
      <c r="F3" s="382">
        <v>85579</v>
      </c>
      <c r="G3" s="382">
        <v>81499</v>
      </c>
      <c r="H3" s="382">
        <v>80399</v>
      </c>
      <c r="I3" s="382">
        <v>78480</v>
      </c>
      <c r="J3" s="382">
        <v>82879</v>
      </c>
      <c r="K3" s="382">
        <v>81089</v>
      </c>
      <c r="L3" s="382">
        <v>81656</v>
      </c>
      <c r="M3" s="382">
        <v>82570</v>
      </c>
      <c r="N3" s="382">
        <v>81656</v>
      </c>
      <c r="O3" s="382">
        <v>79707</v>
      </c>
      <c r="P3" s="382">
        <v>73557</v>
      </c>
      <c r="Q3" s="382">
        <v>78479</v>
      </c>
      <c r="R3" s="382">
        <v>80906</v>
      </c>
      <c r="S3" s="382">
        <v>97970</v>
      </c>
      <c r="T3" s="533">
        <v>94908</v>
      </c>
      <c r="U3" s="533">
        <v>102230</v>
      </c>
      <c r="V3" s="533">
        <v>118104</v>
      </c>
      <c r="W3" s="533">
        <v>107116</v>
      </c>
      <c r="X3" s="533">
        <v>99822</v>
      </c>
    </row>
    <row r="4" spans="1:27" ht="26.1" customHeight="1">
      <c r="A4" s="383" t="s">
        <v>565</v>
      </c>
      <c r="B4" s="383" t="s">
        <v>566</v>
      </c>
      <c r="C4" s="382">
        <f>72258+5982</f>
        <v>78240</v>
      </c>
      <c r="D4" s="382">
        <f>77780+4018</f>
        <v>81798</v>
      </c>
      <c r="E4" s="382">
        <f>82910+4224</f>
        <v>87134</v>
      </c>
      <c r="F4" s="382">
        <f>83177+6015</f>
        <v>89192</v>
      </c>
      <c r="G4" s="382">
        <f>80684+3733</f>
        <v>84417</v>
      </c>
      <c r="H4" s="382">
        <f>91124+3777</f>
        <v>94901</v>
      </c>
      <c r="I4" s="382">
        <f>90513+4213</f>
        <v>94726</v>
      </c>
      <c r="J4" s="382">
        <f>104858+5981</f>
        <v>110839</v>
      </c>
      <c r="K4" s="382">
        <f>96816+3890</f>
        <v>100706</v>
      </c>
      <c r="L4" s="382">
        <v>99012</v>
      </c>
      <c r="M4" s="382">
        <v>102697</v>
      </c>
      <c r="N4" s="382">
        <v>122720</v>
      </c>
      <c r="O4" s="382">
        <v>93088</v>
      </c>
      <c r="P4" s="382">
        <v>97888</v>
      </c>
      <c r="Q4" s="382">
        <v>109844</v>
      </c>
      <c r="R4" s="382">
        <v>104398</v>
      </c>
      <c r="S4" s="382">
        <v>113117</v>
      </c>
      <c r="T4" s="533">
        <v>95712</v>
      </c>
      <c r="U4" s="533">
        <v>110256</v>
      </c>
      <c r="V4" s="533">
        <v>107494</v>
      </c>
      <c r="W4" s="533">
        <v>117590</v>
      </c>
      <c r="X4" s="533">
        <v>123324</v>
      </c>
    </row>
    <row r="5" spans="1:27" ht="15" customHeight="1">
      <c r="A5" s="381" t="s">
        <v>193</v>
      </c>
      <c r="B5" s="381" t="s">
        <v>194</v>
      </c>
      <c r="C5" s="382">
        <v>12788</v>
      </c>
      <c r="D5" s="382">
        <v>11831</v>
      </c>
      <c r="E5" s="382">
        <v>16345</v>
      </c>
      <c r="F5" s="382">
        <v>19339</v>
      </c>
      <c r="G5" s="382">
        <v>14821</v>
      </c>
      <c r="H5" s="382">
        <v>14935</v>
      </c>
      <c r="I5" s="382">
        <v>14740</v>
      </c>
      <c r="J5" s="382">
        <v>26026</v>
      </c>
      <c r="K5" s="382">
        <v>17391</v>
      </c>
      <c r="L5" s="382">
        <v>16853</v>
      </c>
      <c r="M5" s="382">
        <v>17837</v>
      </c>
      <c r="N5" s="382">
        <v>20337</v>
      </c>
      <c r="O5" s="382">
        <v>23810</v>
      </c>
      <c r="P5" s="382">
        <v>18452</v>
      </c>
      <c r="Q5" s="382">
        <v>23531</v>
      </c>
      <c r="R5" s="382">
        <v>26188</v>
      </c>
      <c r="S5" s="382">
        <v>26049</v>
      </c>
      <c r="T5" s="533">
        <v>26589</v>
      </c>
      <c r="U5" s="533">
        <v>30028</v>
      </c>
      <c r="V5" s="533">
        <v>26858</v>
      </c>
      <c r="W5" s="533">
        <v>25539</v>
      </c>
      <c r="X5" s="533">
        <v>30827</v>
      </c>
    </row>
    <row r="6" spans="1:27" ht="15" customHeight="1">
      <c r="A6" s="381" t="s">
        <v>195</v>
      </c>
      <c r="B6" s="381" t="s">
        <v>196</v>
      </c>
      <c r="C6" s="382">
        <v>78131</v>
      </c>
      <c r="D6" s="382">
        <v>84907</v>
      </c>
      <c r="E6" s="382">
        <v>91823</v>
      </c>
      <c r="F6" s="382">
        <v>91195</v>
      </c>
      <c r="G6" s="382">
        <v>89091</v>
      </c>
      <c r="H6" s="382">
        <v>100549</v>
      </c>
      <c r="I6" s="382">
        <v>96500</v>
      </c>
      <c r="J6" s="382">
        <v>109843</v>
      </c>
      <c r="K6" s="382">
        <v>106851</v>
      </c>
      <c r="L6" s="382">
        <v>113794</v>
      </c>
      <c r="M6" s="382">
        <v>111614</v>
      </c>
      <c r="N6" s="382">
        <v>110458</v>
      </c>
      <c r="O6" s="382">
        <v>121539</v>
      </c>
      <c r="P6" s="382">
        <v>104174</v>
      </c>
      <c r="Q6" s="382">
        <v>116339</v>
      </c>
      <c r="R6" s="382">
        <v>126765</v>
      </c>
      <c r="S6" s="382">
        <v>119814</v>
      </c>
      <c r="T6" s="533">
        <v>136633</v>
      </c>
      <c r="U6" s="533">
        <v>153602</v>
      </c>
      <c r="V6" s="533">
        <v>182755</v>
      </c>
      <c r="W6" s="533">
        <v>177671</v>
      </c>
      <c r="X6" s="533">
        <v>180839</v>
      </c>
    </row>
    <row r="7" spans="1:27" ht="15" customHeight="1">
      <c r="A7" s="381" t="s">
        <v>654</v>
      </c>
      <c r="B7" s="381"/>
      <c r="C7" s="382">
        <v>58283</v>
      </c>
      <c r="D7" s="382">
        <v>61020</v>
      </c>
      <c r="E7" s="382">
        <v>61082</v>
      </c>
      <c r="F7" s="382">
        <v>66173</v>
      </c>
      <c r="G7" s="382">
        <v>59720</v>
      </c>
      <c r="H7" s="382">
        <v>60289</v>
      </c>
      <c r="I7" s="382">
        <v>62076</v>
      </c>
      <c r="J7" s="382">
        <v>63190</v>
      </c>
      <c r="K7" s="382">
        <v>58789</v>
      </c>
      <c r="L7" s="382">
        <v>59649</v>
      </c>
      <c r="M7" s="382">
        <v>60854</v>
      </c>
      <c r="N7" s="382">
        <v>59516</v>
      </c>
      <c r="O7" s="382">
        <v>53593</v>
      </c>
      <c r="P7" s="382">
        <v>49638</v>
      </c>
      <c r="Q7" s="382">
        <v>57203</v>
      </c>
      <c r="R7" s="382">
        <v>62657</v>
      </c>
      <c r="S7" s="382">
        <v>58462</v>
      </c>
      <c r="T7" s="533">
        <v>60311</v>
      </c>
      <c r="U7" s="533">
        <v>63547</v>
      </c>
      <c r="V7" s="533">
        <v>63147</v>
      </c>
      <c r="W7" s="533">
        <v>66850</v>
      </c>
      <c r="X7" s="533">
        <v>66047</v>
      </c>
    </row>
    <row r="8" spans="1:27" ht="15" customHeight="1">
      <c r="A8" s="381" t="s">
        <v>664</v>
      </c>
      <c r="B8" s="381" t="s">
        <v>652</v>
      </c>
      <c r="C8" s="382">
        <v>68751</v>
      </c>
      <c r="D8" s="382">
        <v>71455</v>
      </c>
      <c r="E8" s="382">
        <v>101339</v>
      </c>
      <c r="F8" s="382">
        <v>88892</v>
      </c>
      <c r="G8" s="382">
        <v>73537</v>
      </c>
      <c r="H8" s="382">
        <v>95008</v>
      </c>
      <c r="I8" s="382">
        <v>74282</v>
      </c>
      <c r="J8" s="382">
        <v>86594</v>
      </c>
      <c r="K8" s="382">
        <v>76340</v>
      </c>
      <c r="L8" s="382">
        <v>95744</v>
      </c>
      <c r="M8" s="382">
        <v>83041</v>
      </c>
      <c r="N8" s="382">
        <v>81846</v>
      </c>
      <c r="O8" s="382">
        <v>78588</v>
      </c>
      <c r="P8" s="382">
        <v>76146</v>
      </c>
      <c r="Q8" s="382">
        <v>91268</v>
      </c>
      <c r="R8" s="382">
        <v>92474</v>
      </c>
      <c r="S8" s="382">
        <v>85235</v>
      </c>
      <c r="T8" s="533">
        <v>87008</v>
      </c>
      <c r="U8" s="533">
        <v>83503</v>
      </c>
      <c r="V8" s="533">
        <v>84562</v>
      </c>
      <c r="W8" s="533">
        <v>98752</v>
      </c>
      <c r="X8" s="533">
        <v>114044</v>
      </c>
    </row>
    <row r="9" spans="1:27" ht="15" customHeight="1">
      <c r="A9" s="381" t="s">
        <v>198</v>
      </c>
      <c r="B9" s="381" t="s">
        <v>199</v>
      </c>
      <c r="C9" s="382">
        <v>40029</v>
      </c>
      <c r="D9" s="382">
        <v>42160</v>
      </c>
      <c r="E9" s="382">
        <v>42806</v>
      </c>
      <c r="F9" s="382">
        <v>44553</v>
      </c>
      <c r="G9" s="382">
        <v>43118</v>
      </c>
      <c r="H9" s="382">
        <v>42142</v>
      </c>
      <c r="I9" s="382">
        <v>42153</v>
      </c>
      <c r="J9" s="382">
        <v>46848</v>
      </c>
      <c r="K9" s="382">
        <v>44401</v>
      </c>
      <c r="L9" s="382">
        <v>45249</v>
      </c>
      <c r="M9" s="382">
        <v>46451</v>
      </c>
      <c r="N9" s="382">
        <v>49578</v>
      </c>
      <c r="O9" s="382">
        <v>34740</v>
      </c>
      <c r="P9" s="382">
        <v>39290</v>
      </c>
      <c r="Q9" s="382">
        <v>36757</v>
      </c>
      <c r="R9" s="382">
        <v>38163</v>
      </c>
      <c r="S9" s="382">
        <v>35343</v>
      </c>
      <c r="T9" s="533">
        <v>35663</v>
      </c>
      <c r="U9" s="533">
        <v>37211</v>
      </c>
      <c r="V9" s="533">
        <v>33490</v>
      </c>
      <c r="W9" s="533">
        <v>35542</v>
      </c>
      <c r="X9" s="533">
        <v>38387</v>
      </c>
    </row>
    <row r="10" spans="1:27" ht="15" customHeight="1">
      <c r="A10" s="381" t="s">
        <v>54</v>
      </c>
      <c r="B10" s="381" t="s">
        <v>43</v>
      </c>
      <c r="C10" s="382">
        <v>3856</v>
      </c>
      <c r="D10" s="382">
        <v>3042</v>
      </c>
      <c r="E10" s="382">
        <v>1626</v>
      </c>
      <c r="F10" s="382">
        <v>1206</v>
      </c>
      <c r="G10" s="382">
        <v>863</v>
      </c>
      <c r="H10" s="382">
        <v>683</v>
      </c>
      <c r="I10" s="382">
        <v>272</v>
      </c>
      <c r="J10" s="382">
        <v>2973</v>
      </c>
      <c r="K10" s="382">
        <v>1713</v>
      </c>
      <c r="L10" s="382">
        <v>1439</v>
      </c>
      <c r="M10" s="382">
        <v>1390</v>
      </c>
      <c r="N10" s="382">
        <v>16407</v>
      </c>
      <c r="O10" s="382">
        <v>4245</v>
      </c>
      <c r="P10" s="382">
        <v>3098</v>
      </c>
      <c r="Q10" s="382">
        <v>4395</v>
      </c>
      <c r="R10" s="382">
        <v>4393</v>
      </c>
      <c r="S10" s="382">
        <v>4726</v>
      </c>
      <c r="T10" s="533">
        <v>4354</v>
      </c>
      <c r="U10" s="533">
        <v>5397</v>
      </c>
      <c r="V10" s="533">
        <v>5316</v>
      </c>
      <c r="W10" s="533">
        <v>4165</v>
      </c>
      <c r="X10" s="533">
        <v>2488</v>
      </c>
    </row>
    <row r="11" spans="1:27" ht="15" customHeight="1">
      <c r="A11" s="381" t="s">
        <v>200</v>
      </c>
      <c r="B11" s="381" t="s">
        <v>201</v>
      </c>
      <c r="C11" s="382">
        <v>69065</v>
      </c>
      <c r="D11" s="382">
        <v>74900</v>
      </c>
      <c r="E11" s="382">
        <v>79928</v>
      </c>
      <c r="F11" s="382">
        <v>82582</v>
      </c>
      <c r="G11" s="382">
        <v>81201</v>
      </c>
      <c r="H11" s="382">
        <v>79986</v>
      </c>
      <c r="I11" s="382">
        <v>77014</v>
      </c>
      <c r="J11" s="382">
        <v>72176</v>
      </c>
      <c r="K11" s="382">
        <v>67785</v>
      </c>
      <c r="L11" s="382">
        <v>69875</v>
      </c>
      <c r="M11" s="382">
        <v>72832</v>
      </c>
      <c r="N11" s="382">
        <v>74557</v>
      </c>
      <c r="O11" s="382">
        <v>70264</v>
      </c>
      <c r="P11" s="382">
        <v>52775</v>
      </c>
      <c r="Q11" s="382">
        <v>60320</v>
      </c>
      <c r="R11" s="382">
        <v>64741</v>
      </c>
      <c r="S11" s="382">
        <v>67122</v>
      </c>
      <c r="T11" s="533">
        <v>70966</v>
      </c>
      <c r="U11" s="533">
        <v>77947</v>
      </c>
      <c r="V11" s="533">
        <v>58451</v>
      </c>
      <c r="W11" s="533">
        <v>47729</v>
      </c>
      <c r="X11" s="533">
        <v>46348</v>
      </c>
    </row>
    <row r="12" spans="1:27" ht="15" customHeight="1">
      <c r="A12" s="381" t="s">
        <v>55</v>
      </c>
      <c r="B12" s="381" t="s">
        <v>202</v>
      </c>
      <c r="C12" s="382">
        <v>51481</v>
      </c>
      <c r="D12" s="382">
        <v>56656</v>
      </c>
      <c r="E12" s="382">
        <v>54544</v>
      </c>
      <c r="F12" s="382">
        <v>50891</v>
      </c>
      <c r="G12" s="382">
        <v>50144</v>
      </c>
      <c r="H12" s="382">
        <v>54189</v>
      </c>
      <c r="I12" s="382">
        <v>47318</v>
      </c>
      <c r="J12" s="382">
        <v>39261</v>
      </c>
      <c r="K12" s="382">
        <v>48711</v>
      </c>
      <c r="L12" s="382">
        <v>57827</v>
      </c>
      <c r="M12" s="382">
        <v>57861</v>
      </c>
      <c r="N12" s="382">
        <v>58128</v>
      </c>
      <c r="O12" s="382">
        <v>60310</v>
      </c>
      <c r="P12" s="382">
        <v>48450</v>
      </c>
      <c r="Q12" s="382">
        <v>57028</v>
      </c>
      <c r="R12" s="382">
        <v>54771</v>
      </c>
      <c r="S12" s="382">
        <v>53466</v>
      </c>
      <c r="T12" s="533">
        <v>56910</v>
      </c>
      <c r="U12" s="533">
        <v>63822</v>
      </c>
      <c r="V12" s="533">
        <v>61258</v>
      </c>
      <c r="W12" s="533">
        <v>63432</v>
      </c>
      <c r="X12" s="533">
        <v>64228</v>
      </c>
    </row>
    <row r="13" spans="1:27" ht="15" customHeight="1">
      <c r="A13" s="381" t="s">
        <v>111</v>
      </c>
      <c r="B13" s="381" t="s">
        <v>110</v>
      </c>
      <c r="C13" s="382">
        <v>22069</v>
      </c>
      <c r="D13" s="382">
        <v>22670</v>
      </c>
      <c r="E13" s="382">
        <v>26344</v>
      </c>
      <c r="F13" s="382">
        <v>17046</v>
      </c>
      <c r="G13" s="382">
        <v>18132</v>
      </c>
      <c r="H13" s="382">
        <v>19072</v>
      </c>
      <c r="I13" s="382">
        <v>14722</v>
      </c>
      <c r="J13" s="382">
        <v>16524</v>
      </c>
      <c r="K13" s="382">
        <v>18716</v>
      </c>
      <c r="L13" s="382">
        <v>13005</v>
      </c>
      <c r="M13" s="382">
        <v>16001</v>
      </c>
      <c r="N13" s="382">
        <v>11908</v>
      </c>
      <c r="O13" s="382">
        <v>28275</v>
      </c>
      <c r="P13" s="382">
        <v>34127</v>
      </c>
      <c r="Q13" s="382">
        <v>27202</v>
      </c>
      <c r="R13" s="382">
        <v>41785</v>
      </c>
      <c r="S13" s="382">
        <v>44790</v>
      </c>
      <c r="T13" s="533">
        <v>29860</v>
      </c>
      <c r="U13" s="533">
        <v>23110</v>
      </c>
      <c r="V13" s="533">
        <v>44594</v>
      </c>
      <c r="W13" s="533">
        <v>27867</v>
      </c>
      <c r="X13" s="533">
        <v>27873</v>
      </c>
    </row>
    <row r="14" spans="1:27" ht="15" customHeight="1">
      <c r="A14" s="381" t="s">
        <v>203</v>
      </c>
      <c r="B14" s="381" t="s">
        <v>204</v>
      </c>
      <c r="C14" s="382">
        <v>3974</v>
      </c>
      <c r="D14" s="382">
        <v>4117</v>
      </c>
      <c r="E14" s="382">
        <v>3720</v>
      </c>
      <c r="F14" s="382">
        <v>4418</v>
      </c>
      <c r="G14" s="382">
        <v>4372</v>
      </c>
      <c r="H14" s="382">
        <v>4647</v>
      </c>
      <c r="I14" s="382">
        <v>5021</v>
      </c>
      <c r="J14" s="382">
        <v>5877</v>
      </c>
      <c r="K14" s="382">
        <v>6277</v>
      </c>
      <c r="L14" s="382">
        <v>5998</v>
      </c>
      <c r="M14" s="382">
        <v>6576</v>
      </c>
      <c r="N14" s="382">
        <v>5780</v>
      </c>
      <c r="O14" s="382">
        <v>6455</v>
      </c>
      <c r="P14" s="382">
        <v>5082</v>
      </c>
      <c r="Q14" s="382">
        <v>5750</v>
      </c>
      <c r="R14" s="382">
        <v>5590</v>
      </c>
      <c r="S14" s="382">
        <v>6012</v>
      </c>
      <c r="T14" s="533">
        <v>6210</v>
      </c>
      <c r="U14" s="533">
        <v>6188</v>
      </c>
      <c r="V14" s="533">
        <v>5625</v>
      </c>
      <c r="W14" s="533">
        <v>7379</v>
      </c>
      <c r="X14" s="533">
        <v>7379</v>
      </c>
    </row>
    <row r="15" spans="1:27" ht="15" customHeight="1">
      <c r="A15" s="381" t="s">
        <v>205</v>
      </c>
      <c r="B15" s="381" t="s">
        <v>206</v>
      </c>
      <c r="C15" s="382">
        <v>997</v>
      </c>
      <c r="D15" s="382">
        <v>7807</v>
      </c>
      <c r="E15" s="382">
        <v>3951</v>
      </c>
      <c r="F15" s="382">
        <v>1747</v>
      </c>
      <c r="G15" s="382">
        <v>3058</v>
      </c>
      <c r="H15" s="382">
        <v>2827</v>
      </c>
      <c r="I15" s="382">
        <v>1438</v>
      </c>
      <c r="J15" s="382">
        <v>1200</v>
      </c>
      <c r="K15" s="382">
        <v>1034</v>
      </c>
      <c r="L15" s="382">
        <v>964</v>
      </c>
      <c r="M15" s="382">
        <v>2505</v>
      </c>
      <c r="N15" s="382">
        <v>2061</v>
      </c>
      <c r="O15" s="382">
        <v>7222</v>
      </c>
      <c r="P15" s="382">
        <v>958</v>
      </c>
      <c r="Q15" s="382">
        <v>638</v>
      </c>
      <c r="R15" s="382">
        <v>1751</v>
      </c>
      <c r="S15" s="382">
        <v>5387</v>
      </c>
      <c r="T15" s="533">
        <v>15353</v>
      </c>
      <c r="U15" s="533">
        <v>1385</v>
      </c>
      <c r="V15" s="533">
        <v>2589</v>
      </c>
      <c r="W15" s="533">
        <v>2651</v>
      </c>
      <c r="X15" s="533">
        <v>4182</v>
      </c>
    </row>
    <row r="16" spans="1:27" s="316" customFormat="1" ht="15" customHeight="1">
      <c r="A16" s="384"/>
      <c r="B16" s="384" t="s">
        <v>42</v>
      </c>
      <c r="C16" s="385">
        <f t="shared" ref="C16:R16" si="0">SUM(C3:C15)</f>
        <v>571025</v>
      </c>
      <c r="D16" s="385">
        <f t="shared" si="0"/>
        <v>607881</v>
      </c>
      <c r="E16" s="385">
        <f t="shared" si="0"/>
        <v>654490</v>
      </c>
      <c r="F16" s="385">
        <f t="shared" si="0"/>
        <v>642813</v>
      </c>
      <c r="G16" s="385">
        <f t="shared" si="0"/>
        <v>603973</v>
      </c>
      <c r="H16" s="385">
        <f t="shared" si="0"/>
        <v>649627</v>
      </c>
      <c r="I16" s="385">
        <f t="shared" si="0"/>
        <v>608742</v>
      </c>
      <c r="J16" s="385">
        <f t="shared" si="0"/>
        <v>664230</v>
      </c>
      <c r="K16" s="385">
        <f t="shared" si="0"/>
        <v>629803</v>
      </c>
      <c r="L16" s="385">
        <f t="shared" si="0"/>
        <v>661065</v>
      </c>
      <c r="M16" s="385">
        <f t="shared" si="0"/>
        <v>662229</v>
      </c>
      <c r="N16" s="385">
        <f t="shared" si="0"/>
        <v>694952</v>
      </c>
      <c r="O16" s="385">
        <f t="shared" si="0"/>
        <v>661836</v>
      </c>
      <c r="P16" s="385">
        <f t="shared" si="0"/>
        <v>603635</v>
      </c>
      <c r="Q16" s="385">
        <f t="shared" si="0"/>
        <v>668754</v>
      </c>
      <c r="R16" s="385">
        <f t="shared" si="0"/>
        <v>704582</v>
      </c>
      <c r="S16" s="385">
        <f t="shared" ref="S16:X16" si="1">SUM(S3:S15)</f>
        <v>717493</v>
      </c>
      <c r="T16" s="534">
        <f t="shared" si="1"/>
        <v>720477</v>
      </c>
      <c r="U16" s="534">
        <f t="shared" si="1"/>
        <v>758226</v>
      </c>
      <c r="V16" s="534">
        <f t="shared" si="1"/>
        <v>794243</v>
      </c>
      <c r="W16" s="534">
        <f t="shared" si="1"/>
        <v>782283</v>
      </c>
      <c r="X16" s="534">
        <f t="shared" si="1"/>
        <v>805788</v>
      </c>
      <c r="Z16" s="6"/>
      <c r="AA16" s="6"/>
    </row>
    <row r="17" spans="1:24" ht="19.350000000000001" customHeight="1" thickBot="1">
      <c r="A17" s="386" t="s">
        <v>88</v>
      </c>
      <c r="B17" s="386" t="s">
        <v>209</v>
      </c>
      <c r="C17" s="380"/>
      <c r="D17" s="380"/>
      <c r="E17" s="380"/>
      <c r="F17" s="380"/>
      <c r="G17" s="380"/>
      <c r="H17" s="380"/>
      <c r="I17" s="380"/>
      <c r="J17" s="380"/>
      <c r="K17" s="380"/>
      <c r="L17" s="380"/>
      <c r="M17" s="387"/>
      <c r="N17" s="387"/>
      <c r="O17" s="387"/>
      <c r="P17" s="387"/>
      <c r="Q17" s="387"/>
      <c r="R17" s="387"/>
      <c r="S17" s="387"/>
      <c r="T17" s="535"/>
      <c r="U17" s="535"/>
      <c r="V17" s="535"/>
      <c r="W17" s="535"/>
      <c r="X17" s="535"/>
    </row>
    <row r="18" spans="1:24" ht="15" customHeight="1">
      <c r="A18" s="381" t="s">
        <v>191</v>
      </c>
      <c r="B18" s="381" t="s">
        <v>192</v>
      </c>
      <c r="C18" s="382">
        <v>-195</v>
      </c>
      <c r="D18" s="382">
        <v>-165</v>
      </c>
      <c r="E18" s="382">
        <v>-150</v>
      </c>
      <c r="F18" s="382">
        <v>-175</v>
      </c>
      <c r="G18" s="382">
        <v>-185</v>
      </c>
      <c r="H18" s="382">
        <v>-370</v>
      </c>
      <c r="I18" s="382">
        <v>-2809</v>
      </c>
      <c r="J18" s="382">
        <v>-2450</v>
      </c>
      <c r="K18" s="382">
        <v>-241</v>
      </c>
      <c r="L18" s="382">
        <v>-281</v>
      </c>
      <c r="M18" s="382">
        <v>-861</v>
      </c>
      <c r="N18" s="382">
        <v>-984</v>
      </c>
      <c r="O18" s="382">
        <v>-709</v>
      </c>
      <c r="P18" s="382">
        <v>-530</v>
      </c>
      <c r="Q18" s="382">
        <v>-1042</v>
      </c>
      <c r="R18" s="382">
        <v>-1193</v>
      </c>
      <c r="S18" s="382">
        <v>-1233</v>
      </c>
      <c r="T18" s="533">
        <v>-1424</v>
      </c>
      <c r="U18" s="533">
        <v>-1586</v>
      </c>
      <c r="V18" s="533">
        <v>-4006</v>
      </c>
      <c r="W18" s="533">
        <v>-5814</v>
      </c>
      <c r="X18" s="574">
        <v>-4232</v>
      </c>
    </row>
    <row r="19" spans="1:24" ht="15" customHeight="1">
      <c r="A19" s="381" t="s">
        <v>210</v>
      </c>
      <c r="B19" s="381" t="s">
        <v>211</v>
      </c>
      <c r="C19" s="382">
        <v>-19307</v>
      </c>
      <c r="D19" s="382">
        <v>-31097</v>
      </c>
      <c r="E19" s="382">
        <v>-20120</v>
      </c>
      <c r="F19" s="382">
        <v>-27811</v>
      </c>
      <c r="G19" s="382">
        <v>-11773</v>
      </c>
      <c r="H19" s="382">
        <v>-20883</v>
      </c>
      <c r="I19" s="382">
        <v>-12654</v>
      </c>
      <c r="J19" s="382">
        <v>-68176</v>
      </c>
      <c r="K19" s="382">
        <v>-22419</v>
      </c>
      <c r="L19" s="382">
        <v>-34245</v>
      </c>
      <c r="M19" s="382">
        <v>-26283</v>
      </c>
      <c r="N19" s="382">
        <v>-33782</v>
      </c>
      <c r="O19" s="382">
        <v>-28684</v>
      </c>
      <c r="P19" s="382">
        <v>-16229</v>
      </c>
      <c r="Q19" s="382">
        <v>-8599</v>
      </c>
      <c r="R19" s="382">
        <v>-23582</v>
      </c>
      <c r="S19" s="382">
        <v>-16178</v>
      </c>
      <c r="T19" s="533">
        <v>-25481</v>
      </c>
      <c r="U19" s="533">
        <v>-30695</v>
      </c>
      <c r="V19" s="533">
        <v>-23715</v>
      </c>
      <c r="W19" s="533">
        <v>-23402</v>
      </c>
      <c r="X19" s="574">
        <v>-17926</v>
      </c>
    </row>
    <row r="20" spans="1:24" ht="15" customHeight="1">
      <c r="A20" s="381" t="s">
        <v>193</v>
      </c>
      <c r="B20" s="381" t="s">
        <v>194</v>
      </c>
      <c r="C20" s="382">
        <v>-564</v>
      </c>
      <c r="D20" s="382">
        <v>-639</v>
      </c>
      <c r="E20" s="382">
        <v>-590</v>
      </c>
      <c r="F20" s="382">
        <f>-3198-C20-D20-E20</f>
        <v>-1405</v>
      </c>
      <c r="G20" s="382">
        <v>-608</v>
      </c>
      <c r="H20" s="382">
        <f>-2399-G20</f>
        <v>-1791</v>
      </c>
      <c r="I20" s="382">
        <f>-4476-G20-H20</f>
        <v>-2077</v>
      </c>
      <c r="J20" s="382">
        <f>-8918-G20-H20-I20</f>
        <v>-4442</v>
      </c>
      <c r="K20" s="382">
        <v>-2899</v>
      </c>
      <c r="L20" s="382">
        <v>-3858</v>
      </c>
      <c r="M20" s="382">
        <v>-1791</v>
      </c>
      <c r="N20" s="382">
        <v>-18136</v>
      </c>
      <c r="O20" s="382">
        <v>-13198</v>
      </c>
      <c r="P20" s="382">
        <v>-12733</v>
      </c>
      <c r="Q20" s="382">
        <v>-15759</v>
      </c>
      <c r="R20" s="382">
        <v>-13887</v>
      </c>
      <c r="S20" s="382">
        <v>-15020</v>
      </c>
      <c r="T20" s="533">
        <v>-14366</v>
      </c>
      <c r="U20" s="533">
        <v>-14659</v>
      </c>
      <c r="V20" s="533">
        <v>-16638</v>
      </c>
      <c r="W20" s="533">
        <v>-24353</v>
      </c>
      <c r="X20" s="574">
        <v>-20482</v>
      </c>
    </row>
    <row r="21" spans="1:24" ht="15" customHeight="1">
      <c r="A21" s="381" t="s">
        <v>654</v>
      </c>
      <c r="B21" s="381"/>
      <c r="C21" s="382">
        <v>-12346</v>
      </c>
      <c r="D21" s="382">
        <v>-12304</v>
      </c>
      <c r="E21" s="382">
        <v>-13178</v>
      </c>
      <c r="F21" s="382">
        <v>-14003</v>
      </c>
      <c r="G21" s="382">
        <v>-11268</v>
      </c>
      <c r="H21" s="382">
        <v>-12497</v>
      </c>
      <c r="I21" s="382">
        <v>-12343</v>
      </c>
      <c r="J21" s="382">
        <v>-11908</v>
      </c>
      <c r="K21" s="382">
        <v>-9844</v>
      </c>
      <c r="L21" s="382">
        <v>-10967</v>
      </c>
      <c r="M21" s="382">
        <v>-10573</v>
      </c>
      <c r="N21" s="382">
        <v>-13787</v>
      </c>
      <c r="O21" s="382">
        <v>-12626</v>
      </c>
      <c r="P21" s="382">
        <v>-13360</v>
      </c>
      <c r="Q21" s="382">
        <v>-13657</v>
      </c>
      <c r="R21" s="382">
        <v>-15497</v>
      </c>
      <c r="S21" s="382">
        <v>-12561</v>
      </c>
      <c r="T21" s="533">
        <v>-13738</v>
      </c>
      <c r="U21" s="533">
        <v>-15491</v>
      </c>
      <c r="V21" s="533">
        <v>-14353</v>
      </c>
      <c r="W21" s="533">
        <v>-18405</v>
      </c>
      <c r="X21" s="574">
        <v>-18861</v>
      </c>
    </row>
    <row r="22" spans="1:24" ht="15" customHeight="1">
      <c r="A22" s="381" t="s">
        <v>665</v>
      </c>
      <c r="B22" s="381" t="s">
        <v>652</v>
      </c>
      <c r="C22" s="382">
        <v>-26239</v>
      </c>
      <c r="D22" s="382">
        <v>-27778</v>
      </c>
      <c r="E22" s="382">
        <v>-56218</v>
      </c>
      <c r="F22" s="382">
        <v>-42235</v>
      </c>
      <c r="G22" s="382">
        <v>-27583</v>
      </c>
      <c r="H22" s="382">
        <v>-47120</v>
      </c>
      <c r="I22" s="382">
        <v>-27091</v>
      </c>
      <c r="J22" s="382">
        <v>-38452</v>
      </c>
      <c r="K22" s="382">
        <v>-30812</v>
      </c>
      <c r="L22" s="382">
        <v>-46330</v>
      </c>
      <c r="M22" s="382">
        <v>-32529</v>
      </c>
      <c r="N22" s="382">
        <v>-33022</v>
      </c>
      <c r="O22" s="382">
        <v>-30654</v>
      </c>
      <c r="P22" s="382">
        <v>-27009</v>
      </c>
      <c r="Q22" s="382">
        <v>-34942</v>
      </c>
      <c r="R22" s="382">
        <v>-31321</v>
      </c>
      <c r="S22" s="382">
        <v>-21098</v>
      </c>
      <c r="T22" s="533">
        <v>-24503</v>
      </c>
      <c r="U22" s="533">
        <v>-19049</v>
      </c>
      <c r="V22" s="533">
        <v>-20335</v>
      </c>
      <c r="W22" s="533">
        <v>-30510</v>
      </c>
      <c r="X22" s="574">
        <v>-24588</v>
      </c>
    </row>
    <row r="23" spans="1:24" ht="15" customHeight="1">
      <c r="A23" s="381" t="s">
        <v>198</v>
      </c>
      <c r="B23" s="381" t="s">
        <v>199</v>
      </c>
      <c r="C23" s="382">
        <v>-8923</v>
      </c>
      <c r="D23" s="382">
        <v>-9623</v>
      </c>
      <c r="E23" s="382">
        <v>-5523</v>
      </c>
      <c r="F23" s="382">
        <v>-9191</v>
      </c>
      <c r="G23" s="382">
        <v>-8706</v>
      </c>
      <c r="H23" s="382">
        <v>-10189</v>
      </c>
      <c r="I23" s="382">
        <v>-9230</v>
      </c>
      <c r="J23" s="382">
        <v>-10451</v>
      </c>
      <c r="K23" s="382">
        <v>-9122</v>
      </c>
      <c r="L23" s="382">
        <v>-10125</v>
      </c>
      <c r="M23" s="382">
        <v>-10119</v>
      </c>
      <c r="N23" s="382">
        <v>-10530</v>
      </c>
      <c r="O23" s="382">
        <v>-1522</v>
      </c>
      <c r="P23" s="382">
        <v>-6983</v>
      </c>
      <c r="Q23" s="382">
        <v>-6302</v>
      </c>
      <c r="R23" s="382">
        <v>-4183</v>
      </c>
      <c r="S23" s="382">
        <v>-3019</v>
      </c>
      <c r="T23" s="533">
        <v>-3411</v>
      </c>
      <c r="U23" s="533">
        <v>-3347</v>
      </c>
      <c r="V23" s="533">
        <v>-2678</v>
      </c>
      <c r="W23" s="533">
        <v>-6655</v>
      </c>
      <c r="X23" s="574">
        <v>-6033</v>
      </c>
    </row>
    <row r="24" spans="1:24" ht="15" customHeight="1">
      <c r="A24" s="381" t="s">
        <v>111</v>
      </c>
      <c r="B24" s="381" t="s">
        <v>110</v>
      </c>
      <c r="C24" s="382">
        <v>-3172</v>
      </c>
      <c r="D24" s="382">
        <v>-2739</v>
      </c>
      <c r="E24" s="382">
        <v>-2616</v>
      </c>
      <c r="F24" s="382">
        <v>-2648</v>
      </c>
      <c r="G24" s="382">
        <v>-2731</v>
      </c>
      <c r="H24" s="382">
        <v>-2388</v>
      </c>
      <c r="I24" s="382">
        <v>-2192</v>
      </c>
      <c r="J24" s="382">
        <v>-2283</v>
      </c>
      <c r="K24" s="382">
        <v>-2503</v>
      </c>
      <c r="L24" s="382">
        <v>-1783</v>
      </c>
      <c r="M24" s="382">
        <v>-2068</v>
      </c>
      <c r="N24" s="382">
        <v>-1944</v>
      </c>
      <c r="O24" s="382">
        <v>-3614</v>
      </c>
      <c r="P24" s="382">
        <v>-5900</v>
      </c>
      <c r="Q24" s="382">
        <v>-4043</v>
      </c>
      <c r="R24" s="382">
        <v>-5331</v>
      </c>
      <c r="S24" s="382">
        <v>-5322</v>
      </c>
      <c r="T24" s="533">
        <v>-3595</v>
      </c>
      <c r="U24" s="533">
        <v>-3253</v>
      </c>
      <c r="V24" s="533">
        <v>-4983</v>
      </c>
      <c r="W24" s="533">
        <v>-3174</v>
      </c>
      <c r="X24" s="574">
        <v>-3453</v>
      </c>
    </row>
    <row r="25" spans="1:24" ht="13.35" customHeight="1">
      <c r="A25" s="381" t="s">
        <v>212</v>
      </c>
      <c r="B25" s="381" t="s">
        <v>201</v>
      </c>
      <c r="C25" s="382">
        <v>-1630</v>
      </c>
      <c r="D25" s="382">
        <v>-1620</v>
      </c>
      <c r="E25" s="382">
        <v>-1618</v>
      </c>
      <c r="F25" s="382">
        <v>-1740</v>
      </c>
      <c r="G25" s="382">
        <v>-1829</v>
      </c>
      <c r="H25" s="382">
        <v>-1799</v>
      </c>
      <c r="I25" s="382">
        <v>-1512</v>
      </c>
      <c r="J25" s="382">
        <v>-1828</v>
      </c>
      <c r="K25" s="382">
        <v>-2139</v>
      </c>
      <c r="L25" s="382">
        <v>-1480</v>
      </c>
      <c r="M25" s="382">
        <v>-2017</v>
      </c>
      <c r="N25" s="382">
        <v>-5761</v>
      </c>
      <c r="O25" s="382">
        <v>-6001</v>
      </c>
      <c r="P25" s="382">
        <v>-5084</v>
      </c>
      <c r="Q25" s="382">
        <v>-5055</v>
      </c>
      <c r="R25" s="382">
        <v>-5488</v>
      </c>
      <c r="S25" s="382">
        <v>-5508</v>
      </c>
      <c r="T25" s="533">
        <v>-5615</v>
      </c>
      <c r="U25" s="533">
        <v>-5524</v>
      </c>
      <c r="V25" s="533">
        <v>-5620</v>
      </c>
      <c r="W25" s="533">
        <v>-2868</v>
      </c>
      <c r="X25" s="574">
        <v>-691</v>
      </c>
    </row>
    <row r="26" spans="1:24" ht="15" customHeight="1">
      <c r="A26" s="381" t="s">
        <v>55</v>
      </c>
      <c r="B26" s="381" t="s">
        <v>202</v>
      </c>
      <c r="C26" s="382">
        <v>-2140</v>
      </c>
      <c r="D26" s="382">
        <v>-2489</v>
      </c>
      <c r="E26" s="382">
        <v>-6266</v>
      </c>
      <c r="F26" s="382">
        <v>-3876</v>
      </c>
      <c r="G26" s="382">
        <v>-2209</v>
      </c>
      <c r="H26" s="382">
        <v>-1950</v>
      </c>
      <c r="I26" s="382">
        <v>-2157</v>
      </c>
      <c r="J26" s="382">
        <v>-2153</v>
      </c>
      <c r="K26" s="382">
        <v>-5138</v>
      </c>
      <c r="L26" s="382">
        <v>-5187</v>
      </c>
      <c r="M26" s="382">
        <v>-4634</v>
      </c>
      <c r="N26" s="382">
        <v>-4775</v>
      </c>
      <c r="O26" s="382">
        <v>-4340</v>
      </c>
      <c r="P26" s="382">
        <v>-4589</v>
      </c>
      <c r="Q26" s="382">
        <v>-4233</v>
      </c>
      <c r="R26" s="382">
        <v>-4370</v>
      </c>
      <c r="S26" s="382">
        <v>-4149</v>
      </c>
      <c r="T26" s="533">
        <v>-4489</v>
      </c>
      <c r="U26" s="533">
        <v>-4461</v>
      </c>
      <c r="V26" s="533">
        <v>-4430</v>
      </c>
      <c r="W26" s="533">
        <v>-4460</v>
      </c>
      <c r="X26" s="574">
        <v>-4171</v>
      </c>
    </row>
    <row r="27" spans="1:24" ht="15" customHeight="1">
      <c r="A27" s="381" t="s">
        <v>54</v>
      </c>
      <c r="B27" s="381" t="s">
        <v>43</v>
      </c>
      <c r="C27" s="382">
        <v>-5805</v>
      </c>
      <c r="D27" s="382">
        <v>-5832</v>
      </c>
      <c r="E27" s="382">
        <v>-5811</v>
      </c>
      <c r="F27" s="382">
        <v>-4130</v>
      </c>
      <c r="G27" s="382">
        <v>-5309</v>
      </c>
      <c r="H27" s="382">
        <v>-4955</v>
      </c>
      <c r="I27" s="382">
        <v>-4486</v>
      </c>
      <c r="J27" s="382">
        <v>-3058</v>
      </c>
      <c r="K27" s="382">
        <v>-2826</v>
      </c>
      <c r="L27" s="382">
        <v>-2205</v>
      </c>
      <c r="M27" s="382">
        <v>-2130</v>
      </c>
      <c r="N27" s="382">
        <v>-3513</v>
      </c>
      <c r="O27" s="382">
        <v>-2307</v>
      </c>
      <c r="P27" s="382">
        <v>-2139</v>
      </c>
      <c r="Q27" s="382">
        <v>-3446</v>
      </c>
      <c r="R27" s="382">
        <v>-3343</v>
      </c>
      <c r="S27" s="382">
        <v>-3129</v>
      </c>
      <c r="T27" s="533">
        <v>-3413</v>
      </c>
      <c r="U27" s="533">
        <v>-3159</v>
      </c>
      <c r="V27" s="533">
        <v>-2268</v>
      </c>
      <c r="W27" s="533">
        <v>-1990</v>
      </c>
      <c r="X27" s="574">
        <v>-1951</v>
      </c>
    </row>
    <row r="28" spans="1:24" ht="15" customHeight="1">
      <c r="A28" s="381" t="s">
        <v>203</v>
      </c>
      <c r="B28" s="381" t="s">
        <v>204</v>
      </c>
      <c r="C28" s="382">
        <v>-5967</v>
      </c>
      <c r="D28" s="382">
        <v>-7008</v>
      </c>
      <c r="E28" s="382">
        <v>-6769</v>
      </c>
      <c r="F28" s="382">
        <v>-7440</v>
      </c>
      <c r="G28" s="382">
        <v>-7044</v>
      </c>
      <c r="H28" s="382">
        <v>-6451</v>
      </c>
      <c r="I28" s="382">
        <v>-6894</v>
      </c>
      <c r="J28" s="382">
        <v>-6933</v>
      </c>
      <c r="K28" s="382">
        <v>-7564</v>
      </c>
      <c r="L28" s="382">
        <v>-7575</v>
      </c>
      <c r="M28" s="382">
        <v>-7424</v>
      </c>
      <c r="N28" s="382">
        <v>-7864</v>
      </c>
      <c r="O28" s="382">
        <v>-7287</v>
      </c>
      <c r="P28" s="382">
        <v>-6532</v>
      </c>
      <c r="Q28" s="382">
        <v>-6759</v>
      </c>
      <c r="R28" s="382">
        <v>-8766</v>
      </c>
      <c r="S28" s="382">
        <v>-8030</v>
      </c>
      <c r="T28" s="533">
        <v>-8008</v>
      </c>
      <c r="U28" s="533">
        <v>-8142</v>
      </c>
      <c r="V28" s="533">
        <v>-10180</v>
      </c>
      <c r="W28" s="533">
        <v>-12016</v>
      </c>
      <c r="X28" s="574">
        <v>-11185</v>
      </c>
    </row>
    <row r="29" spans="1:24" ht="15" customHeight="1">
      <c r="A29" s="381" t="s">
        <v>213</v>
      </c>
      <c r="B29" s="381" t="s">
        <v>214</v>
      </c>
      <c r="C29" s="382">
        <v>-1801</v>
      </c>
      <c r="D29" s="382">
        <v>-3050</v>
      </c>
      <c r="E29" s="382">
        <v>-3405</v>
      </c>
      <c r="F29" s="382">
        <v>-3662</v>
      </c>
      <c r="G29" s="382">
        <v>-2112</v>
      </c>
      <c r="H29" s="382">
        <v>-2403</v>
      </c>
      <c r="I29" s="382">
        <v>-2359</v>
      </c>
      <c r="J29" s="382">
        <v>-2470</v>
      </c>
      <c r="K29" s="382">
        <v>-2314</v>
      </c>
      <c r="L29" s="382">
        <v>-2153</v>
      </c>
      <c r="M29" s="382">
        <v>-2257</v>
      </c>
      <c r="N29" s="382">
        <v>-2188</v>
      </c>
      <c r="O29" s="382">
        <v>-2099</v>
      </c>
      <c r="P29" s="382">
        <v>-2575</v>
      </c>
      <c r="Q29" s="382">
        <v>-2628</v>
      </c>
      <c r="R29" s="382">
        <v>-2928</v>
      </c>
      <c r="S29" s="382">
        <v>-2124</v>
      </c>
      <c r="T29" s="533">
        <v>-2709</v>
      </c>
      <c r="U29" s="533">
        <v>-2554</v>
      </c>
      <c r="V29" s="533">
        <v>-6004</v>
      </c>
      <c r="W29" s="533">
        <v>-3112</v>
      </c>
      <c r="X29" s="574">
        <v>-3571</v>
      </c>
    </row>
    <row r="30" spans="1:24" ht="15" customHeight="1">
      <c r="A30" s="381" t="s">
        <v>207</v>
      </c>
      <c r="B30" s="381" t="s">
        <v>208</v>
      </c>
      <c r="C30" s="382">
        <f>-8307-C20</f>
        <v>-7743</v>
      </c>
      <c r="D30" s="382">
        <f>-8534-D20</f>
        <v>-7895</v>
      </c>
      <c r="E30" s="382">
        <f>-5911-E20</f>
        <v>-5321</v>
      </c>
      <c r="F30" s="382">
        <f>-10516-F20</f>
        <v>-9111</v>
      </c>
      <c r="G30" s="382">
        <f>-8111-G20</f>
        <v>-7503</v>
      </c>
      <c r="H30" s="382">
        <f>-8862-H20</f>
        <v>-7071</v>
      </c>
      <c r="I30" s="382">
        <f>-9365-I20</f>
        <v>-7288</v>
      </c>
      <c r="J30" s="382">
        <f>-16791-J20</f>
        <v>-12349</v>
      </c>
      <c r="K30" s="382">
        <f>-14819-K20</f>
        <v>-11920</v>
      </c>
      <c r="L30" s="382">
        <v>-12519</v>
      </c>
      <c r="M30" s="382">
        <v>-15496</v>
      </c>
      <c r="N30" s="382">
        <v>-16960</v>
      </c>
      <c r="O30" s="382">
        <f>-10100-451</f>
        <v>-10551</v>
      </c>
      <c r="P30" s="382">
        <f>-7211-930</f>
        <v>-8141</v>
      </c>
      <c r="Q30" s="382">
        <v>-9559</v>
      </c>
      <c r="R30" s="382">
        <v>-15392</v>
      </c>
      <c r="S30" s="382">
        <v>-8848</v>
      </c>
      <c r="T30" s="533">
        <v>-9645</v>
      </c>
      <c r="U30" s="533">
        <v>-11453</v>
      </c>
      <c r="V30" s="533">
        <v>-18306</v>
      </c>
      <c r="W30" s="533">
        <v>-24823</v>
      </c>
      <c r="X30" s="574">
        <v>-22842</v>
      </c>
    </row>
    <row r="31" spans="1:24" s="316" customFormat="1" ht="15" customHeight="1">
      <c r="A31" s="384"/>
      <c r="B31" s="384" t="s">
        <v>42</v>
      </c>
      <c r="C31" s="385">
        <f t="shared" ref="C31:R31" si="2">SUM(C18:C30)</f>
        <v>-95832</v>
      </c>
      <c r="D31" s="385">
        <f t="shared" si="2"/>
        <v>-112239</v>
      </c>
      <c r="E31" s="385">
        <f t="shared" si="2"/>
        <v>-127585</v>
      </c>
      <c r="F31" s="385">
        <f t="shared" si="2"/>
        <v>-127427</v>
      </c>
      <c r="G31" s="385">
        <f t="shared" si="2"/>
        <v>-88860</v>
      </c>
      <c r="H31" s="385">
        <f t="shared" si="2"/>
        <v>-119867</v>
      </c>
      <c r="I31" s="385">
        <f t="shared" si="2"/>
        <v>-93092</v>
      </c>
      <c r="J31" s="385">
        <f t="shared" si="2"/>
        <v>-166953</v>
      </c>
      <c r="K31" s="385">
        <f t="shared" si="2"/>
        <v>-109741</v>
      </c>
      <c r="L31" s="385">
        <f t="shared" si="2"/>
        <v>-138708</v>
      </c>
      <c r="M31" s="385">
        <f t="shared" si="2"/>
        <v>-118182</v>
      </c>
      <c r="N31" s="385">
        <f t="shared" si="2"/>
        <v>-153246</v>
      </c>
      <c r="O31" s="385">
        <f t="shared" si="2"/>
        <v>-123592</v>
      </c>
      <c r="P31" s="385">
        <f t="shared" si="2"/>
        <v>-111804</v>
      </c>
      <c r="Q31" s="385">
        <f t="shared" si="2"/>
        <v>-116024</v>
      </c>
      <c r="R31" s="385">
        <f t="shared" si="2"/>
        <v>-135281</v>
      </c>
      <c r="S31" s="385">
        <f t="shared" ref="S31:X31" si="3">SUM(S18:S30)</f>
        <v>-106219</v>
      </c>
      <c r="T31" s="536">
        <f t="shared" si="3"/>
        <v>-120397</v>
      </c>
      <c r="U31" s="536">
        <f t="shared" si="3"/>
        <v>-123373</v>
      </c>
      <c r="V31" s="536">
        <f t="shared" si="3"/>
        <v>-133516</v>
      </c>
      <c r="W31" s="536">
        <f t="shared" si="3"/>
        <v>-161582</v>
      </c>
      <c r="X31" s="536">
        <f t="shared" si="3"/>
        <v>-139986</v>
      </c>
    </row>
    <row r="32" spans="1:24" ht="15" customHeight="1">
      <c r="P32" s="316"/>
      <c r="Q32" s="316"/>
      <c r="R32" s="316"/>
      <c r="S32" s="316"/>
      <c r="T32" s="424"/>
      <c r="U32" s="424"/>
      <c r="V32" s="424">
        <f>V31-'P&amp;L'!V10</f>
        <v>0</v>
      </c>
      <c r="W32" s="424">
        <f>W31-'P&amp;L'!W10</f>
        <v>0</v>
      </c>
      <c r="X32" s="424"/>
    </row>
    <row r="33" spans="1:24" ht="15" customHeight="1">
      <c r="A33" s="384" t="s">
        <v>53</v>
      </c>
      <c r="B33" s="384" t="s">
        <v>4</v>
      </c>
      <c r="C33" s="385">
        <f t="shared" ref="C33:S33" si="4">SUM(C16,C31)</f>
        <v>475193</v>
      </c>
      <c r="D33" s="385">
        <f t="shared" si="4"/>
        <v>495642</v>
      </c>
      <c r="E33" s="385">
        <f t="shared" si="4"/>
        <v>526905</v>
      </c>
      <c r="F33" s="385">
        <f t="shared" si="4"/>
        <v>515386</v>
      </c>
      <c r="G33" s="385">
        <f t="shared" si="4"/>
        <v>515113</v>
      </c>
      <c r="H33" s="385">
        <f t="shared" si="4"/>
        <v>529760</v>
      </c>
      <c r="I33" s="385">
        <f t="shared" si="4"/>
        <v>515650</v>
      </c>
      <c r="J33" s="385">
        <f t="shared" si="4"/>
        <v>497277</v>
      </c>
      <c r="K33" s="385">
        <f t="shared" si="4"/>
        <v>520062</v>
      </c>
      <c r="L33" s="385">
        <f t="shared" si="4"/>
        <v>522357</v>
      </c>
      <c r="M33" s="385">
        <f t="shared" si="4"/>
        <v>544047</v>
      </c>
      <c r="N33" s="385">
        <f t="shared" si="4"/>
        <v>541706</v>
      </c>
      <c r="O33" s="385">
        <f t="shared" si="4"/>
        <v>538244</v>
      </c>
      <c r="P33" s="385">
        <f t="shared" si="4"/>
        <v>491831</v>
      </c>
      <c r="Q33" s="385">
        <f t="shared" si="4"/>
        <v>552730</v>
      </c>
      <c r="R33" s="385">
        <f t="shared" si="4"/>
        <v>569301</v>
      </c>
      <c r="S33" s="385">
        <f t="shared" si="4"/>
        <v>611274</v>
      </c>
      <c r="T33" s="534">
        <f t="shared" ref="T33" si="5">SUM(T16,T31)</f>
        <v>600080</v>
      </c>
      <c r="U33" s="534">
        <f>SUM(U16,U31)</f>
        <v>634853</v>
      </c>
      <c r="V33" s="534">
        <f>SUM(V16,V31)</f>
        <v>660727</v>
      </c>
      <c r="W33" s="534">
        <f>SUM(W16,W31)</f>
        <v>620701</v>
      </c>
      <c r="X33" s="534">
        <f>SUM(X16,X31)</f>
        <v>665802</v>
      </c>
    </row>
    <row r="34" spans="1:24" ht="15" customHeight="1">
      <c r="C34" s="424"/>
      <c r="D34" s="424"/>
      <c r="E34" s="424"/>
      <c r="F34" s="424"/>
      <c r="G34" s="424"/>
      <c r="H34" s="424"/>
      <c r="I34" s="424"/>
      <c r="J34" s="424"/>
      <c r="K34" s="424"/>
      <c r="L34" s="424"/>
      <c r="M34" s="424"/>
      <c r="N34" s="424"/>
      <c r="O34" s="424"/>
      <c r="P34" s="424"/>
      <c r="Q34" s="424"/>
      <c r="R34" s="424"/>
      <c r="S34" s="445"/>
      <c r="T34" s="537"/>
      <c r="U34" s="537"/>
      <c r="V34" s="537"/>
      <c r="W34" s="537"/>
      <c r="X34" s="537"/>
    </row>
    <row r="35" spans="1:24" ht="15" customHeight="1" thickBot="1">
      <c r="C35" s="388"/>
      <c r="D35" s="380"/>
      <c r="E35" s="380"/>
      <c r="F35" s="380"/>
      <c r="G35" s="380"/>
      <c r="H35" s="380"/>
      <c r="I35" s="380"/>
      <c r="J35" s="380"/>
      <c r="K35" s="380"/>
      <c r="L35" s="380"/>
      <c r="M35" s="380"/>
      <c r="N35" s="380"/>
      <c r="O35" s="380"/>
      <c r="P35" s="380"/>
      <c r="Q35" s="380"/>
      <c r="R35" s="380"/>
      <c r="S35" s="380"/>
      <c r="T35" s="532"/>
      <c r="U35" s="532"/>
      <c r="V35" s="532"/>
      <c r="W35" s="532"/>
      <c r="X35" s="532"/>
    </row>
    <row r="36" spans="1:24" ht="15" customHeight="1" thickBot="1">
      <c r="A36" s="367" t="s">
        <v>53</v>
      </c>
      <c r="B36" s="367" t="s">
        <v>4</v>
      </c>
      <c r="C36" s="389" t="s">
        <v>181</v>
      </c>
      <c r="D36" s="380" t="s">
        <v>182</v>
      </c>
      <c r="E36" s="380" t="s">
        <v>183</v>
      </c>
      <c r="F36" s="380" t="str">
        <f>F2</f>
        <v>IV Q 2017</v>
      </c>
      <c r="G36" s="380" t="str">
        <f>G2</f>
        <v>I Q 2018</v>
      </c>
      <c r="H36" s="380" t="str">
        <f>H2</f>
        <v>II Q 2018</v>
      </c>
      <c r="I36" s="380" t="s">
        <v>187</v>
      </c>
      <c r="J36" s="380" t="str">
        <f>J2</f>
        <v>IV Q 2018</v>
      </c>
      <c r="K36" s="380" t="s">
        <v>189</v>
      </c>
      <c r="L36" s="380" t="s">
        <v>190</v>
      </c>
      <c r="M36" s="380" t="s">
        <v>584</v>
      </c>
      <c r="N36" s="380" t="str">
        <f>N2</f>
        <v>IV Q 2019</v>
      </c>
      <c r="O36" s="380" t="str">
        <f>O2</f>
        <v>I Q 2020</v>
      </c>
      <c r="P36" s="380" t="str">
        <f>P2</f>
        <v>II Q 2020</v>
      </c>
      <c r="Q36" s="380" t="str">
        <f>Q2</f>
        <v>III Q 2020</v>
      </c>
      <c r="R36" s="380" t="str">
        <f>R2</f>
        <v>IV Q 2020</v>
      </c>
      <c r="S36" s="380" t="str">
        <f t="shared" ref="S36" si="6">S2</f>
        <v>I Q 2021</v>
      </c>
      <c r="T36" s="532" t="str">
        <f t="shared" ref="T36" si="7">T2</f>
        <v>II Q 2021</v>
      </c>
      <c r="U36" s="532" t="str">
        <f>U2</f>
        <v>III Q 2021</v>
      </c>
      <c r="V36" s="532" t="str">
        <f>V2</f>
        <v>I Q 2022</v>
      </c>
      <c r="W36" s="532" t="str">
        <f>W2</f>
        <v>II Q 2022</v>
      </c>
      <c r="X36" s="532" t="str">
        <f>X2</f>
        <v>III Q 2022</v>
      </c>
    </row>
    <row r="37" spans="1:24" ht="15" customHeight="1">
      <c r="A37" s="381" t="s">
        <v>191</v>
      </c>
      <c r="B37" s="381" t="s">
        <v>192</v>
      </c>
      <c r="C37" s="382">
        <f t="shared" ref="C37:L37" si="8">C3+C18</f>
        <v>83166</v>
      </c>
      <c r="D37" s="382">
        <f t="shared" si="8"/>
        <v>85353</v>
      </c>
      <c r="E37" s="382">
        <f t="shared" si="8"/>
        <v>83698</v>
      </c>
      <c r="F37" s="382">
        <f t="shared" si="8"/>
        <v>85404</v>
      </c>
      <c r="G37" s="382">
        <f t="shared" si="8"/>
        <v>81314</v>
      </c>
      <c r="H37" s="382">
        <f t="shared" si="8"/>
        <v>80029</v>
      </c>
      <c r="I37" s="382">
        <f t="shared" si="8"/>
        <v>75671</v>
      </c>
      <c r="J37" s="382">
        <f t="shared" si="8"/>
        <v>80429</v>
      </c>
      <c r="K37" s="382">
        <f t="shared" si="8"/>
        <v>80848</v>
      </c>
      <c r="L37" s="382">
        <f t="shared" si="8"/>
        <v>81375</v>
      </c>
      <c r="M37" s="382">
        <v>81709</v>
      </c>
      <c r="N37" s="382">
        <v>80673</v>
      </c>
      <c r="O37" s="382">
        <v>78999</v>
      </c>
      <c r="P37" s="382">
        <f t="shared" ref="P37:R39" si="9">P3+P18</f>
        <v>73027</v>
      </c>
      <c r="Q37" s="382">
        <f t="shared" si="9"/>
        <v>77437</v>
      </c>
      <c r="R37" s="382">
        <f t="shared" si="9"/>
        <v>79713</v>
      </c>
      <c r="S37" s="382">
        <f t="shared" ref="S37:T39" si="10">S3+S18</f>
        <v>96737</v>
      </c>
      <c r="T37" s="533">
        <f t="shared" si="10"/>
        <v>93484</v>
      </c>
      <c r="U37" s="533">
        <f t="shared" ref="U37:U39" si="11">U3+U18</f>
        <v>100644</v>
      </c>
      <c r="V37" s="533">
        <f t="shared" ref="V37:W39" si="12">V3+V18</f>
        <v>114098</v>
      </c>
      <c r="W37" s="533">
        <f t="shared" si="12"/>
        <v>101302</v>
      </c>
      <c r="X37" s="533">
        <f t="shared" ref="X37" si="13">X3+X18</f>
        <v>95590</v>
      </c>
    </row>
    <row r="38" spans="1:24" ht="15" customHeight="1">
      <c r="A38" s="381" t="s">
        <v>581</v>
      </c>
      <c r="B38" s="381" t="s">
        <v>566</v>
      </c>
      <c r="C38" s="382">
        <f t="shared" ref="C38:L38" si="14">C4+C19</f>
        <v>58933</v>
      </c>
      <c r="D38" s="382">
        <f t="shared" si="14"/>
        <v>50701</v>
      </c>
      <c r="E38" s="382">
        <f t="shared" si="14"/>
        <v>67014</v>
      </c>
      <c r="F38" s="382">
        <f t="shared" si="14"/>
        <v>61381</v>
      </c>
      <c r="G38" s="382">
        <f t="shared" si="14"/>
        <v>72644</v>
      </c>
      <c r="H38" s="382">
        <f t="shared" si="14"/>
        <v>74018</v>
      </c>
      <c r="I38" s="382">
        <f t="shared" si="14"/>
        <v>82072</v>
      </c>
      <c r="J38" s="382">
        <f t="shared" si="14"/>
        <v>42663</v>
      </c>
      <c r="K38" s="382">
        <f t="shared" si="14"/>
        <v>78287</v>
      </c>
      <c r="L38" s="382">
        <f t="shared" si="14"/>
        <v>64767</v>
      </c>
      <c r="M38" s="382">
        <v>76414</v>
      </c>
      <c r="N38" s="382">
        <v>88937</v>
      </c>
      <c r="O38" s="382">
        <v>64404</v>
      </c>
      <c r="P38" s="382">
        <f t="shared" si="9"/>
        <v>81659</v>
      </c>
      <c r="Q38" s="382">
        <f t="shared" si="9"/>
        <v>101245</v>
      </c>
      <c r="R38" s="382">
        <f t="shared" si="9"/>
        <v>80816</v>
      </c>
      <c r="S38" s="382">
        <f t="shared" si="10"/>
        <v>96939</v>
      </c>
      <c r="T38" s="533">
        <f t="shared" si="10"/>
        <v>70231</v>
      </c>
      <c r="U38" s="533">
        <f t="shared" si="11"/>
        <v>79561</v>
      </c>
      <c r="V38" s="533">
        <f t="shared" si="12"/>
        <v>83779</v>
      </c>
      <c r="W38" s="533">
        <f t="shared" si="12"/>
        <v>94188</v>
      </c>
      <c r="X38" s="533">
        <f t="shared" ref="X38" si="15">X4+X19</f>
        <v>105398</v>
      </c>
    </row>
    <row r="39" spans="1:24" ht="15" customHeight="1">
      <c r="A39" s="381" t="s">
        <v>193</v>
      </c>
      <c r="B39" s="381" t="s">
        <v>194</v>
      </c>
      <c r="C39" s="382">
        <f t="shared" ref="C39:L39" si="16">C5+C20</f>
        <v>12224</v>
      </c>
      <c r="D39" s="382">
        <f t="shared" si="16"/>
        <v>11192</v>
      </c>
      <c r="E39" s="382">
        <f t="shared" si="16"/>
        <v>15755</v>
      </c>
      <c r="F39" s="382">
        <f t="shared" si="16"/>
        <v>17934</v>
      </c>
      <c r="G39" s="382">
        <f t="shared" si="16"/>
        <v>14213</v>
      </c>
      <c r="H39" s="382">
        <f t="shared" si="16"/>
        <v>13144</v>
      </c>
      <c r="I39" s="382">
        <f t="shared" si="16"/>
        <v>12663</v>
      </c>
      <c r="J39" s="382">
        <f t="shared" si="16"/>
        <v>21584</v>
      </c>
      <c r="K39" s="382">
        <f t="shared" si="16"/>
        <v>14492</v>
      </c>
      <c r="L39" s="382">
        <f t="shared" si="16"/>
        <v>12995</v>
      </c>
      <c r="M39" s="382">
        <v>16046</v>
      </c>
      <c r="N39" s="382">
        <v>2201</v>
      </c>
      <c r="O39" s="382">
        <v>10612</v>
      </c>
      <c r="P39" s="382">
        <f t="shared" si="9"/>
        <v>5719</v>
      </c>
      <c r="Q39" s="382">
        <f t="shared" si="9"/>
        <v>7772</v>
      </c>
      <c r="R39" s="382">
        <f t="shared" si="9"/>
        <v>12301</v>
      </c>
      <c r="S39" s="382">
        <f t="shared" si="10"/>
        <v>11029</v>
      </c>
      <c r="T39" s="533">
        <f t="shared" si="10"/>
        <v>12223</v>
      </c>
      <c r="U39" s="533">
        <f t="shared" si="11"/>
        <v>15369</v>
      </c>
      <c r="V39" s="533">
        <f t="shared" si="12"/>
        <v>10220</v>
      </c>
      <c r="W39" s="533">
        <f t="shared" si="12"/>
        <v>1186</v>
      </c>
      <c r="X39" s="533">
        <f t="shared" ref="X39" si="17">X5+X20</f>
        <v>10345</v>
      </c>
    </row>
    <row r="40" spans="1:24" ht="15" customHeight="1">
      <c r="A40" s="381" t="s">
        <v>195</v>
      </c>
      <c r="B40" s="381" t="s">
        <v>196</v>
      </c>
      <c r="C40" s="382">
        <f t="shared" ref="C40:L40" si="18">C6</f>
        <v>78131</v>
      </c>
      <c r="D40" s="382">
        <f t="shared" si="18"/>
        <v>84907</v>
      </c>
      <c r="E40" s="382">
        <f t="shared" si="18"/>
        <v>91823</v>
      </c>
      <c r="F40" s="382">
        <f t="shared" si="18"/>
        <v>91195</v>
      </c>
      <c r="G40" s="382">
        <f t="shared" si="18"/>
        <v>89091</v>
      </c>
      <c r="H40" s="382">
        <f t="shared" si="18"/>
        <v>100549</v>
      </c>
      <c r="I40" s="382">
        <f t="shared" si="18"/>
        <v>96500</v>
      </c>
      <c r="J40" s="382">
        <f t="shared" si="18"/>
        <v>109843</v>
      </c>
      <c r="K40" s="382">
        <f t="shared" si="18"/>
        <v>106851</v>
      </c>
      <c r="L40" s="382">
        <f t="shared" si="18"/>
        <v>113794</v>
      </c>
      <c r="M40" s="382">
        <v>111614</v>
      </c>
      <c r="N40" s="382">
        <v>110458</v>
      </c>
      <c r="O40" s="382">
        <v>121539</v>
      </c>
      <c r="P40" s="382">
        <f t="shared" ref="P40:U40" si="19">P6</f>
        <v>104174</v>
      </c>
      <c r="Q40" s="382">
        <f t="shared" si="19"/>
        <v>116339</v>
      </c>
      <c r="R40" s="382">
        <f t="shared" si="19"/>
        <v>126765</v>
      </c>
      <c r="S40" s="382">
        <f t="shared" si="19"/>
        <v>119814</v>
      </c>
      <c r="T40" s="533">
        <f t="shared" si="19"/>
        <v>136633</v>
      </c>
      <c r="U40" s="533">
        <f t="shared" si="19"/>
        <v>153602</v>
      </c>
      <c r="V40" s="533">
        <f>V6</f>
        <v>182755</v>
      </c>
      <c r="W40" s="533">
        <f>W6</f>
        <v>177671</v>
      </c>
      <c r="X40" s="533">
        <f>X6</f>
        <v>180839</v>
      </c>
    </row>
    <row r="41" spans="1:24" ht="15" customHeight="1">
      <c r="A41" s="381" t="s">
        <v>197</v>
      </c>
      <c r="B41" s="381" t="s">
        <v>572</v>
      </c>
      <c r="C41" s="382">
        <f t="shared" ref="C41:L41" si="20">C7+C21</f>
        <v>45937</v>
      </c>
      <c r="D41" s="382">
        <f t="shared" si="20"/>
        <v>48716</v>
      </c>
      <c r="E41" s="382">
        <f t="shared" si="20"/>
        <v>47904</v>
      </c>
      <c r="F41" s="382">
        <f t="shared" si="20"/>
        <v>52170</v>
      </c>
      <c r="G41" s="382">
        <f t="shared" si="20"/>
        <v>48452</v>
      </c>
      <c r="H41" s="382">
        <f t="shared" si="20"/>
        <v>47792</v>
      </c>
      <c r="I41" s="382">
        <f t="shared" si="20"/>
        <v>49733</v>
      </c>
      <c r="J41" s="382">
        <f t="shared" si="20"/>
        <v>51282</v>
      </c>
      <c r="K41" s="382">
        <f t="shared" si="20"/>
        <v>48945</v>
      </c>
      <c r="L41" s="382">
        <f t="shared" si="20"/>
        <v>48682</v>
      </c>
      <c r="M41" s="382">
        <v>100793</v>
      </c>
      <c r="N41" s="382">
        <v>94553</v>
      </c>
      <c r="O41" s="382">
        <v>88902</v>
      </c>
      <c r="P41" s="382">
        <f t="shared" ref="P41:S43" si="21">P7+P21</f>
        <v>36278</v>
      </c>
      <c r="Q41" s="382">
        <f t="shared" si="21"/>
        <v>43546</v>
      </c>
      <c r="R41" s="382">
        <f t="shared" si="21"/>
        <v>47160</v>
      </c>
      <c r="S41" s="382">
        <f t="shared" ref="S41:W41" si="22">S7+S21</f>
        <v>45901</v>
      </c>
      <c r="T41" s="533">
        <f t="shared" si="22"/>
        <v>46573</v>
      </c>
      <c r="U41" s="533">
        <f t="shared" si="22"/>
        <v>48056</v>
      </c>
      <c r="V41" s="533">
        <f t="shared" si="22"/>
        <v>48794</v>
      </c>
      <c r="W41" s="533">
        <f t="shared" si="22"/>
        <v>48445</v>
      </c>
      <c r="X41" s="533">
        <f t="shared" ref="X41" si="23">X7+X21</f>
        <v>47186</v>
      </c>
    </row>
    <row r="42" spans="1:24" ht="15" customHeight="1">
      <c r="A42" s="381" t="s">
        <v>653</v>
      </c>
      <c r="B42" s="381" t="s">
        <v>652</v>
      </c>
      <c r="C42" s="382">
        <f t="shared" ref="C42:L42" si="24">C8+C22</f>
        <v>42512</v>
      </c>
      <c r="D42" s="382">
        <f t="shared" si="24"/>
        <v>43677</v>
      </c>
      <c r="E42" s="382">
        <f t="shared" si="24"/>
        <v>45121</v>
      </c>
      <c r="F42" s="382">
        <f t="shared" si="24"/>
        <v>46657</v>
      </c>
      <c r="G42" s="382">
        <f t="shared" si="24"/>
        <v>45954</v>
      </c>
      <c r="H42" s="382">
        <f t="shared" si="24"/>
        <v>47888</v>
      </c>
      <c r="I42" s="382">
        <f t="shared" si="24"/>
        <v>47191</v>
      </c>
      <c r="J42" s="382">
        <f t="shared" si="24"/>
        <v>48142</v>
      </c>
      <c r="K42" s="382">
        <f t="shared" si="24"/>
        <v>45528</v>
      </c>
      <c r="L42" s="382">
        <f t="shared" si="24"/>
        <v>49414</v>
      </c>
      <c r="M42" s="382">
        <v>50512</v>
      </c>
      <c r="N42" s="382">
        <v>48824</v>
      </c>
      <c r="O42" s="382">
        <v>47935</v>
      </c>
      <c r="P42" s="382">
        <f t="shared" si="21"/>
        <v>49137</v>
      </c>
      <c r="Q42" s="382">
        <f t="shared" si="21"/>
        <v>56326</v>
      </c>
      <c r="R42" s="382">
        <f t="shared" si="21"/>
        <v>61153</v>
      </c>
      <c r="S42" s="382">
        <f t="shared" si="21"/>
        <v>64137</v>
      </c>
      <c r="T42" s="533">
        <f t="shared" ref="T42" si="25">T8+T22</f>
        <v>62505</v>
      </c>
      <c r="U42" s="533">
        <f t="shared" ref="U42:V43" si="26">U8+U22</f>
        <v>64454</v>
      </c>
      <c r="V42" s="533">
        <f t="shared" si="26"/>
        <v>64227</v>
      </c>
      <c r="W42" s="533">
        <f t="shared" ref="W42:X42" si="27">W8+W22</f>
        <v>68242</v>
      </c>
      <c r="X42" s="533">
        <f t="shared" si="27"/>
        <v>89456</v>
      </c>
    </row>
    <row r="43" spans="1:24" ht="15.6" customHeight="1">
      <c r="A43" s="381" t="s">
        <v>198</v>
      </c>
      <c r="B43" s="381" t="s">
        <v>199</v>
      </c>
      <c r="C43" s="382">
        <f t="shared" ref="C43:L43" si="28">C9+C23</f>
        <v>31106</v>
      </c>
      <c r="D43" s="382">
        <f t="shared" si="28"/>
        <v>32537</v>
      </c>
      <c r="E43" s="382">
        <f t="shared" si="28"/>
        <v>37283</v>
      </c>
      <c r="F43" s="382">
        <f t="shared" si="28"/>
        <v>35362</v>
      </c>
      <c r="G43" s="382">
        <f t="shared" si="28"/>
        <v>34412</v>
      </c>
      <c r="H43" s="382">
        <f t="shared" si="28"/>
        <v>31953</v>
      </c>
      <c r="I43" s="382">
        <f t="shared" si="28"/>
        <v>32923</v>
      </c>
      <c r="J43" s="382">
        <f t="shared" si="28"/>
        <v>36397</v>
      </c>
      <c r="K43" s="382">
        <f t="shared" si="28"/>
        <v>35279</v>
      </c>
      <c r="L43" s="382">
        <f t="shared" si="28"/>
        <v>35124</v>
      </c>
      <c r="M43" s="382">
        <v>36332</v>
      </c>
      <c r="N43" s="382">
        <v>39048</v>
      </c>
      <c r="O43" s="382">
        <v>33218</v>
      </c>
      <c r="P43" s="382">
        <f t="shared" si="21"/>
        <v>32307</v>
      </c>
      <c r="Q43" s="382">
        <f t="shared" si="21"/>
        <v>30455</v>
      </c>
      <c r="R43" s="382">
        <f t="shared" si="21"/>
        <v>33980</v>
      </c>
      <c r="S43" s="382">
        <f t="shared" si="21"/>
        <v>32324</v>
      </c>
      <c r="T43" s="533">
        <f t="shared" ref="T43" si="29">T9+T23</f>
        <v>32252</v>
      </c>
      <c r="U43" s="533">
        <f t="shared" si="26"/>
        <v>33864</v>
      </c>
      <c r="V43" s="533">
        <f t="shared" si="26"/>
        <v>30812</v>
      </c>
      <c r="W43" s="533">
        <f t="shared" ref="W43:X43" si="30">W9+W23</f>
        <v>28887</v>
      </c>
      <c r="X43" s="533">
        <f t="shared" si="30"/>
        <v>32354</v>
      </c>
    </row>
    <row r="44" spans="1:24" ht="15" customHeight="1">
      <c r="A44" s="381" t="s">
        <v>54</v>
      </c>
      <c r="B44" s="381" t="s">
        <v>43</v>
      </c>
      <c r="C44" s="382">
        <f t="shared" ref="C44:L44" si="31">C10+C27</f>
        <v>-1949</v>
      </c>
      <c r="D44" s="382">
        <f t="shared" si="31"/>
        <v>-2790</v>
      </c>
      <c r="E44" s="382">
        <f t="shared" si="31"/>
        <v>-4185</v>
      </c>
      <c r="F44" s="382">
        <f t="shared" si="31"/>
        <v>-2924</v>
      </c>
      <c r="G44" s="382">
        <f t="shared" si="31"/>
        <v>-4446</v>
      </c>
      <c r="H44" s="382">
        <f t="shared" si="31"/>
        <v>-4272</v>
      </c>
      <c r="I44" s="382">
        <f t="shared" si="31"/>
        <v>-4214</v>
      </c>
      <c r="J44" s="382">
        <f t="shared" si="31"/>
        <v>-85</v>
      </c>
      <c r="K44" s="382">
        <f t="shared" si="31"/>
        <v>-1113</v>
      </c>
      <c r="L44" s="382">
        <f t="shared" si="31"/>
        <v>-766</v>
      </c>
      <c r="M44" s="382">
        <v>-740</v>
      </c>
      <c r="N44" s="382">
        <v>12893</v>
      </c>
      <c r="O44" s="382">
        <v>1938</v>
      </c>
      <c r="P44" s="382">
        <f t="shared" ref="P44:U44" si="32">P10+P27</f>
        <v>959</v>
      </c>
      <c r="Q44" s="382">
        <f t="shared" si="32"/>
        <v>949</v>
      </c>
      <c r="R44" s="382">
        <f t="shared" si="32"/>
        <v>1050</v>
      </c>
      <c r="S44" s="382">
        <f t="shared" si="32"/>
        <v>1597</v>
      </c>
      <c r="T44" s="533">
        <f t="shared" si="32"/>
        <v>941</v>
      </c>
      <c r="U44" s="533">
        <f t="shared" si="32"/>
        <v>2238</v>
      </c>
      <c r="V44" s="533">
        <f>V10+V27</f>
        <v>3048</v>
      </c>
      <c r="W44" s="533">
        <f>W10+W27</f>
        <v>2175</v>
      </c>
      <c r="X44" s="533">
        <f>X10+X27</f>
        <v>537</v>
      </c>
    </row>
    <row r="45" spans="1:24" ht="15" customHeight="1">
      <c r="A45" s="381" t="s">
        <v>200</v>
      </c>
      <c r="B45" s="381" t="s">
        <v>201</v>
      </c>
      <c r="C45" s="382">
        <f t="shared" ref="C45:L45" si="33">C11+C25</f>
        <v>67435</v>
      </c>
      <c r="D45" s="382">
        <f t="shared" si="33"/>
        <v>73280</v>
      </c>
      <c r="E45" s="382">
        <f t="shared" si="33"/>
        <v>78310</v>
      </c>
      <c r="F45" s="382">
        <f t="shared" si="33"/>
        <v>80842</v>
      </c>
      <c r="G45" s="382">
        <f t="shared" si="33"/>
        <v>79372</v>
      </c>
      <c r="H45" s="382">
        <f t="shared" si="33"/>
        <v>78187</v>
      </c>
      <c r="I45" s="382">
        <f t="shared" si="33"/>
        <v>75502</v>
      </c>
      <c r="J45" s="382">
        <f t="shared" si="33"/>
        <v>70348</v>
      </c>
      <c r="K45" s="382">
        <f t="shared" si="33"/>
        <v>65646</v>
      </c>
      <c r="L45" s="382">
        <f t="shared" si="33"/>
        <v>68395</v>
      </c>
      <c r="M45" s="382">
        <v>70815</v>
      </c>
      <c r="N45" s="382">
        <v>68795</v>
      </c>
      <c r="O45" s="382">
        <v>64262</v>
      </c>
      <c r="P45" s="382">
        <f t="shared" ref="P45:R46" si="34">P11+P25</f>
        <v>47691</v>
      </c>
      <c r="Q45" s="382">
        <f t="shared" si="34"/>
        <v>55265</v>
      </c>
      <c r="R45" s="382">
        <f t="shared" si="34"/>
        <v>59253</v>
      </c>
      <c r="S45" s="382">
        <f t="shared" ref="S45:U46" si="35">S11+S25</f>
        <v>61614</v>
      </c>
      <c r="T45" s="533">
        <f t="shared" si="35"/>
        <v>65351</v>
      </c>
      <c r="U45" s="533">
        <f t="shared" si="35"/>
        <v>72423</v>
      </c>
      <c r="V45" s="533">
        <f t="shared" ref="V45:X46" si="36">V11+V25</f>
        <v>52831</v>
      </c>
      <c r="W45" s="533">
        <f t="shared" si="36"/>
        <v>44861</v>
      </c>
      <c r="X45" s="533">
        <f t="shared" si="36"/>
        <v>45657</v>
      </c>
    </row>
    <row r="46" spans="1:24" ht="15" customHeight="1">
      <c r="A46" s="381" t="s">
        <v>55</v>
      </c>
      <c r="B46" s="381" t="s">
        <v>202</v>
      </c>
      <c r="C46" s="382">
        <f t="shared" ref="C46:L46" si="37">C12+C26</f>
        <v>49341</v>
      </c>
      <c r="D46" s="382">
        <f t="shared" si="37"/>
        <v>54167</v>
      </c>
      <c r="E46" s="382">
        <f t="shared" si="37"/>
        <v>48278</v>
      </c>
      <c r="F46" s="382">
        <f t="shared" si="37"/>
        <v>47015</v>
      </c>
      <c r="G46" s="382">
        <f t="shared" si="37"/>
        <v>47935</v>
      </c>
      <c r="H46" s="382">
        <f t="shared" si="37"/>
        <v>52239</v>
      </c>
      <c r="I46" s="382">
        <f t="shared" si="37"/>
        <v>45161</v>
      </c>
      <c r="J46" s="382">
        <f t="shared" si="37"/>
        <v>37108</v>
      </c>
      <c r="K46" s="382">
        <f t="shared" si="37"/>
        <v>43573</v>
      </c>
      <c r="L46" s="382">
        <f t="shared" si="37"/>
        <v>52640</v>
      </c>
      <c r="M46" s="382">
        <v>53227</v>
      </c>
      <c r="N46" s="382">
        <v>53354</v>
      </c>
      <c r="O46" s="382">
        <v>55970</v>
      </c>
      <c r="P46" s="382">
        <f t="shared" si="34"/>
        <v>43861</v>
      </c>
      <c r="Q46" s="382">
        <f t="shared" si="34"/>
        <v>52795</v>
      </c>
      <c r="R46" s="382">
        <f t="shared" si="34"/>
        <v>50401</v>
      </c>
      <c r="S46" s="382">
        <f t="shared" si="35"/>
        <v>49317</v>
      </c>
      <c r="T46" s="533">
        <f t="shared" si="35"/>
        <v>52421</v>
      </c>
      <c r="U46" s="533">
        <f t="shared" si="35"/>
        <v>59361</v>
      </c>
      <c r="V46" s="533">
        <f t="shared" si="36"/>
        <v>56828</v>
      </c>
      <c r="W46" s="533">
        <f t="shared" si="36"/>
        <v>58972</v>
      </c>
      <c r="X46" s="533">
        <f t="shared" si="36"/>
        <v>60057</v>
      </c>
    </row>
    <row r="47" spans="1:24" ht="15" customHeight="1">
      <c r="A47" s="381" t="s">
        <v>111</v>
      </c>
      <c r="B47" s="381" t="s">
        <v>110</v>
      </c>
      <c r="C47" s="382">
        <f t="shared" ref="C47:L47" si="38">C13+C24</f>
        <v>18897</v>
      </c>
      <c r="D47" s="382">
        <f t="shared" si="38"/>
        <v>19931</v>
      </c>
      <c r="E47" s="382">
        <f t="shared" si="38"/>
        <v>23728</v>
      </c>
      <c r="F47" s="382">
        <f t="shared" si="38"/>
        <v>14398</v>
      </c>
      <c r="G47" s="382">
        <f t="shared" si="38"/>
        <v>15401</v>
      </c>
      <c r="H47" s="382">
        <f t="shared" si="38"/>
        <v>16684</v>
      </c>
      <c r="I47" s="382">
        <f t="shared" si="38"/>
        <v>12530</v>
      </c>
      <c r="J47" s="382">
        <f t="shared" si="38"/>
        <v>14241</v>
      </c>
      <c r="K47" s="382">
        <f t="shared" si="38"/>
        <v>16213</v>
      </c>
      <c r="L47" s="382">
        <f t="shared" si="38"/>
        <v>11222</v>
      </c>
      <c r="M47" s="382">
        <v>13933</v>
      </c>
      <c r="N47" s="382">
        <v>9964</v>
      </c>
      <c r="O47" s="382">
        <v>24660</v>
      </c>
      <c r="P47" s="382">
        <f t="shared" ref="P47:U47" si="39">P13+P24</f>
        <v>28227</v>
      </c>
      <c r="Q47" s="382">
        <f t="shared" si="39"/>
        <v>23159</v>
      </c>
      <c r="R47" s="382">
        <f t="shared" si="39"/>
        <v>36454</v>
      </c>
      <c r="S47" s="382">
        <f t="shared" si="39"/>
        <v>39468</v>
      </c>
      <c r="T47" s="533">
        <f t="shared" si="39"/>
        <v>26265</v>
      </c>
      <c r="U47" s="533">
        <f t="shared" si="39"/>
        <v>19857</v>
      </c>
      <c r="V47" s="533">
        <f>V13+V24</f>
        <v>39611</v>
      </c>
      <c r="W47" s="533">
        <f>W13+W24</f>
        <v>24693</v>
      </c>
      <c r="X47" s="533">
        <f>X13+X24</f>
        <v>24420</v>
      </c>
    </row>
    <row r="48" spans="1:24" ht="15" customHeight="1">
      <c r="A48" s="381" t="s">
        <v>203</v>
      </c>
      <c r="B48" s="381" t="s">
        <v>204</v>
      </c>
      <c r="C48" s="382">
        <f t="shared" ref="C48:L48" si="40">C14+C28</f>
        <v>-1993</v>
      </c>
      <c r="D48" s="382">
        <f t="shared" si="40"/>
        <v>-2891</v>
      </c>
      <c r="E48" s="382">
        <f t="shared" si="40"/>
        <v>-3049</v>
      </c>
      <c r="F48" s="382">
        <f t="shared" si="40"/>
        <v>-3022</v>
      </c>
      <c r="G48" s="382">
        <f t="shared" si="40"/>
        <v>-2672</v>
      </c>
      <c r="H48" s="382">
        <f t="shared" si="40"/>
        <v>-1804</v>
      </c>
      <c r="I48" s="382">
        <f t="shared" si="40"/>
        <v>-1873</v>
      </c>
      <c r="J48" s="382">
        <f t="shared" si="40"/>
        <v>-1056</v>
      </c>
      <c r="K48" s="382">
        <f t="shared" si="40"/>
        <v>-1287</v>
      </c>
      <c r="L48" s="382">
        <f t="shared" si="40"/>
        <v>-1577</v>
      </c>
      <c r="M48" s="382">
        <v>-848</v>
      </c>
      <c r="N48" s="382">
        <v>-2084</v>
      </c>
      <c r="O48" s="382">
        <v>-832</v>
      </c>
      <c r="P48" s="382">
        <f t="shared" ref="P48:U48" si="41">P14+P28</f>
        <v>-1450</v>
      </c>
      <c r="Q48" s="382">
        <f t="shared" si="41"/>
        <v>-1009</v>
      </c>
      <c r="R48" s="382">
        <f t="shared" si="41"/>
        <v>-3176</v>
      </c>
      <c r="S48" s="382">
        <f t="shared" si="41"/>
        <v>-2018</v>
      </c>
      <c r="T48" s="533">
        <f t="shared" si="41"/>
        <v>-1798</v>
      </c>
      <c r="U48" s="533">
        <f t="shared" si="41"/>
        <v>-1954</v>
      </c>
      <c r="V48" s="533">
        <f>V14+V28</f>
        <v>-4555</v>
      </c>
      <c r="W48" s="533">
        <f>W14+W28</f>
        <v>-4637</v>
      </c>
      <c r="X48" s="533">
        <f>X14+X28</f>
        <v>-3806</v>
      </c>
    </row>
    <row r="49" spans="1:24" ht="15" customHeight="1">
      <c r="A49" s="381" t="s">
        <v>205</v>
      </c>
      <c r="B49" s="381" t="s">
        <v>206</v>
      </c>
      <c r="C49" s="382">
        <f t="shared" ref="C49:L49" si="42">C15</f>
        <v>997</v>
      </c>
      <c r="D49" s="382">
        <f t="shared" si="42"/>
        <v>7807</v>
      </c>
      <c r="E49" s="382">
        <f t="shared" si="42"/>
        <v>3951</v>
      </c>
      <c r="F49" s="382">
        <f t="shared" si="42"/>
        <v>1747</v>
      </c>
      <c r="G49" s="382">
        <f t="shared" si="42"/>
        <v>3058</v>
      </c>
      <c r="H49" s="382">
        <f t="shared" si="42"/>
        <v>2827</v>
      </c>
      <c r="I49" s="382">
        <f t="shared" si="42"/>
        <v>1438</v>
      </c>
      <c r="J49" s="382">
        <f t="shared" si="42"/>
        <v>1200</v>
      </c>
      <c r="K49" s="382">
        <f t="shared" si="42"/>
        <v>1034</v>
      </c>
      <c r="L49" s="382">
        <f t="shared" si="42"/>
        <v>964</v>
      </c>
      <c r="M49" s="382">
        <v>2505</v>
      </c>
      <c r="N49" s="382">
        <v>2062</v>
      </c>
      <c r="O49" s="382">
        <v>7222</v>
      </c>
      <c r="P49" s="382">
        <f t="shared" ref="P49:U49" si="43">P15</f>
        <v>958</v>
      </c>
      <c r="Q49" s="382">
        <f t="shared" si="43"/>
        <v>638</v>
      </c>
      <c r="R49" s="382">
        <f t="shared" si="43"/>
        <v>1751</v>
      </c>
      <c r="S49" s="382">
        <f t="shared" si="43"/>
        <v>5387</v>
      </c>
      <c r="T49" s="533">
        <f t="shared" si="43"/>
        <v>15353</v>
      </c>
      <c r="U49" s="533">
        <f t="shared" si="43"/>
        <v>1385</v>
      </c>
      <c r="V49" s="533">
        <f>V15</f>
        <v>2589</v>
      </c>
      <c r="W49" s="533">
        <f>W15</f>
        <v>2651</v>
      </c>
      <c r="X49" s="533">
        <f>X15</f>
        <v>4182</v>
      </c>
    </row>
    <row r="50" spans="1:24" ht="15" customHeight="1">
      <c r="A50" s="381" t="s">
        <v>207</v>
      </c>
      <c r="B50" s="381" t="s">
        <v>215</v>
      </c>
      <c r="C50" s="382">
        <f t="shared" ref="C50:H50" si="44">C30+C29</f>
        <v>-9544</v>
      </c>
      <c r="D50" s="382">
        <f t="shared" si="44"/>
        <v>-10945</v>
      </c>
      <c r="E50" s="382">
        <f t="shared" si="44"/>
        <v>-8726</v>
      </c>
      <c r="F50" s="382">
        <f t="shared" si="44"/>
        <v>-12773</v>
      </c>
      <c r="G50" s="382">
        <f t="shared" si="44"/>
        <v>-9615</v>
      </c>
      <c r="H50" s="382">
        <f t="shared" si="44"/>
        <v>-9474</v>
      </c>
      <c r="I50" s="382">
        <f>I30+I29+1</f>
        <v>-9646</v>
      </c>
      <c r="J50" s="382">
        <f>J30+J29+1</f>
        <v>-14818</v>
      </c>
      <c r="K50" s="382">
        <f>K30+K29</f>
        <v>-14234</v>
      </c>
      <c r="L50" s="382">
        <f>L30+L29</f>
        <v>-14672</v>
      </c>
      <c r="M50" s="382">
        <v>-17753</v>
      </c>
      <c r="N50" s="382">
        <v>-19149</v>
      </c>
      <c r="O50" s="382">
        <v>-12650</v>
      </c>
      <c r="P50" s="382">
        <f t="shared" ref="P50:U50" si="45">P30+P29</f>
        <v>-10716</v>
      </c>
      <c r="Q50" s="382">
        <f t="shared" si="45"/>
        <v>-12187</v>
      </c>
      <c r="R50" s="382">
        <f t="shared" si="45"/>
        <v>-18320</v>
      </c>
      <c r="S50" s="382">
        <f t="shared" si="45"/>
        <v>-10972</v>
      </c>
      <c r="T50" s="533">
        <f t="shared" si="45"/>
        <v>-12354</v>
      </c>
      <c r="U50" s="533">
        <f t="shared" si="45"/>
        <v>-14007</v>
      </c>
      <c r="V50" s="533">
        <f>V30+V29</f>
        <v>-24310</v>
      </c>
      <c r="W50" s="533">
        <f>W30+W29</f>
        <v>-27935</v>
      </c>
      <c r="X50" s="533">
        <f>X30+X29</f>
        <v>-26413</v>
      </c>
    </row>
    <row r="51" spans="1:24" ht="15" customHeight="1">
      <c r="A51" s="384" t="s">
        <v>56</v>
      </c>
      <c r="B51" s="384" t="s">
        <v>42</v>
      </c>
      <c r="C51" s="385">
        <f t="shared" ref="C51:S51" si="46">SUM(C37:C50)</f>
        <v>475193</v>
      </c>
      <c r="D51" s="385">
        <f t="shared" si="46"/>
        <v>495642</v>
      </c>
      <c r="E51" s="385">
        <f t="shared" si="46"/>
        <v>526905</v>
      </c>
      <c r="F51" s="385">
        <f t="shared" si="46"/>
        <v>515386</v>
      </c>
      <c r="G51" s="385">
        <f t="shared" si="46"/>
        <v>515113</v>
      </c>
      <c r="H51" s="385">
        <f t="shared" si="46"/>
        <v>529760</v>
      </c>
      <c r="I51" s="385">
        <f t="shared" si="46"/>
        <v>515651</v>
      </c>
      <c r="J51" s="385">
        <f t="shared" si="46"/>
        <v>497278</v>
      </c>
      <c r="K51" s="385">
        <f t="shared" si="46"/>
        <v>520062</v>
      </c>
      <c r="L51" s="385">
        <f t="shared" si="46"/>
        <v>522357</v>
      </c>
      <c r="M51" s="385">
        <f t="shared" si="46"/>
        <v>594559</v>
      </c>
      <c r="N51" s="385">
        <f t="shared" si="46"/>
        <v>590529</v>
      </c>
      <c r="O51" s="385">
        <f t="shared" si="46"/>
        <v>586179</v>
      </c>
      <c r="P51" s="385">
        <f t="shared" si="46"/>
        <v>491831</v>
      </c>
      <c r="Q51" s="385">
        <f t="shared" si="46"/>
        <v>552730</v>
      </c>
      <c r="R51" s="385">
        <f t="shared" si="46"/>
        <v>569301</v>
      </c>
      <c r="S51" s="385">
        <f t="shared" si="46"/>
        <v>611274</v>
      </c>
      <c r="T51" s="534">
        <f t="shared" ref="T51:X51" si="47">SUM(T37:T50)</f>
        <v>600080</v>
      </c>
      <c r="U51" s="534">
        <f t="shared" si="47"/>
        <v>634853</v>
      </c>
      <c r="V51" s="534">
        <f t="shared" si="47"/>
        <v>660727</v>
      </c>
      <c r="W51" s="534">
        <f t="shared" si="47"/>
        <v>620701</v>
      </c>
      <c r="X51" s="534">
        <f t="shared" si="47"/>
        <v>665802</v>
      </c>
    </row>
    <row r="52" spans="1:24" s="289" customFormat="1" ht="15" customHeight="1">
      <c r="C52" s="291">
        <f>C51-C33</f>
        <v>0</v>
      </c>
      <c r="K52" s="325"/>
    </row>
    <row r="53" spans="1:24" s="289" customFormat="1" ht="15" customHeight="1" thickBot="1">
      <c r="C53" s="388"/>
      <c r="D53" s="380"/>
      <c r="K53" s="325"/>
    </row>
    <row r="54" spans="1:24" s="289" customFormat="1" ht="15" customHeight="1" thickBot="1">
      <c r="A54" s="367" t="s">
        <v>53</v>
      </c>
      <c r="B54" s="367" t="s">
        <v>4</v>
      </c>
      <c r="C54" s="389" t="s">
        <v>181</v>
      </c>
      <c r="D54" s="380" t="s">
        <v>182</v>
      </c>
      <c r="E54" s="389" t="str">
        <f t="shared" ref="E54:K54" si="48">E36</f>
        <v>III Q 2017</v>
      </c>
      <c r="F54" s="389" t="str">
        <f t="shared" si="48"/>
        <v>IV Q 2017</v>
      </c>
      <c r="G54" s="389" t="str">
        <f t="shared" si="48"/>
        <v>I Q 2018</v>
      </c>
      <c r="H54" s="389" t="str">
        <f t="shared" si="48"/>
        <v>II Q 2018</v>
      </c>
      <c r="I54" s="389" t="str">
        <f t="shared" si="48"/>
        <v>III Q 2018</v>
      </c>
      <c r="J54" s="389" t="str">
        <f t="shared" si="48"/>
        <v>IV Q 2018</v>
      </c>
      <c r="K54" s="389" t="str">
        <f t="shared" si="48"/>
        <v>I Q 2019</v>
      </c>
      <c r="L54" s="389" t="s">
        <v>190</v>
      </c>
      <c r="M54" s="389" t="s">
        <v>584</v>
      </c>
      <c r="N54" s="389" t="str">
        <f>N36</f>
        <v>IV Q 2019</v>
      </c>
      <c r="O54" s="389" t="str">
        <f>O36</f>
        <v>I Q 2020</v>
      </c>
      <c r="P54" s="389" t="str">
        <f>P36</f>
        <v>II Q 2020</v>
      </c>
      <c r="Q54" s="389" t="str">
        <f>Q36</f>
        <v>III Q 2020</v>
      </c>
      <c r="R54" s="389" t="str">
        <f>R36</f>
        <v>IV Q 2020</v>
      </c>
      <c r="S54" s="389" t="str">
        <f t="shared" ref="S54" si="49">S36</f>
        <v>I Q 2021</v>
      </c>
      <c r="T54" s="538" t="str">
        <f t="shared" ref="T54" si="50">T36</f>
        <v>II Q 2021</v>
      </c>
      <c r="U54" s="538" t="str">
        <f>U36</f>
        <v>III Q 2021</v>
      </c>
      <c r="V54" s="538" t="str">
        <f>V36</f>
        <v>I Q 2022</v>
      </c>
      <c r="W54" s="538" t="str">
        <f>W36</f>
        <v>II Q 2022</v>
      </c>
      <c r="X54" s="538" t="str">
        <f>X36</f>
        <v>III Q 2022</v>
      </c>
    </row>
    <row r="55" spans="1:24" s="289" customFormat="1" ht="15.75">
      <c r="A55" s="390" t="s">
        <v>579</v>
      </c>
      <c r="B55" s="390" t="s">
        <v>569</v>
      </c>
      <c r="C55" s="382"/>
      <c r="D55" s="382"/>
      <c r="E55" s="382"/>
      <c r="F55" s="382"/>
      <c r="G55" s="382"/>
      <c r="H55" s="382"/>
      <c r="I55" s="382"/>
      <c r="J55" s="382"/>
      <c r="K55" s="382"/>
      <c r="L55" s="382"/>
      <c r="M55" s="382"/>
      <c r="N55" s="382"/>
      <c r="O55" s="382"/>
      <c r="P55" s="382"/>
      <c r="Q55" s="382"/>
      <c r="R55" s="382"/>
      <c r="S55" s="382"/>
      <c r="T55" s="498"/>
      <c r="U55" s="498"/>
      <c r="V55" s="498"/>
      <c r="W55" s="498"/>
      <c r="X55" s="498"/>
    </row>
    <row r="56" spans="1:24" s="289" customFormat="1" ht="15" customHeight="1">
      <c r="A56" s="391" t="s">
        <v>568</v>
      </c>
      <c r="B56" s="381" t="s">
        <v>567</v>
      </c>
      <c r="C56" s="392">
        <f t="shared" ref="C56:K56" si="51">C45/1000</f>
        <v>67</v>
      </c>
      <c r="D56" s="392">
        <f t="shared" si="51"/>
        <v>73</v>
      </c>
      <c r="E56" s="392">
        <f t="shared" si="51"/>
        <v>78</v>
      </c>
      <c r="F56" s="392">
        <f t="shared" si="51"/>
        <v>81</v>
      </c>
      <c r="G56" s="392">
        <f t="shared" si="51"/>
        <v>79</v>
      </c>
      <c r="H56" s="392">
        <f t="shared" si="51"/>
        <v>78</v>
      </c>
      <c r="I56" s="392">
        <f t="shared" si="51"/>
        <v>76</v>
      </c>
      <c r="J56" s="392">
        <f t="shared" si="51"/>
        <v>70</v>
      </c>
      <c r="K56" s="392">
        <f t="shared" si="51"/>
        <v>66</v>
      </c>
      <c r="L56" s="392">
        <f>L45/1000+1</f>
        <v>69</v>
      </c>
      <c r="M56" s="392">
        <f t="shared" ref="M56:T56" si="52">M45/1000</f>
        <v>71</v>
      </c>
      <c r="N56" s="392">
        <f t="shared" si="52"/>
        <v>69</v>
      </c>
      <c r="O56" s="392">
        <f t="shared" si="52"/>
        <v>64</v>
      </c>
      <c r="P56" s="392">
        <f t="shared" si="52"/>
        <v>48</v>
      </c>
      <c r="Q56" s="392">
        <f t="shared" si="52"/>
        <v>55</v>
      </c>
      <c r="R56" s="392">
        <f t="shared" si="52"/>
        <v>59</v>
      </c>
      <c r="S56" s="392">
        <f t="shared" si="52"/>
        <v>62</v>
      </c>
      <c r="T56" s="499">
        <f t="shared" si="52"/>
        <v>65</v>
      </c>
      <c r="U56" s="499">
        <f>U45/1000</f>
        <v>72</v>
      </c>
      <c r="V56" s="499">
        <f>V45/1000</f>
        <v>53</v>
      </c>
      <c r="W56" s="499">
        <f>W45/1000</f>
        <v>45</v>
      </c>
      <c r="X56" s="499">
        <f>X45/1000</f>
        <v>46</v>
      </c>
    </row>
    <row r="57" spans="1:24" s="289" customFormat="1" ht="15" customHeight="1">
      <c r="A57" s="381" t="s">
        <v>54</v>
      </c>
      <c r="B57" s="381" t="s">
        <v>43</v>
      </c>
      <c r="C57" s="382">
        <f t="shared" ref="C57:S57" si="53">C44/1000</f>
        <v>-2</v>
      </c>
      <c r="D57" s="382">
        <f t="shared" si="53"/>
        <v>-3</v>
      </c>
      <c r="E57" s="382">
        <f t="shared" si="53"/>
        <v>-4</v>
      </c>
      <c r="F57" s="382">
        <f t="shared" si="53"/>
        <v>-3</v>
      </c>
      <c r="G57" s="382">
        <f t="shared" si="53"/>
        <v>-4</v>
      </c>
      <c r="H57" s="382">
        <f t="shared" si="53"/>
        <v>-4</v>
      </c>
      <c r="I57" s="382">
        <f t="shared" si="53"/>
        <v>-4</v>
      </c>
      <c r="J57" s="382">
        <f t="shared" si="53"/>
        <v>0</v>
      </c>
      <c r="K57" s="382">
        <f t="shared" si="53"/>
        <v>-1</v>
      </c>
      <c r="L57" s="382">
        <f t="shared" si="53"/>
        <v>-1</v>
      </c>
      <c r="M57" s="382">
        <f t="shared" si="53"/>
        <v>-1</v>
      </c>
      <c r="N57" s="382">
        <f t="shared" si="53"/>
        <v>13</v>
      </c>
      <c r="O57" s="382">
        <f t="shared" si="53"/>
        <v>2</v>
      </c>
      <c r="P57" s="382">
        <f t="shared" si="53"/>
        <v>1</v>
      </c>
      <c r="Q57" s="382">
        <f t="shared" si="53"/>
        <v>1</v>
      </c>
      <c r="R57" s="382">
        <f t="shared" si="53"/>
        <v>1</v>
      </c>
      <c r="S57" s="382">
        <f t="shared" si="53"/>
        <v>2</v>
      </c>
      <c r="T57" s="497">
        <f t="shared" ref="T57" si="54">T44/1000</f>
        <v>1</v>
      </c>
      <c r="U57" s="497">
        <f>U44/1000</f>
        <v>2</v>
      </c>
      <c r="V57" s="497">
        <f>V44/1000</f>
        <v>3</v>
      </c>
      <c r="W57" s="497">
        <f>W44/1000</f>
        <v>2</v>
      </c>
      <c r="X57" s="497">
        <f>X44/1000</f>
        <v>1</v>
      </c>
    </row>
    <row r="58" spans="1:24" s="289" customFormat="1" ht="15" customHeight="1">
      <c r="A58" s="381" t="s">
        <v>111</v>
      </c>
      <c r="B58" s="381" t="s">
        <v>110</v>
      </c>
      <c r="C58" s="382">
        <f t="shared" ref="C58:S58" si="55">C47/1000</f>
        <v>19</v>
      </c>
      <c r="D58" s="382">
        <f t="shared" si="55"/>
        <v>20</v>
      </c>
      <c r="E58" s="382">
        <f t="shared" si="55"/>
        <v>24</v>
      </c>
      <c r="F58" s="382">
        <f t="shared" si="55"/>
        <v>14</v>
      </c>
      <c r="G58" s="382">
        <f t="shared" si="55"/>
        <v>15</v>
      </c>
      <c r="H58" s="382">
        <f t="shared" si="55"/>
        <v>17</v>
      </c>
      <c r="I58" s="382">
        <f t="shared" si="55"/>
        <v>13</v>
      </c>
      <c r="J58" s="382">
        <f t="shared" si="55"/>
        <v>14</v>
      </c>
      <c r="K58" s="382">
        <f t="shared" si="55"/>
        <v>16</v>
      </c>
      <c r="L58" s="382">
        <f t="shared" si="55"/>
        <v>11</v>
      </c>
      <c r="M58" s="382">
        <f t="shared" si="55"/>
        <v>14</v>
      </c>
      <c r="N58" s="382">
        <f t="shared" si="55"/>
        <v>10</v>
      </c>
      <c r="O58" s="382">
        <f t="shared" si="55"/>
        <v>25</v>
      </c>
      <c r="P58" s="382">
        <f t="shared" si="55"/>
        <v>28</v>
      </c>
      <c r="Q58" s="382">
        <f t="shared" si="55"/>
        <v>23</v>
      </c>
      <c r="R58" s="382">
        <f t="shared" si="55"/>
        <v>36</v>
      </c>
      <c r="S58" s="382">
        <f t="shared" si="55"/>
        <v>39</v>
      </c>
      <c r="T58" s="497">
        <f t="shared" ref="T58" si="56">T47/1000</f>
        <v>26</v>
      </c>
      <c r="U58" s="497">
        <f>U47/1000</f>
        <v>20</v>
      </c>
      <c r="V58" s="497">
        <f>V47/1000</f>
        <v>40</v>
      </c>
      <c r="W58" s="497">
        <f>W47/1000</f>
        <v>25</v>
      </c>
      <c r="X58" s="497">
        <f>X47/1000</f>
        <v>24</v>
      </c>
    </row>
    <row r="59" spans="1:24" s="289" customFormat="1" ht="15" customHeight="1">
      <c r="A59" s="381" t="s">
        <v>193</v>
      </c>
      <c r="B59" s="381" t="s">
        <v>194</v>
      </c>
      <c r="C59" s="382">
        <f t="shared" ref="C59:S59" si="57">C39/1000</f>
        <v>12</v>
      </c>
      <c r="D59" s="382">
        <f t="shared" si="57"/>
        <v>11</v>
      </c>
      <c r="E59" s="382">
        <f t="shared" si="57"/>
        <v>16</v>
      </c>
      <c r="F59" s="382">
        <f t="shared" si="57"/>
        <v>18</v>
      </c>
      <c r="G59" s="382">
        <f t="shared" si="57"/>
        <v>14</v>
      </c>
      <c r="H59" s="382">
        <f t="shared" si="57"/>
        <v>13</v>
      </c>
      <c r="I59" s="382">
        <f t="shared" si="57"/>
        <v>13</v>
      </c>
      <c r="J59" s="382">
        <f t="shared" si="57"/>
        <v>22</v>
      </c>
      <c r="K59" s="382">
        <f t="shared" si="57"/>
        <v>14</v>
      </c>
      <c r="L59" s="382">
        <f t="shared" si="57"/>
        <v>13</v>
      </c>
      <c r="M59" s="382">
        <f t="shared" si="57"/>
        <v>16</v>
      </c>
      <c r="N59" s="382">
        <f t="shared" si="57"/>
        <v>2</v>
      </c>
      <c r="O59" s="382">
        <f t="shared" si="57"/>
        <v>11</v>
      </c>
      <c r="P59" s="382">
        <f t="shared" si="57"/>
        <v>6</v>
      </c>
      <c r="Q59" s="382">
        <f t="shared" si="57"/>
        <v>8</v>
      </c>
      <c r="R59" s="382">
        <f t="shared" si="57"/>
        <v>12</v>
      </c>
      <c r="S59" s="382">
        <f t="shared" si="57"/>
        <v>11</v>
      </c>
      <c r="T59" s="497">
        <f t="shared" ref="T59" si="58">T39/1000</f>
        <v>12</v>
      </c>
      <c r="U59" s="497">
        <f>U39/1000</f>
        <v>15</v>
      </c>
      <c r="V59" s="497">
        <f>V39/1000</f>
        <v>10</v>
      </c>
      <c r="W59" s="497">
        <f>W39/1000</f>
        <v>1</v>
      </c>
      <c r="X59" s="497">
        <f>X39/1000</f>
        <v>10</v>
      </c>
    </row>
    <row r="60" spans="1:24" s="289" customFormat="1" ht="15" customHeight="1">
      <c r="A60" s="381" t="s">
        <v>575</v>
      </c>
      <c r="B60" s="381" t="s">
        <v>570</v>
      </c>
      <c r="C60" s="382">
        <f t="shared" ref="C60:S60" si="59">C37/1000</f>
        <v>83</v>
      </c>
      <c r="D60" s="382">
        <f t="shared" si="59"/>
        <v>85</v>
      </c>
      <c r="E60" s="382">
        <f t="shared" si="59"/>
        <v>84</v>
      </c>
      <c r="F60" s="382">
        <f t="shared" si="59"/>
        <v>85</v>
      </c>
      <c r="G60" s="382">
        <f t="shared" si="59"/>
        <v>81</v>
      </c>
      <c r="H60" s="382">
        <f t="shared" si="59"/>
        <v>80</v>
      </c>
      <c r="I60" s="382">
        <f t="shared" si="59"/>
        <v>76</v>
      </c>
      <c r="J60" s="382">
        <f t="shared" si="59"/>
        <v>80</v>
      </c>
      <c r="K60" s="382">
        <f t="shared" si="59"/>
        <v>81</v>
      </c>
      <c r="L60" s="382">
        <f t="shared" si="59"/>
        <v>81</v>
      </c>
      <c r="M60" s="382">
        <f t="shared" si="59"/>
        <v>82</v>
      </c>
      <c r="N60" s="382">
        <f t="shared" si="59"/>
        <v>81</v>
      </c>
      <c r="O60" s="382">
        <f t="shared" si="59"/>
        <v>79</v>
      </c>
      <c r="P60" s="382">
        <f t="shared" si="59"/>
        <v>73</v>
      </c>
      <c r="Q60" s="382">
        <f t="shared" si="59"/>
        <v>77</v>
      </c>
      <c r="R60" s="382">
        <f t="shared" si="59"/>
        <v>80</v>
      </c>
      <c r="S60" s="382">
        <f t="shared" si="59"/>
        <v>97</v>
      </c>
      <c r="T60" s="497">
        <f t="shared" ref="T60" si="60">T37/1000</f>
        <v>93</v>
      </c>
      <c r="U60" s="497">
        <f>U37/1000</f>
        <v>101</v>
      </c>
      <c r="V60" s="497">
        <f>V37/1000</f>
        <v>114</v>
      </c>
      <c r="W60" s="497">
        <f>W37/1000</f>
        <v>101</v>
      </c>
      <c r="X60" s="497">
        <f>X37/1000</f>
        <v>96</v>
      </c>
    </row>
    <row r="61" spans="1:24" s="289" customFormat="1" ht="15" customHeight="1">
      <c r="A61" s="381" t="s">
        <v>576</v>
      </c>
      <c r="B61" s="381" t="s">
        <v>571</v>
      </c>
      <c r="C61" s="382">
        <f t="shared" ref="C61:S62" si="61">C40/1000</f>
        <v>78</v>
      </c>
      <c r="D61" s="382">
        <f t="shared" si="61"/>
        <v>85</v>
      </c>
      <c r="E61" s="382">
        <f t="shared" si="61"/>
        <v>92</v>
      </c>
      <c r="F61" s="382">
        <f t="shared" si="61"/>
        <v>91</v>
      </c>
      <c r="G61" s="382">
        <f t="shared" si="61"/>
        <v>89</v>
      </c>
      <c r="H61" s="382">
        <f t="shared" si="61"/>
        <v>101</v>
      </c>
      <c r="I61" s="382">
        <f t="shared" si="61"/>
        <v>97</v>
      </c>
      <c r="J61" s="382">
        <f t="shared" si="61"/>
        <v>110</v>
      </c>
      <c r="K61" s="382">
        <f t="shared" si="61"/>
        <v>107</v>
      </c>
      <c r="L61" s="382">
        <f t="shared" si="61"/>
        <v>114</v>
      </c>
      <c r="M61" s="382">
        <f t="shared" si="61"/>
        <v>112</v>
      </c>
      <c r="N61" s="382">
        <f t="shared" si="61"/>
        <v>110</v>
      </c>
      <c r="O61" s="382">
        <f t="shared" si="61"/>
        <v>122</v>
      </c>
      <c r="P61" s="382">
        <f t="shared" si="61"/>
        <v>104</v>
      </c>
      <c r="Q61" s="382">
        <f t="shared" si="61"/>
        <v>116</v>
      </c>
      <c r="R61" s="382">
        <f t="shared" si="61"/>
        <v>127</v>
      </c>
      <c r="S61" s="382">
        <f t="shared" si="61"/>
        <v>120</v>
      </c>
      <c r="T61" s="497">
        <f t="shared" ref="T61" si="62">T40/1000</f>
        <v>137</v>
      </c>
      <c r="U61" s="497">
        <f t="shared" ref="U61:V62" si="63">U40/1000</f>
        <v>154</v>
      </c>
      <c r="V61" s="497">
        <f t="shared" si="63"/>
        <v>183</v>
      </c>
      <c r="W61" s="497">
        <f t="shared" ref="W61:X61" si="64">W40/1000</f>
        <v>178</v>
      </c>
      <c r="X61" s="497">
        <f t="shared" si="64"/>
        <v>181</v>
      </c>
    </row>
    <row r="62" spans="1:24" s="289" customFormat="1" ht="15" customHeight="1">
      <c r="A62" s="381" t="s">
        <v>577</v>
      </c>
      <c r="B62" s="381" t="s">
        <v>572</v>
      </c>
      <c r="C62" s="382">
        <f t="shared" si="61"/>
        <v>46</v>
      </c>
      <c r="D62" s="382">
        <f t="shared" si="61"/>
        <v>49</v>
      </c>
      <c r="E62" s="382">
        <f t="shared" si="61"/>
        <v>48</v>
      </c>
      <c r="F62" s="382">
        <f t="shared" si="61"/>
        <v>52</v>
      </c>
      <c r="G62" s="382">
        <f t="shared" si="61"/>
        <v>48</v>
      </c>
      <c r="H62" s="382">
        <f t="shared" si="61"/>
        <v>48</v>
      </c>
      <c r="I62" s="382">
        <f t="shared" si="61"/>
        <v>50</v>
      </c>
      <c r="J62" s="382">
        <f t="shared" si="61"/>
        <v>51</v>
      </c>
      <c r="K62" s="382">
        <f t="shared" si="61"/>
        <v>49</v>
      </c>
      <c r="L62" s="382">
        <f t="shared" si="61"/>
        <v>49</v>
      </c>
      <c r="M62" s="382">
        <f t="shared" si="61"/>
        <v>101</v>
      </c>
      <c r="N62" s="382">
        <f t="shared" si="61"/>
        <v>95</v>
      </c>
      <c r="O62" s="382">
        <f t="shared" si="61"/>
        <v>89</v>
      </c>
      <c r="P62" s="382">
        <f t="shared" si="61"/>
        <v>36</v>
      </c>
      <c r="Q62" s="382">
        <f t="shared" si="61"/>
        <v>44</v>
      </c>
      <c r="R62" s="382">
        <f t="shared" si="61"/>
        <v>47</v>
      </c>
      <c r="S62" s="382">
        <f t="shared" si="61"/>
        <v>46</v>
      </c>
      <c r="T62" s="497">
        <f t="shared" ref="T62" si="65">T41/1000</f>
        <v>47</v>
      </c>
      <c r="U62" s="497">
        <f t="shared" si="63"/>
        <v>48</v>
      </c>
      <c r="V62" s="497">
        <f t="shared" si="63"/>
        <v>49</v>
      </c>
      <c r="W62" s="497">
        <f t="shared" ref="W62:X62" si="66">W41/1000</f>
        <v>48</v>
      </c>
      <c r="X62" s="497">
        <f t="shared" si="66"/>
        <v>47</v>
      </c>
    </row>
    <row r="63" spans="1:24" s="289" customFormat="1" ht="15" customHeight="1">
      <c r="A63" s="381" t="s">
        <v>578</v>
      </c>
      <c r="B63" s="381" t="s">
        <v>573</v>
      </c>
      <c r="C63" s="382">
        <f t="shared" ref="C63:L63" si="67">(C38+C48)/1000</f>
        <v>57</v>
      </c>
      <c r="D63" s="382">
        <f t="shared" si="67"/>
        <v>48</v>
      </c>
      <c r="E63" s="382">
        <f t="shared" si="67"/>
        <v>64</v>
      </c>
      <c r="F63" s="382">
        <f t="shared" si="67"/>
        <v>58</v>
      </c>
      <c r="G63" s="382">
        <f t="shared" si="67"/>
        <v>70</v>
      </c>
      <c r="H63" s="382">
        <f t="shared" si="67"/>
        <v>72</v>
      </c>
      <c r="I63" s="382">
        <f t="shared" si="67"/>
        <v>80</v>
      </c>
      <c r="J63" s="382">
        <f t="shared" si="67"/>
        <v>42</v>
      </c>
      <c r="K63" s="382">
        <f t="shared" si="67"/>
        <v>77</v>
      </c>
      <c r="L63" s="382">
        <f t="shared" si="67"/>
        <v>63</v>
      </c>
      <c r="M63" s="382">
        <f>(M38+M48)/1000-1</f>
        <v>75</v>
      </c>
      <c r="N63" s="382">
        <f>(N38+N48)/1000</f>
        <v>87</v>
      </c>
      <c r="O63" s="382">
        <f>(O38+O48)/1000</f>
        <v>64</v>
      </c>
      <c r="P63" s="382">
        <f>(P38+P48)/1000</f>
        <v>80</v>
      </c>
      <c r="Q63" s="382">
        <f>(Q38+Q48)/1000</f>
        <v>100</v>
      </c>
      <c r="R63" s="382">
        <f>(R38+R48)/1000</f>
        <v>78</v>
      </c>
      <c r="S63" s="382">
        <f t="shared" ref="S63" si="68">(S38+S48)/1000</f>
        <v>95</v>
      </c>
      <c r="T63" s="497">
        <f t="shared" ref="T63:X63" si="69">(T38+T48+T42)/1000</f>
        <v>131</v>
      </c>
      <c r="U63" s="497">
        <f t="shared" si="69"/>
        <v>142</v>
      </c>
      <c r="V63" s="497">
        <f t="shared" si="69"/>
        <v>143</v>
      </c>
      <c r="W63" s="497">
        <f t="shared" si="69"/>
        <v>158</v>
      </c>
      <c r="X63" s="497">
        <f t="shared" si="69"/>
        <v>191</v>
      </c>
    </row>
    <row r="64" spans="1:24" s="289" customFormat="1" ht="15" customHeight="1">
      <c r="A64" s="381" t="s">
        <v>55</v>
      </c>
      <c r="B64" s="381" t="s">
        <v>574</v>
      </c>
      <c r="C64" s="382">
        <f t="shared" ref="C64:S64" si="70">C46/1000</f>
        <v>49</v>
      </c>
      <c r="D64" s="382">
        <f t="shared" si="70"/>
        <v>54</v>
      </c>
      <c r="E64" s="382">
        <f t="shared" si="70"/>
        <v>48</v>
      </c>
      <c r="F64" s="382">
        <f t="shared" si="70"/>
        <v>47</v>
      </c>
      <c r="G64" s="382">
        <f t="shared" si="70"/>
        <v>48</v>
      </c>
      <c r="H64" s="382">
        <f t="shared" si="70"/>
        <v>52</v>
      </c>
      <c r="I64" s="382">
        <f t="shared" si="70"/>
        <v>45</v>
      </c>
      <c r="J64" s="382">
        <f t="shared" si="70"/>
        <v>37</v>
      </c>
      <c r="K64" s="382">
        <f t="shared" si="70"/>
        <v>44</v>
      </c>
      <c r="L64" s="382">
        <f t="shared" si="70"/>
        <v>53</v>
      </c>
      <c r="M64" s="382">
        <f t="shared" si="70"/>
        <v>53</v>
      </c>
      <c r="N64" s="382">
        <f t="shared" si="70"/>
        <v>53</v>
      </c>
      <c r="O64" s="382">
        <f t="shared" si="70"/>
        <v>56</v>
      </c>
      <c r="P64" s="382">
        <f t="shared" si="70"/>
        <v>44</v>
      </c>
      <c r="Q64" s="382">
        <f t="shared" si="70"/>
        <v>53</v>
      </c>
      <c r="R64" s="382">
        <f t="shared" si="70"/>
        <v>50</v>
      </c>
      <c r="S64" s="382">
        <f t="shared" si="70"/>
        <v>49</v>
      </c>
      <c r="T64" s="497">
        <f t="shared" ref="T64" si="71">T46/1000</f>
        <v>52</v>
      </c>
      <c r="U64" s="497">
        <f>U46/1000</f>
        <v>59</v>
      </c>
      <c r="V64" s="497">
        <f>V46/1000</f>
        <v>57</v>
      </c>
      <c r="W64" s="497">
        <f>W46/1000</f>
        <v>59</v>
      </c>
      <c r="X64" s="497">
        <f>X46/1000</f>
        <v>60</v>
      </c>
    </row>
    <row r="65" spans="1:24" s="289" customFormat="1" ht="15" customHeight="1">
      <c r="A65" s="381" t="s">
        <v>207</v>
      </c>
      <c r="B65" s="381" t="s">
        <v>44</v>
      </c>
      <c r="C65" s="382">
        <f>(C50+C43+C49)/1000+1</f>
        <v>24</v>
      </c>
      <c r="D65" s="382">
        <f>(D50+D43+D49)/1000+1</f>
        <v>30</v>
      </c>
      <c r="E65" s="382">
        <f>(E50+E43+E49)/1000-1</f>
        <v>32</v>
      </c>
      <c r="F65" s="382">
        <f>(F50+F43+F49)/1000+1</f>
        <v>25</v>
      </c>
      <c r="G65" s="382">
        <f>(G50+G43+G49)/1000+1</f>
        <v>29</v>
      </c>
      <c r="H65" s="382">
        <f>(H50+H43+H49)/1000-1</f>
        <v>24</v>
      </c>
      <c r="I65" s="382">
        <f>(I50+I43+I49)/1000-2</f>
        <v>23</v>
      </c>
      <c r="J65" s="382">
        <f t="shared" ref="J65:S65" si="72">(J50+J43+J49)/1000</f>
        <v>23</v>
      </c>
      <c r="K65" s="382">
        <f t="shared" si="72"/>
        <v>22</v>
      </c>
      <c r="L65" s="382">
        <f t="shared" si="72"/>
        <v>21</v>
      </c>
      <c r="M65" s="382">
        <f t="shared" si="72"/>
        <v>21</v>
      </c>
      <c r="N65" s="382">
        <f t="shared" si="72"/>
        <v>22</v>
      </c>
      <c r="O65" s="382">
        <f t="shared" si="72"/>
        <v>28</v>
      </c>
      <c r="P65" s="382">
        <f t="shared" si="72"/>
        <v>23</v>
      </c>
      <c r="Q65" s="382">
        <f t="shared" si="72"/>
        <v>19</v>
      </c>
      <c r="R65" s="382">
        <f t="shared" si="72"/>
        <v>17</v>
      </c>
      <c r="S65" s="382">
        <f t="shared" si="72"/>
        <v>27</v>
      </c>
      <c r="T65" s="497">
        <f t="shared" ref="T65" si="73">(T50+T43+T49)/1000</f>
        <v>35</v>
      </c>
      <c r="U65" s="497">
        <f>(U50+U43+U49)/1000</f>
        <v>21</v>
      </c>
      <c r="V65" s="497">
        <f>(V50+V43+V49)/1000</f>
        <v>9</v>
      </c>
      <c r="W65" s="497">
        <f>(W50+W43+W49)/1000</f>
        <v>4</v>
      </c>
      <c r="X65" s="497">
        <f>(X50+X43+X49)/1000</f>
        <v>10</v>
      </c>
    </row>
    <row r="66" spans="1:24" ht="15" customHeight="1">
      <c r="A66" s="384" t="s">
        <v>56</v>
      </c>
      <c r="B66" s="384" t="s">
        <v>42</v>
      </c>
      <c r="C66" s="385">
        <f t="shared" ref="C66:R66" si="74">SUM(C56:C65)</f>
        <v>433</v>
      </c>
      <c r="D66" s="385">
        <f t="shared" si="74"/>
        <v>452</v>
      </c>
      <c r="E66" s="385">
        <f t="shared" si="74"/>
        <v>482</v>
      </c>
      <c r="F66" s="385">
        <f t="shared" si="74"/>
        <v>468</v>
      </c>
      <c r="G66" s="385">
        <f t="shared" si="74"/>
        <v>469</v>
      </c>
      <c r="H66" s="385">
        <f t="shared" si="74"/>
        <v>481</v>
      </c>
      <c r="I66" s="385">
        <f t="shared" si="74"/>
        <v>469</v>
      </c>
      <c r="J66" s="385">
        <f t="shared" si="74"/>
        <v>449</v>
      </c>
      <c r="K66" s="385">
        <f t="shared" si="74"/>
        <v>475</v>
      </c>
      <c r="L66" s="385">
        <f t="shared" si="74"/>
        <v>473</v>
      </c>
      <c r="M66" s="385">
        <f t="shared" si="74"/>
        <v>544</v>
      </c>
      <c r="N66" s="385">
        <f t="shared" si="74"/>
        <v>542</v>
      </c>
      <c r="O66" s="385">
        <f t="shared" si="74"/>
        <v>540</v>
      </c>
      <c r="P66" s="385">
        <f t="shared" si="74"/>
        <v>443</v>
      </c>
      <c r="Q66" s="385">
        <f t="shared" si="74"/>
        <v>496</v>
      </c>
      <c r="R66" s="385">
        <f t="shared" si="74"/>
        <v>507</v>
      </c>
      <c r="S66" s="385">
        <f t="shared" ref="S66" si="75">SUM(S56:S65)</f>
        <v>548</v>
      </c>
      <c r="T66" s="534">
        <f t="shared" ref="T66" si="76">SUM(T56:T65)</f>
        <v>599</v>
      </c>
      <c r="U66" s="534">
        <f>SUM(U56:U65)</f>
        <v>634</v>
      </c>
      <c r="V66" s="534">
        <f>SUM(V56:V65)</f>
        <v>661</v>
      </c>
      <c r="W66" s="534">
        <f>SUM(W56:W65)</f>
        <v>621</v>
      </c>
      <c r="X66" s="534">
        <f>SUM(X56:X65)</f>
        <v>666</v>
      </c>
    </row>
    <row r="67" spans="1:24" s="29" customFormat="1" ht="15" customHeight="1">
      <c r="C67" s="393"/>
      <c r="D67" s="393"/>
      <c r="E67" s="393"/>
      <c r="F67" s="393"/>
      <c r="G67" s="393"/>
      <c r="H67" s="393"/>
      <c r="I67" s="393"/>
      <c r="J67" s="393"/>
      <c r="K67" s="393"/>
      <c r="L67" s="393"/>
    </row>
    <row r="68" spans="1:24" ht="15" customHeight="1"/>
    <row r="69" spans="1:24" ht="15" customHeight="1"/>
    <row r="70" spans="1:24" ht="15" customHeight="1">
      <c r="C70" s="424"/>
      <c r="D70" s="424"/>
      <c r="E70" s="424"/>
      <c r="F70" s="424"/>
      <c r="G70" s="424"/>
      <c r="H70" s="424"/>
      <c r="I70" s="424"/>
      <c r="J70" s="424"/>
      <c r="K70" s="424"/>
      <c r="L70" s="424"/>
      <c r="M70" s="424"/>
      <c r="N70" s="424"/>
      <c r="O70" s="424"/>
      <c r="P70" s="424"/>
      <c r="Q70" s="424"/>
      <c r="R70" s="424"/>
      <c r="S70" s="424"/>
      <c r="T70" s="424"/>
      <c r="U70" s="424"/>
      <c r="V70" s="424"/>
      <c r="W70" s="424"/>
    </row>
    <row r="71" spans="1:24" ht="15" customHeight="1">
      <c r="C71" s="424"/>
      <c r="D71" s="424"/>
      <c r="E71" s="424"/>
      <c r="F71" s="424"/>
      <c r="G71" s="424"/>
      <c r="H71" s="424"/>
      <c r="I71" s="424"/>
      <c r="J71" s="424"/>
      <c r="K71" s="424"/>
      <c r="L71" s="424"/>
      <c r="M71" s="424"/>
      <c r="N71" s="424"/>
      <c r="O71" s="424"/>
      <c r="P71" s="424"/>
      <c r="Q71" s="424"/>
      <c r="R71" s="424"/>
      <c r="S71" s="424"/>
      <c r="T71" s="424"/>
      <c r="U71" s="424"/>
      <c r="V71" s="424"/>
      <c r="W71" s="424"/>
    </row>
    <row r="72" spans="1:24" ht="15" customHeight="1"/>
    <row r="73" spans="1:24" ht="15" customHeight="1"/>
    <row r="74" spans="1:24" ht="15" customHeight="1"/>
    <row r="75" spans="1:24" ht="15" customHeight="1"/>
    <row r="76" spans="1:24" ht="15" customHeight="1"/>
    <row r="77" spans="1:24" ht="15" customHeight="1"/>
    <row r="78" spans="1:24" ht="15" customHeight="1"/>
    <row r="79" spans="1:24" ht="15" customHeight="1"/>
    <row r="80" spans="1:2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7E6EAF56-D69B-4B4F-988F-2F68F5374219}" scale="120" showGridLines="0" fitToPage="1" showRuler="0">
      <pane xSplit="2" ySplit="2" topLeftCell="Q3" activePane="bottomRight" state="frozen"/>
      <selection pane="bottomRight" activeCell="V1" sqref="V1:V1048576"/>
      <pageMargins left="0.75" right="0.75" top="1" bottom="1" header="0.5" footer="0.5"/>
      <pageSetup paperSize="9" scale="71" fitToHeight="0" orientation="landscape" r:id="rId1"/>
      <headerFooter alignWithMargins="0"/>
    </customSheetView>
    <customSheetView guid="{899D69CD-4B7E-42BC-9944-5BD922EB798C}" scale="70" showGridLines="0" fitToPage="1" showRuler="0" topLeftCell="C22">
      <selection activeCell="J76" sqref="J76"/>
      <pageMargins left="0.75" right="0.75" top="1" bottom="1" header="0.5" footer="0.5"/>
      <pageSetup paperSize="9" scale="71" fitToHeight="0" orientation="landscape" r:id="rId2"/>
      <headerFooter alignWithMargins="0"/>
    </customSheetView>
    <customSheetView guid="{9AF4A83C-CF57-4B40-8A74-6A0EA6C2FE5C}" scale="70" showGridLines="0" fitToPage="1" showRuler="0" topLeftCell="C1">
      <selection activeCell="P48" sqref="P48"/>
      <pageMargins left="0.75" right="0.75" top="1" bottom="1" header="0.5" footer="0.5"/>
      <pageSetup paperSize="9" scale="71" fitToHeight="0" orientation="landscape" r:id="rId3"/>
      <headerFooter alignWithMargins="0"/>
    </customSheetView>
    <customSheetView guid="{687A4863-1825-4D63-B732-E76682E6DE4F}" fitToPage="1" hiddenColumns="1">
      <selection activeCell="W7" sqref="W7"/>
      <pageMargins left="0.75" right="0.75" top="1" bottom="1" header="0.5" footer="0.5"/>
      <pageSetup paperSize="9" scale="71" fitToHeight="0" orientation="landscape" r:id="rId4"/>
      <headerFooter alignWithMargins="0"/>
    </customSheetView>
    <customSheetView guid="{25FAB884-5E17-4008-8139-33D910C7DEFE}" scale="70" showGridLines="0" fitToPage="1" showRuler="0" topLeftCell="C1">
      <selection activeCell="AA39" sqref="AA39"/>
      <pageMargins left="0.75" right="0.75" top="1" bottom="1" header="0.5" footer="0.5"/>
      <pageSetup paperSize="9" scale="71" fitToHeight="0" orientation="landscape" r:id="rId5"/>
      <headerFooter alignWithMargins="0"/>
    </customSheetView>
    <customSheetView guid="{22F3E99A-96C8-445F-81B2-67262F695A36}" scale="70" showGridLines="0" fitToPage="1" showRuler="0">
      <pane xSplit="2" ySplit="2" topLeftCell="Q6" activePane="bottomRight" state="frozen"/>
      <selection pane="bottomRight" activeCell="W41" sqref="W41"/>
      <pageMargins left="0.75" right="0.75" top="1" bottom="1" header="0.5" footer="0.5"/>
      <pageSetup paperSize="9" scale="71" fitToHeight="0" orientation="landscape" r:id="rId6"/>
      <headerFooter alignWithMargins="0"/>
    </customSheetView>
    <customSheetView guid="{12F8D032-8143-430B-8DFF-852E8796C402}" scale="120" showGridLines="0" fitToPage="1" showRuler="0">
      <pane xSplit="2" ySplit="2" topLeftCell="Q3" activePane="bottomRight" state="frozen"/>
      <selection pane="bottomRight" activeCell="V1" sqref="V1:V1048576"/>
      <pageMargins left="0.75" right="0.75" top="1" bottom="1" header="0.5" footer="0.5"/>
      <pageSetup paperSize="9" scale="71" fitToHeight="0" orientation="landscape" r:id="rId7"/>
      <headerFooter alignWithMargins="0"/>
    </customSheetView>
  </customSheetViews>
  <pageMargins left="0.75" right="0.75" top="1" bottom="1" header="0.5" footer="0.5"/>
  <pageSetup paperSize="9" scale="71" fitToHeight="0" orientation="landscape" r:id="rId8"/>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39"/>
  <sheetViews>
    <sheetView zoomScaleNormal="58" workbookViewId="0">
      <pane xSplit="2" ySplit="1" topLeftCell="Q2" activePane="bottomRight" state="frozen"/>
      <selection pane="topRight" activeCell="C1" sqref="C1"/>
      <selection pane="bottomLeft" activeCell="A2" sqref="A2"/>
      <selection pane="bottomRight" activeCell="Z11" sqref="Z11"/>
    </sheetView>
  </sheetViews>
  <sheetFormatPr defaultColWidth="9.42578125" defaultRowHeight="14.25"/>
  <cols>
    <col min="1" max="2" width="50.5703125" style="72" customWidth="1"/>
    <col min="3" max="14" width="13.42578125" style="72" customWidth="1"/>
    <col min="15" max="16" width="12.42578125" style="72" customWidth="1"/>
    <col min="17" max="17" width="10.5703125" style="72" customWidth="1"/>
    <col min="18" max="18" width="12.42578125" style="72" customWidth="1"/>
    <col min="19" max="21" width="15.5703125" style="72" customWidth="1"/>
    <col min="22" max="24" width="15.42578125" style="72" customWidth="1"/>
    <col min="25" max="16384" width="9.42578125" style="72"/>
  </cols>
  <sheetData>
    <row r="1" spans="1:24" ht="15" customHeight="1" thickBot="1">
      <c r="A1" s="44" t="s">
        <v>57</v>
      </c>
      <c r="B1" s="44" t="s">
        <v>342</v>
      </c>
      <c r="C1" s="79" t="s">
        <v>181</v>
      </c>
      <c r="D1" s="79" t="s">
        <v>182</v>
      </c>
      <c r="E1" s="79" t="s">
        <v>183</v>
      </c>
      <c r="F1" s="79" t="s">
        <v>184</v>
      </c>
      <c r="G1" s="79" t="s">
        <v>185</v>
      </c>
      <c r="H1" s="79" t="s">
        <v>186</v>
      </c>
      <c r="I1" s="79" t="s">
        <v>187</v>
      </c>
      <c r="J1" s="79" t="s">
        <v>188</v>
      </c>
      <c r="K1" s="79" t="s">
        <v>189</v>
      </c>
      <c r="L1" s="79" t="s">
        <v>190</v>
      </c>
      <c r="M1" s="79" t="s">
        <v>584</v>
      </c>
      <c r="N1" s="79" t="s">
        <v>592</v>
      </c>
      <c r="O1" s="400" t="s">
        <v>619</v>
      </c>
      <c r="P1" s="411" t="s">
        <v>623</v>
      </c>
      <c r="Q1" s="430" t="s">
        <v>634</v>
      </c>
      <c r="R1" s="411" t="s">
        <v>647</v>
      </c>
      <c r="S1" s="411" t="s">
        <v>651</v>
      </c>
      <c r="T1" s="411" t="s">
        <v>656</v>
      </c>
      <c r="U1" s="411" t="s">
        <v>659</v>
      </c>
      <c r="V1" s="539" t="s">
        <v>703</v>
      </c>
      <c r="W1" s="539" t="s">
        <v>716</v>
      </c>
      <c r="X1" s="539" t="s">
        <v>723</v>
      </c>
    </row>
    <row r="2" spans="1:24" ht="15" customHeight="1">
      <c r="A2" s="80" t="s">
        <v>216</v>
      </c>
      <c r="B2" s="75" t="s">
        <v>343</v>
      </c>
      <c r="C2" s="353">
        <v>-313223</v>
      </c>
      <c r="D2" s="353">
        <v>-317819</v>
      </c>
      <c r="E2" s="353">
        <v>-325457</v>
      </c>
      <c r="F2" s="353">
        <v>-336586</v>
      </c>
      <c r="G2" s="353">
        <v>-324869</v>
      </c>
      <c r="H2" s="353">
        <v>-336786</v>
      </c>
      <c r="I2" s="353">
        <v>-355258</v>
      </c>
      <c r="J2" s="353">
        <v>-387929</v>
      </c>
      <c r="K2" s="354">
        <v>-365099</v>
      </c>
      <c r="L2" s="354">
        <v>-373083</v>
      </c>
      <c r="M2" s="354">
        <v>-364128</v>
      </c>
      <c r="N2" s="354">
        <v>-373797</v>
      </c>
      <c r="O2" s="401">
        <v>-360903</v>
      </c>
      <c r="P2" s="401">
        <v>-277620</v>
      </c>
      <c r="Q2" s="431">
        <v>-330755</v>
      </c>
      <c r="R2" s="431">
        <v>-338126</v>
      </c>
      <c r="S2" s="431">
        <v>-334667</v>
      </c>
      <c r="T2" s="431">
        <v>-328578</v>
      </c>
      <c r="U2" s="431">
        <v>-333584</v>
      </c>
      <c r="V2" s="540">
        <v>-351847</v>
      </c>
      <c r="W2" s="540">
        <v>-369938</v>
      </c>
      <c r="X2" s="540">
        <v>-379771</v>
      </c>
    </row>
    <row r="3" spans="1:24" ht="15" customHeight="1">
      <c r="A3" s="80" t="s">
        <v>220</v>
      </c>
      <c r="B3" s="75" t="s">
        <v>344</v>
      </c>
      <c r="C3" s="353">
        <v>-58065</v>
      </c>
      <c r="D3" s="353">
        <v>-55758</v>
      </c>
      <c r="E3" s="353">
        <v>-53343</v>
      </c>
      <c r="F3" s="353">
        <v>-49767</v>
      </c>
      <c r="G3" s="353">
        <v>-59367</v>
      </c>
      <c r="H3" s="353">
        <v>-58364</v>
      </c>
      <c r="I3" s="353">
        <v>-57479</v>
      </c>
      <c r="J3" s="353">
        <v>-58166</v>
      </c>
      <c r="K3" s="354">
        <v>-68093</v>
      </c>
      <c r="L3" s="354">
        <v>-64931</v>
      </c>
      <c r="M3" s="354">
        <v>-59348</v>
      </c>
      <c r="N3" s="354">
        <v>-48002</v>
      </c>
      <c r="O3" s="401">
        <v>-67574</v>
      </c>
      <c r="P3" s="401">
        <v>-50989</v>
      </c>
      <c r="Q3" s="431">
        <v>-57115</v>
      </c>
      <c r="R3" s="431">
        <v>-52763</v>
      </c>
      <c r="S3" s="431">
        <v>-64097</v>
      </c>
      <c r="T3" s="431">
        <v>-59291</v>
      </c>
      <c r="U3" s="431">
        <v>-57802</v>
      </c>
      <c r="V3" s="540">
        <v>-68096</v>
      </c>
      <c r="W3" s="540">
        <v>-67226</v>
      </c>
      <c r="X3" s="540">
        <v>-65693</v>
      </c>
    </row>
    <row r="4" spans="1:24" ht="27" customHeight="1">
      <c r="A4" s="80" t="s">
        <v>595</v>
      </c>
      <c r="B4" s="75" t="s">
        <v>596</v>
      </c>
      <c r="C4" s="353"/>
      <c r="D4" s="353">
        <v>0</v>
      </c>
      <c r="E4" s="353">
        <v>0</v>
      </c>
      <c r="F4" s="353">
        <v>0</v>
      </c>
      <c r="G4" s="353">
        <v>0</v>
      </c>
      <c r="H4" s="353">
        <v>0</v>
      </c>
      <c r="I4" s="353">
        <v>0</v>
      </c>
      <c r="J4" s="353">
        <v>0</v>
      </c>
      <c r="K4" s="353">
        <v>0</v>
      </c>
      <c r="L4" s="353">
        <v>0</v>
      </c>
      <c r="M4" s="353">
        <v>0</v>
      </c>
      <c r="N4" s="354">
        <v>-1661</v>
      </c>
      <c r="O4" s="401">
        <v>-2389</v>
      </c>
      <c r="P4" s="401">
        <v>-2366</v>
      </c>
      <c r="Q4" s="431">
        <v>-2274</v>
      </c>
      <c r="R4" s="431">
        <v>-2189</v>
      </c>
      <c r="S4" s="431">
        <v>-2239</v>
      </c>
      <c r="T4" s="431">
        <v>-2163</v>
      </c>
      <c r="U4" s="431">
        <v>-2193</v>
      </c>
      <c r="V4" s="540">
        <v>-2384</v>
      </c>
      <c r="W4" s="540">
        <v>-2348</v>
      </c>
      <c r="X4" s="540">
        <v>-2500</v>
      </c>
    </row>
    <row r="5" spans="1:24" ht="15" customHeight="1">
      <c r="A5" s="80" t="s">
        <v>218</v>
      </c>
      <c r="B5" s="75" t="s">
        <v>346</v>
      </c>
      <c r="C5" s="353">
        <v>-8395</v>
      </c>
      <c r="D5" s="353">
        <v>-9900</v>
      </c>
      <c r="E5" s="353">
        <v>-8782</v>
      </c>
      <c r="F5" s="353">
        <v>-12628</v>
      </c>
      <c r="G5" s="353">
        <v>-8299</v>
      </c>
      <c r="H5" s="353">
        <v>-9594</v>
      </c>
      <c r="I5" s="353">
        <v>-9548</v>
      </c>
      <c r="J5" s="353">
        <v>-13044</v>
      </c>
      <c r="K5" s="507">
        <v>-8896</v>
      </c>
      <c r="L5" s="507">
        <v>-9476</v>
      </c>
      <c r="M5" s="507">
        <v>-9990</v>
      </c>
      <c r="N5" s="354">
        <v>-11297</v>
      </c>
      <c r="O5" s="401">
        <v>-8659</v>
      </c>
      <c r="P5" s="401">
        <v>-9083</v>
      </c>
      <c r="Q5" s="431">
        <v>-9122</v>
      </c>
      <c r="R5" s="431">
        <v>-19255</v>
      </c>
      <c r="S5" s="431">
        <v>-8184</v>
      </c>
      <c r="T5" s="431">
        <v>-8877</v>
      </c>
      <c r="U5" s="431">
        <v>-9416</v>
      </c>
      <c r="V5" s="540">
        <v>-9224</v>
      </c>
      <c r="W5" s="540">
        <v>-9701</v>
      </c>
      <c r="X5" s="540">
        <v>-9650</v>
      </c>
    </row>
    <row r="6" spans="1:24" ht="15" customHeight="1">
      <c r="A6" s="80" t="s">
        <v>217</v>
      </c>
      <c r="B6" s="75" t="s">
        <v>345</v>
      </c>
      <c r="C6" s="353">
        <v>-2480</v>
      </c>
      <c r="D6" s="353">
        <v>-5022</v>
      </c>
      <c r="E6" s="353">
        <v>-2827</v>
      </c>
      <c r="F6" s="353">
        <v>-8401</v>
      </c>
      <c r="G6" s="353">
        <v>-2877</v>
      </c>
      <c r="H6" s="353">
        <v>-4740</v>
      </c>
      <c r="I6" s="353">
        <v>-3271</v>
      </c>
      <c r="J6" s="353">
        <v>-9982</v>
      </c>
      <c r="K6" s="354">
        <v>-2527</v>
      </c>
      <c r="L6" s="354">
        <v>-4323</v>
      </c>
      <c r="M6" s="354">
        <v>-4051</v>
      </c>
      <c r="N6" s="354">
        <v>-8809</v>
      </c>
      <c r="O6" s="401">
        <v>-2388</v>
      </c>
      <c r="P6" s="401">
        <v>-94</v>
      </c>
      <c r="Q6" s="431">
        <v>-2080</v>
      </c>
      <c r="R6" s="431">
        <v>-2545</v>
      </c>
      <c r="S6" s="431">
        <v>-1524</v>
      </c>
      <c r="T6" s="431">
        <v>-2094</v>
      </c>
      <c r="U6" s="431">
        <v>-1575</v>
      </c>
      <c r="V6" s="540">
        <v>-1687</v>
      </c>
      <c r="W6" s="540">
        <v>-2504</v>
      </c>
      <c r="X6" s="540">
        <v>-2640</v>
      </c>
    </row>
    <row r="7" spans="1:24" ht="15" customHeight="1">
      <c r="A7" s="80" t="s">
        <v>219</v>
      </c>
      <c r="B7" s="89" t="s">
        <v>347</v>
      </c>
      <c r="C7" s="353">
        <v>-624</v>
      </c>
      <c r="D7" s="353">
        <v>-620</v>
      </c>
      <c r="E7" s="353">
        <v>-625</v>
      </c>
      <c r="F7" s="353">
        <v>7705</v>
      </c>
      <c r="G7" s="353">
        <v>-579</v>
      </c>
      <c r="H7" s="353">
        <v>16487</v>
      </c>
      <c r="I7" s="353">
        <v>-205</v>
      </c>
      <c r="J7" s="353">
        <v>13428</v>
      </c>
      <c r="K7" s="354">
        <v>-5</v>
      </c>
      <c r="L7" s="354">
        <v>-4</v>
      </c>
      <c r="M7" s="354">
        <v>-115</v>
      </c>
      <c r="N7" s="354">
        <v>7687</v>
      </c>
      <c r="O7" s="401">
        <v>-138</v>
      </c>
      <c r="P7" s="401">
        <v>-412</v>
      </c>
      <c r="Q7" s="431">
        <v>-4</v>
      </c>
      <c r="R7" s="431">
        <v>8345</v>
      </c>
      <c r="S7" s="431">
        <v>-5</v>
      </c>
      <c r="T7" s="431">
        <v>-5</v>
      </c>
      <c r="U7" s="431">
        <v>-152</v>
      </c>
      <c r="V7" s="540">
        <v>-7</v>
      </c>
      <c r="W7" s="540">
        <v>-10</v>
      </c>
      <c r="X7" s="540">
        <v>-264</v>
      </c>
    </row>
    <row r="8" spans="1:24" ht="15" customHeight="1">
      <c r="A8" s="80" t="s">
        <v>221</v>
      </c>
      <c r="B8" s="75" t="s">
        <v>348</v>
      </c>
      <c r="C8" s="353">
        <v>0</v>
      </c>
      <c r="D8" s="353">
        <v>0</v>
      </c>
      <c r="E8" s="353">
        <v>0</v>
      </c>
      <c r="F8" s="353">
        <v>0</v>
      </c>
      <c r="G8" s="353">
        <v>0</v>
      </c>
      <c r="H8" s="353">
        <v>0</v>
      </c>
      <c r="I8" s="353">
        <v>0</v>
      </c>
      <c r="J8" s="353">
        <v>0</v>
      </c>
      <c r="K8" s="354">
        <v>-80000</v>
      </c>
      <c r="L8" s="354">
        <v>-6320</v>
      </c>
      <c r="M8" s="354">
        <v>-1860</v>
      </c>
      <c r="N8" s="354">
        <v>-11630</v>
      </c>
      <c r="O8" s="401">
        <v>-5612</v>
      </c>
      <c r="P8" s="401">
        <v>-5500</v>
      </c>
      <c r="Q8" s="431">
        <v>-4313</v>
      </c>
      <c r="R8" s="431">
        <v>-138161</v>
      </c>
      <c r="S8" s="431">
        <v>0</v>
      </c>
      <c r="T8" s="431">
        <v>-4600</v>
      </c>
      <c r="U8" s="431">
        <v>-172</v>
      </c>
      <c r="V8" s="540">
        <v>0</v>
      </c>
      <c r="W8" s="540">
        <v>0</v>
      </c>
      <c r="X8" s="540">
        <v>0</v>
      </c>
    </row>
    <row r="9" spans="1:24" s="2" customFormat="1" ht="15" customHeight="1">
      <c r="A9" s="93" t="s">
        <v>340</v>
      </c>
      <c r="B9" s="93" t="s">
        <v>349</v>
      </c>
      <c r="C9" s="193">
        <f t="shared" ref="C9:U9" si="0">SUM(C2:C8)</f>
        <v>-382787</v>
      </c>
      <c r="D9" s="193">
        <f t="shared" si="0"/>
        <v>-389119</v>
      </c>
      <c r="E9" s="193">
        <f t="shared" si="0"/>
        <v>-391034</v>
      </c>
      <c r="F9" s="193">
        <f t="shared" si="0"/>
        <v>-399677</v>
      </c>
      <c r="G9" s="193">
        <f t="shared" si="0"/>
        <v>-395991</v>
      </c>
      <c r="H9" s="193">
        <f t="shared" si="0"/>
        <v>-392997</v>
      </c>
      <c r="I9" s="193">
        <f t="shared" si="0"/>
        <v>-425761</v>
      </c>
      <c r="J9" s="193">
        <f t="shared" si="0"/>
        <v>-455693</v>
      </c>
      <c r="K9" s="355">
        <f t="shared" si="0"/>
        <v>-524620</v>
      </c>
      <c r="L9" s="355">
        <f t="shared" si="0"/>
        <v>-458137</v>
      </c>
      <c r="M9" s="355">
        <f t="shared" si="0"/>
        <v>-439492</v>
      </c>
      <c r="N9" s="355">
        <f t="shared" si="0"/>
        <v>-447509</v>
      </c>
      <c r="O9" s="402">
        <f t="shared" si="0"/>
        <v>-447663</v>
      </c>
      <c r="P9" s="402">
        <f t="shared" si="0"/>
        <v>-346064</v>
      </c>
      <c r="Q9" s="432">
        <f t="shared" si="0"/>
        <v>-405663</v>
      </c>
      <c r="R9" s="432">
        <f t="shared" si="0"/>
        <v>-544694</v>
      </c>
      <c r="S9" s="432">
        <f t="shared" si="0"/>
        <v>-410716</v>
      </c>
      <c r="T9" s="432">
        <f t="shared" si="0"/>
        <v>-405608</v>
      </c>
      <c r="U9" s="432">
        <f t="shared" si="0"/>
        <v>-404894</v>
      </c>
      <c r="V9" s="541">
        <f>SUM(V2:V8)</f>
        <v>-433245</v>
      </c>
      <c r="W9" s="541">
        <f>SUM(W2:W8)</f>
        <v>-451727</v>
      </c>
      <c r="X9" s="541">
        <f>SUM(X2:X8)</f>
        <v>-460518</v>
      </c>
    </row>
    <row r="10" spans="1:24" ht="15" customHeight="1">
      <c r="A10" s="81"/>
      <c r="B10" s="74"/>
    </row>
    <row r="11" spans="1:24" ht="15" customHeight="1">
      <c r="A11" s="351"/>
      <c r="B11" s="352"/>
    </row>
    <row r="12" spans="1:24" ht="15" customHeight="1" thickBot="1">
      <c r="A12" s="235" t="s">
        <v>339</v>
      </c>
      <c r="B12" s="235" t="s">
        <v>350</v>
      </c>
      <c r="C12" s="79" t="s">
        <v>112</v>
      </c>
      <c r="D12" s="79" t="s">
        <v>108</v>
      </c>
      <c r="E12" s="79" t="s">
        <v>113</v>
      </c>
      <c r="F12" s="79" t="s">
        <v>114</v>
      </c>
      <c r="G12" s="79" t="s">
        <v>115</v>
      </c>
      <c r="H12" s="79" t="s">
        <v>133</v>
      </c>
      <c r="I12" s="79" t="s">
        <v>134</v>
      </c>
      <c r="J12" s="79" t="s">
        <v>140</v>
      </c>
      <c r="K12" s="79" t="s">
        <v>148</v>
      </c>
      <c r="L12" s="79" t="s">
        <v>552</v>
      </c>
      <c r="M12" s="79" t="str">
        <f t="shared" ref="M12:U12" si="1">M1</f>
        <v>III Q 2019</v>
      </c>
      <c r="N12" s="79" t="str">
        <f t="shared" si="1"/>
        <v>IV Q 2019</v>
      </c>
      <c r="O12" s="400" t="str">
        <f t="shared" si="1"/>
        <v>I Q 2020</v>
      </c>
      <c r="P12" s="400" t="str">
        <f t="shared" si="1"/>
        <v>II Q 2020</v>
      </c>
      <c r="Q12" s="430" t="str">
        <f t="shared" si="1"/>
        <v>III Q 2020</v>
      </c>
      <c r="R12" s="430" t="str">
        <f t="shared" si="1"/>
        <v>IV Q 2020</v>
      </c>
      <c r="S12" s="430" t="str">
        <f t="shared" si="1"/>
        <v>I Q 2021</v>
      </c>
      <c r="T12" s="430" t="str">
        <f t="shared" si="1"/>
        <v>II Q 2021</v>
      </c>
      <c r="U12" s="430" t="str">
        <f t="shared" si="1"/>
        <v>III Q 2021</v>
      </c>
      <c r="V12" s="539" t="str">
        <f>V1</f>
        <v>I Q 2022</v>
      </c>
      <c r="W12" s="539" t="str">
        <f>W1</f>
        <v>II Q 2022</v>
      </c>
      <c r="X12" s="539" t="str">
        <f>X1</f>
        <v>III Q 2022</v>
      </c>
    </row>
    <row r="13" spans="1:24" ht="15" customHeight="1">
      <c r="A13" s="80" t="s">
        <v>222</v>
      </c>
      <c r="B13" s="75" t="s">
        <v>355</v>
      </c>
      <c r="C13" s="76">
        <v>-12876</v>
      </c>
      <c r="D13" s="76">
        <v>-11748</v>
      </c>
      <c r="E13" s="76">
        <v>-14672</v>
      </c>
      <c r="F13" s="76">
        <v>-13615</v>
      </c>
      <c r="G13" s="76">
        <v>-12855</v>
      </c>
      <c r="H13" s="76">
        <v>-20043</v>
      </c>
      <c r="I13" s="76">
        <v>-15324</v>
      </c>
      <c r="J13" s="76">
        <v>-16474</v>
      </c>
      <c r="K13" s="258">
        <v>-15747</v>
      </c>
      <c r="L13" s="258">
        <v>-15742</v>
      </c>
      <c r="M13" s="258">
        <v>-14422</v>
      </c>
      <c r="N13" s="258">
        <v>-20634</v>
      </c>
      <c r="O13" s="406">
        <v>-17218</v>
      </c>
      <c r="P13" s="406">
        <v>-16581</v>
      </c>
      <c r="Q13" s="433">
        <v>-15476</v>
      </c>
      <c r="R13" s="433">
        <v>-14520</v>
      </c>
      <c r="S13" s="433">
        <v>-13753</v>
      </c>
      <c r="T13" s="433">
        <v>-13744</v>
      </c>
      <c r="U13" s="433">
        <v>-13002</v>
      </c>
      <c r="V13" s="542">
        <v>-16792</v>
      </c>
      <c r="W13" s="542">
        <v>-14803</v>
      </c>
      <c r="X13" s="542">
        <v>-12900</v>
      </c>
    </row>
    <row r="14" spans="1:24" ht="15" customHeight="1">
      <c r="A14" s="80" t="s">
        <v>223</v>
      </c>
      <c r="B14" s="75" t="s">
        <v>356</v>
      </c>
      <c r="C14" s="76">
        <v>-54010</v>
      </c>
      <c r="D14" s="76">
        <v>-54373</v>
      </c>
      <c r="E14" s="76">
        <v>-54775</v>
      </c>
      <c r="F14" s="76">
        <v>-49889</v>
      </c>
      <c r="G14" s="76">
        <v>-60331</v>
      </c>
      <c r="H14" s="76">
        <v>-80520</v>
      </c>
      <c r="I14" s="76">
        <v>-75179</v>
      </c>
      <c r="J14" s="76">
        <v>-28406</v>
      </c>
      <c r="K14" s="258">
        <v>-77507</v>
      </c>
      <c r="L14" s="258">
        <v>-78060</v>
      </c>
      <c r="M14" s="258">
        <v>-80745</v>
      </c>
      <c r="N14" s="258">
        <v>-72028</v>
      </c>
      <c r="O14" s="406">
        <v>-82364</v>
      </c>
      <c r="P14" s="406">
        <v>-84587</v>
      </c>
      <c r="Q14" s="433">
        <v>-81851</v>
      </c>
      <c r="R14" s="433">
        <v>-81644</v>
      </c>
      <c r="S14" s="433">
        <v>-93543</v>
      </c>
      <c r="T14" s="433">
        <v>-96087</v>
      </c>
      <c r="U14" s="433">
        <v>-97184</v>
      </c>
      <c r="V14" s="542">
        <v>-107480</v>
      </c>
      <c r="W14" s="542">
        <v>-110610</v>
      </c>
      <c r="X14" s="542">
        <v>-104605</v>
      </c>
    </row>
    <row r="15" spans="1:24" ht="15" customHeight="1">
      <c r="A15" s="80" t="s">
        <v>224</v>
      </c>
      <c r="B15" s="75" t="s">
        <v>611</v>
      </c>
      <c r="C15" s="76">
        <v>-13314</v>
      </c>
      <c r="D15" s="76">
        <v>-11378</v>
      </c>
      <c r="E15" s="76">
        <v>-13908</v>
      </c>
      <c r="F15" s="76">
        <v>-26974</v>
      </c>
      <c r="G15" s="76">
        <v>-18862</v>
      </c>
      <c r="H15" s="76">
        <v>-23433</v>
      </c>
      <c r="I15" s="76">
        <v>-20063</v>
      </c>
      <c r="J15" s="76">
        <v>-27315</v>
      </c>
      <c r="K15" s="258">
        <v>-14522</v>
      </c>
      <c r="L15" s="258">
        <v>-21059</v>
      </c>
      <c r="M15" s="258">
        <v>-22522</v>
      </c>
      <c r="N15" s="258">
        <v>-14322</v>
      </c>
      <c r="O15" s="406">
        <v>-15713</v>
      </c>
      <c r="P15" s="406">
        <v>-20785</v>
      </c>
      <c r="Q15" s="433">
        <v>-22874</v>
      </c>
      <c r="R15" s="433">
        <v>-23009</v>
      </c>
      <c r="S15" s="433">
        <v>-15002</v>
      </c>
      <c r="T15" s="433">
        <v>-23815</v>
      </c>
      <c r="U15" s="433">
        <v>-16204</v>
      </c>
      <c r="V15" s="542">
        <v>-17174</v>
      </c>
      <c r="W15" s="542">
        <v>-17317</v>
      </c>
      <c r="X15" s="542">
        <v>-24698</v>
      </c>
    </row>
    <row r="16" spans="1:24" ht="15" customHeight="1">
      <c r="A16" s="80" t="s">
        <v>225</v>
      </c>
      <c r="B16" s="75" t="s">
        <v>357</v>
      </c>
      <c r="C16" s="76">
        <v>-8126</v>
      </c>
      <c r="D16" s="76">
        <v>-8131</v>
      </c>
      <c r="E16" s="76">
        <v>-7509</v>
      </c>
      <c r="F16" s="76">
        <v>-9821</v>
      </c>
      <c r="G16" s="76">
        <v>-8507</v>
      </c>
      <c r="H16" s="76">
        <v>-9020</v>
      </c>
      <c r="I16" s="76">
        <v>-7254</v>
      </c>
      <c r="J16" s="76">
        <v>-12496</v>
      </c>
      <c r="K16" s="258">
        <v>-9635</v>
      </c>
      <c r="L16" s="258">
        <v>-10536</v>
      </c>
      <c r="M16" s="258">
        <v>-10717</v>
      </c>
      <c r="N16" s="258">
        <v>-8258</v>
      </c>
      <c r="O16" s="406">
        <v>-9171</v>
      </c>
      <c r="P16" s="406">
        <v>-11399</v>
      </c>
      <c r="Q16" s="433">
        <v>-10036</v>
      </c>
      <c r="R16" s="433">
        <v>-13178</v>
      </c>
      <c r="S16" s="433">
        <v>-9517</v>
      </c>
      <c r="T16" s="433">
        <v>-10615</v>
      </c>
      <c r="U16" s="433">
        <v>-11395</v>
      </c>
      <c r="V16" s="542">
        <v>-10058</v>
      </c>
      <c r="W16" s="542">
        <v>-11594</v>
      </c>
      <c r="X16" s="542">
        <v>-12207</v>
      </c>
    </row>
    <row r="17" spans="1:24" ht="15" customHeight="1">
      <c r="A17" s="80" t="s">
        <v>226</v>
      </c>
      <c r="B17" s="75" t="s">
        <v>358</v>
      </c>
      <c r="C17" s="76">
        <v>-3587</v>
      </c>
      <c r="D17" s="76">
        <v>-3087</v>
      </c>
      <c r="E17" s="76">
        <v>-3900</v>
      </c>
      <c r="F17" s="76">
        <v>-3563</v>
      </c>
      <c r="G17" s="76">
        <v>-10808</v>
      </c>
      <c r="H17" s="76">
        <v>-7629</v>
      </c>
      <c r="I17" s="76">
        <v>-7325</v>
      </c>
      <c r="J17" s="76">
        <v>1587</v>
      </c>
      <c r="K17" s="258">
        <v>-958</v>
      </c>
      <c r="L17" s="258">
        <v>-4770</v>
      </c>
      <c r="M17" s="258">
        <v>-6920</v>
      </c>
      <c r="N17" s="258">
        <v>-1948</v>
      </c>
      <c r="O17" s="406">
        <v>-3114</v>
      </c>
      <c r="P17" s="406">
        <v>-1153</v>
      </c>
      <c r="Q17" s="433">
        <v>-1194</v>
      </c>
      <c r="R17" s="433">
        <v>-835</v>
      </c>
      <c r="S17" s="433">
        <v>-1588</v>
      </c>
      <c r="T17" s="433">
        <v>-1684</v>
      </c>
      <c r="U17" s="433">
        <v>-2503</v>
      </c>
      <c r="V17" s="542">
        <v>-833</v>
      </c>
      <c r="W17" s="542">
        <v>-913</v>
      </c>
      <c r="X17" s="542">
        <v>-3179</v>
      </c>
    </row>
    <row r="18" spans="1:24" ht="15" customHeight="1">
      <c r="A18" s="80" t="s">
        <v>351</v>
      </c>
      <c r="B18" s="75" t="s">
        <v>359</v>
      </c>
      <c r="C18" s="76">
        <v>-20821</v>
      </c>
      <c r="D18" s="76">
        <v>-20231</v>
      </c>
      <c r="E18" s="76">
        <v>-23224</v>
      </c>
      <c r="F18" s="76">
        <v>-40340</v>
      </c>
      <c r="G18" s="76">
        <v>-36102</v>
      </c>
      <c r="H18" s="76">
        <v>-37999</v>
      </c>
      <c r="I18" s="76">
        <v>-31530</v>
      </c>
      <c r="J18" s="76">
        <v>-47374</v>
      </c>
      <c r="K18" s="258">
        <v>-40571</v>
      </c>
      <c r="L18" s="258">
        <v>-45574</v>
      </c>
      <c r="M18" s="258">
        <v>-41814</v>
      </c>
      <c r="N18" s="258">
        <v>-36375</v>
      </c>
      <c r="O18" s="406">
        <v>-39040</v>
      </c>
      <c r="P18" s="406">
        <v>-34056</v>
      </c>
      <c r="Q18" s="433">
        <v>-35076</v>
      </c>
      <c r="R18" s="433">
        <v>-29857</v>
      </c>
      <c r="S18" s="433">
        <v>-33345</v>
      </c>
      <c r="T18" s="433">
        <v>-32821</v>
      </c>
      <c r="U18" s="433">
        <v>-34600</v>
      </c>
      <c r="V18" s="542">
        <v>-34990</v>
      </c>
      <c r="W18" s="542">
        <v>-40786</v>
      </c>
      <c r="X18" s="542">
        <v>-33498</v>
      </c>
    </row>
    <row r="19" spans="1:24" ht="15" customHeight="1">
      <c r="A19" s="80" t="s">
        <v>660</v>
      </c>
      <c r="B19" s="75" t="s">
        <v>360</v>
      </c>
      <c r="C19" s="76">
        <v>-6765</v>
      </c>
      <c r="D19" s="76">
        <v>-7098</v>
      </c>
      <c r="E19" s="76">
        <v>-7602</v>
      </c>
      <c r="F19" s="76">
        <v>-3821</v>
      </c>
      <c r="G19" s="76">
        <v>-7083</v>
      </c>
      <c r="H19" s="76">
        <v>-7698</v>
      </c>
      <c r="I19" s="76">
        <v>-6726</v>
      </c>
      <c r="J19" s="76">
        <v>-5849</v>
      </c>
      <c r="K19" s="258">
        <v>-7380</v>
      </c>
      <c r="L19" s="258">
        <v>-7650</v>
      </c>
      <c r="M19" s="258">
        <v>-7514</v>
      </c>
      <c r="N19" s="258">
        <v>-3184</v>
      </c>
      <c r="O19" s="406">
        <v>-5693</v>
      </c>
      <c r="P19" s="406">
        <v>-6815</v>
      </c>
      <c r="Q19" s="433">
        <v>-6187</v>
      </c>
      <c r="R19" s="433">
        <v>-6609</v>
      </c>
      <c r="S19" s="433">
        <v>-5901</v>
      </c>
      <c r="T19" s="433">
        <v>-5909</v>
      </c>
      <c r="U19" s="433">
        <v>-6772</v>
      </c>
      <c r="V19" s="542">
        <v>-5403</v>
      </c>
      <c r="W19" s="542">
        <v>-5252</v>
      </c>
      <c r="X19" s="542">
        <v>-4901</v>
      </c>
    </row>
    <row r="20" spans="1:24" s="73" customFormat="1" ht="15" customHeight="1">
      <c r="A20" s="80" t="s">
        <v>661</v>
      </c>
      <c r="B20" s="245" t="s">
        <v>361</v>
      </c>
      <c r="C20" s="88">
        <v>-86295</v>
      </c>
      <c r="D20" s="88">
        <v>-87668</v>
      </c>
      <c r="E20" s="88">
        <v>-81112</v>
      </c>
      <c r="F20" s="88">
        <v>-93215</v>
      </c>
      <c r="G20" s="88">
        <v>-84167</v>
      </c>
      <c r="H20" s="88">
        <v>-84204</v>
      </c>
      <c r="I20" s="88">
        <v>-84653</v>
      </c>
      <c r="J20" s="88">
        <v>-93181</v>
      </c>
      <c r="K20" s="258">
        <v>-49625</v>
      </c>
      <c r="L20" s="258">
        <v>-34252</v>
      </c>
      <c r="M20" s="258">
        <v>-32849</v>
      </c>
      <c r="N20" s="258">
        <v>-12117</v>
      </c>
      <c r="O20" s="406">
        <v>-30257</v>
      </c>
      <c r="P20" s="406">
        <v>-38078</v>
      </c>
      <c r="Q20" s="433">
        <v>-31078</v>
      </c>
      <c r="R20" s="433">
        <v>-19179</v>
      </c>
      <c r="S20" s="433">
        <v>-27396</v>
      </c>
      <c r="T20" s="433">
        <v>-26921</v>
      </c>
      <c r="U20" s="486">
        <v>-34379</v>
      </c>
      <c r="V20" s="542">
        <v>-26676</v>
      </c>
      <c r="W20" s="542">
        <v>-28743</v>
      </c>
      <c r="X20" s="542">
        <v>-26106</v>
      </c>
    </row>
    <row r="21" spans="1:24" ht="28.5">
      <c r="A21" s="356" t="s">
        <v>227</v>
      </c>
      <c r="B21" s="89" t="s">
        <v>362</v>
      </c>
      <c r="C21" s="353">
        <v>-105152</v>
      </c>
      <c r="D21" s="353">
        <v>-70153</v>
      </c>
      <c r="E21" s="353">
        <v>-24541</v>
      </c>
      <c r="F21" s="353">
        <v>-24322</v>
      </c>
      <c r="G21" s="353">
        <v>-163630</v>
      </c>
      <c r="H21" s="353">
        <v>-3351</v>
      </c>
      <c r="I21" s="353">
        <v>-24742</v>
      </c>
      <c r="J21" s="353">
        <v>-28093</v>
      </c>
      <c r="K21" s="354">
        <v>-227995</v>
      </c>
      <c r="L21" s="354">
        <v>-29111</v>
      </c>
      <c r="M21" s="354">
        <v>-28041</v>
      </c>
      <c r="N21" s="354">
        <v>-26053</v>
      </c>
      <c r="O21" s="401">
        <v>-294897</v>
      </c>
      <c r="P21" s="401">
        <v>-44432</v>
      </c>
      <c r="Q21" s="431">
        <v>-49562</v>
      </c>
      <c r="R21" s="431">
        <v>-47008</v>
      </c>
      <c r="S21" s="431">
        <v>-192093</v>
      </c>
      <c r="T21" s="431">
        <v>-33017</v>
      </c>
      <c r="U21" s="431">
        <v>-34341</v>
      </c>
      <c r="V21" s="542">
        <v>-287695</v>
      </c>
      <c r="W21" s="542">
        <v>2953</v>
      </c>
      <c r="X21" s="542">
        <v>-10702</v>
      </c>
    </row>
    <row r="22" spans="1:24" ht="15" customHeight="1">
      <c r="A22" s="80" t="s">
        <v>228</v>
      </c>
      <c r="B22" s="75" t="s">
        <v>363</v>
      </c>
      <c r="C22" s="76">
        <v>-30598</v>
      </c>
      <c r="D22" s="76">
        <v>-32056</v>
      </c>
      <c r="E22" s="76">
        <v>-25584</v>
      </c>
      <c r="F22" s="76">
        <v>-45668</v>
      </c>
      <c r="G22" s="76">
        <v>-25464</v>
      </c>
      <c r="H22" s="76">
        <v>-43050</v>
      </c>
      <c r="I22" s="76">
        <v>-59360</v>
      </c>
      <c r="J22" s="76">
        <v>-61444</v>
      </c>
      <c r="K22" s="258">
        <v>-34702</v>
      </c>
      <c r="L22" s="258">
        <v>-43143</v>
      </c>
      <c r="M22" s="258">
        <v>-40751</v>
      </c>
      <c r="N22" s="258">
        <v>-65730</v>
      </c>
      <c r="O22" s="406">
        <v>-25493</v>
      </c>
      <c r="P22" s="406">
        <v>-18615</v>
      </c>
      <c r="Q22" s="433">
        <v>-23300</v>
      </c>
      <c r="R22" s="433">
        <v>-26513</v>
      </c>
      <c r="S22" s="433">
        <v>-24732</v>
      </c>
      <c r="T22" s="433">
        <v>-35605</v>
      </c>
      <c r="U22" s="433">
        <v>-33086</v>
      </c>
      <c r="V22" s="542">
        <v>-29475</v>
      </c>
      <c r="W22" s="542">
        <v>-38798</v>
      </c>
      <c r="X22" s="542">
        <v>-43095</v>
      </c>
    </row>
    <row r="23" spans="1:24" ht="15" customHeight="1">
      <c r="A23" s="80" t="s">
        <v>352</v>
      </c>
      <c r="B23" s="75" t="s">
        <v>364</v>
      </c>
      <c r="C23" s="76">
        <v>-16399</v>
      </c>
      <c r="D23" s="76">
        <v>-16733</v>
      </c>
      <c r="E23" s="76">
        <v>-16052</v>
      </c>
      <c r="F23" s="76">
        <v>-18172</v>
      </c>
      <c r="G23" s="76">
        <v>-15241</v>
      </c>
      <c r="H23" s="76">
        <v>-16955</v>
      </c>
      <c r="I23" s="76">
        <v>-17067</v>
      </c>
      <c r="J23" s="76">
        <v>-22200</v>
      </c>
      <c r="K23" s="258">
        <v>-19188</v>
      </c>
      <c r="L23" s="258">
        <v>-14261</v>
      </c>
      <c r="M23" s="258">
        <v>-19287</v>
      </c>
      <c r="N23" s="258">
        <v>-14252</v>
      </c>
      <c r="O23" s="406">
        <v>-13939</v>
      </c>
      <c r="P23" s="406">
        <v>-14580</v>
      </c>
      <c r="Q23" s="433">
        <v>-14678</v>
      </c>
      <c r="R23" s="433">
        <v>-11710</v>
      </c>
      <c r="S23" s="433">
        <v>-13032</v>
      </c>
      <c r="T23" s="433">
        <v>-13857</v>
      </c>
      <c r="U23" s="433">
        <v>-14394</v>
      </c>
      <c r="V23" s="542">
        <v>-13165</v>
      </c>
      <c r="W23" s="542">
        <v>-15596</v>
      </c>
      <c r="X23" s="542">
        <v>-14979</v>
      </c>
    </row>
    <row r="24" spans="1:24" ht="15" customHeight="1">
      <c r="A24" s="80" t="s">
        <v>662</v>
      </c>
      <c r="B24" s="75" t="s">
        <v>365</v>
      </c>
      <c r="C24" s="76">
        <v>-3609</v>
      </c>
      <c r="D24" s="76">
        <v>-3721</v>
      </c>
      <c r="E24" s="76">
        <v>-3764</v>
      </c>
      <c r="F24" s="76">
        <v>-1364</v>
      </c>
      <c r="G24" s="76">
        <v>-3562</v>
      </c>
      <c r="H24" s="76">
        <v>-3482</v>
      </c>
      <c r="I24" s="76">
        <v>-3492</v>
      </c>
      <c r="J24" s="76">
        <v>87</v>
      </c>
      <c r="K24" s="258">
        <v>-3320</v>
      </c>
      <c r="L24" s="258">
        <v>-3128</v>
      </c>
      <c r="M24" s="258">
        <v>-2985</v>
      </c>
      <c r="N24" s="258">
        <v>262</v>
      </c>
      <c r="O24" s="406">
        <v>-2877</v>
      </c>
      <c r="P24" s="406">
        <v>-2752</v>
      </c>
      <c r="Q24" s="433">
        <v>-2808</v>
      </c>
      <c r="R24" s="433">
        <v>-1808</v>
      </c>
      <c r="S24" s="433">
        <v>-2741</v>
      </c>
      <c r="T24" s="433">
        <v>-2384</v>
      </c>
      <c r="U24" s="433">
        <v>-2208</v>
      </c>
      <c r="V24" s="542">
        <v>-3801</v>
      </c>
      <c r="W24" s="542">
        <v>-5647</v>
      </c>
      <c r="X24" s="542">
        <v>-5027</v>
      </c>
    </row>
    <row r="25" spans="1:24" ht="15" customHeight="1">
      <c r="A25" s="82" t="s">
        <v>353</v>
      </c>
      <c r="B25" s="77" t="s">
        <v>366</v>
      </c>
      <c r="C25" s="76">
        <v>-7501</v>
      </c>
      <c r="D25" s="76">
        <v>-6286</v>
      </c>
      <c r="E25" s="76">
        <v>-6667</v>
      </c>
      <c r="F25" s="76">
        <v>-8026</v>
      </c>
      <c r="G25" s="76">
        <v>-7172</v>
      </c>
      <c r="H25" s="76">
        <v>-8347</v>
      </c>
      <c r="I25" s="76">
        <v>-7630</v>
      </c>
      <c r="J25" s="76">
        <v>-7888</v>
      </c>
      <c r="K25" s="258">
        <v>-8888</v>
      </c>
      <c r="L25" s="258">
        <v>-9065</v>
      </c>
      <c r="M25" s="258">
        <v>-8897</v>
      </c>
      <c r="N25" s="258">
        <v>-8841</v>
      </c>
      <c r="O25" s="406">
        <v>-6186</v>
      </c>
      <c r="P25" s="406">
        <v>-6213</v>
      </c>
      <c r="Q25" s="433">
        <v>-7362</v>
      </c>
      <c r="R25" s="433">
        <v>-6254</v>
      </c>
      <c r="S25" s="433">
        <v>-7327</v>
      </c>
      <c r="T25" s="433">
        <v>-6694</v>
      </c>
      <c r="U25" s="433">
        <v>-6790</v>
      </c>
      <c r="V25" s="542">
        <v>-7659</v>
      </c>
      <c r="W25" s="542">
        <v>-7967</v>
      </c>
      <c r="X25" s="542">
        <v>-7933</v>
      </c>
    </row>
    <row r="26" spans="1:24" ht="15" customHeight="1">
      <c r="A26" s="82" t="s">
        <v>354</v>
      </c>
      <c r="B26" s="77" t="s">
        <v>367</v>
      </c>
      <c r="C26" s="76">
        <v>-6104</v>
      </c>
      <c r="D26" s="76">
        <v>-5833</v>
      </c>
      <c r="E26" s="76">
        <v>-6904</v>
      </c>
      <c r="F26" s="76">
        <v>-8439</v>
      </c>
      <c r="G26" s="76">
        <v>-6192</v>
      </c>
      <c r="H26" s="76">
        <v>-5445</v>
      </c>
      <c r="I26" s="76">
        <v>-8149</v>
      </c>
      <c r="J26" s="76">
        <v>-12923</v>
      </c>
      <c r="K26" s="258">
        <v>-7921</v>
      </c>
      <c r="L26" s="258">
        <v>-5231</v>
      </c>
      <c r="M26" s="258">
        <v>-7552</v>
      </c>
      <c r="N26" s="258">
        <v>-6576</v>
      </c>
      <c r="O26" s="406">
        <v>-5723</v>
      </c>
      <c r="P26" s="406">
        <v>-5575</v>
      </c>
      <c r="Q26" s="433">
        <v>-5476</v>
      </c>
      <c r="R26" s="433">
        <v>-3640</v>
      </c>
      <c r="S26" s="433">
        <v>-5044</v>
      </c>
      <c r="T26" s="433">
        <v>-4944</v>
      </c>
      <c r="U26" s="433">
        <v>-5176</v>
      </c>
      <c r="V26" s="542">
        <v>-5583</v>
      </c>
      <c r="W26" s="542">
        <v>-3297</v>
      </c>
      <c r="X26" s="542">
        <v>-4650</v>
      </c>
    </row>
    <row r="27" spans="1:24" s="73" customFormat="1" ht="15" customHeight="1">
      <c r="A27" s="82" t="s">
        <v>259</v>
      </c>
      <c r="B27" s="87" t="s">
        <v>281</v>
      </c>
      <c r="C27" s="88">
        <v>-5766</v>
      </c>
      <c r="D27" s="88">
        <v>-6472</v>
      </c>
      <c r="E27" s="88">
        <v>-5118</v>
      </c>
      <c r="F27" s="88">
        <v>-8363</v>
      </c>
      <c r="G27" s="88">
        <v>-6487</v>
      </c>
      <c r="H27" s="88">
        <v>-7240</v>
      </c>
      <c r="I27" s="88">
        <v>-6199</v>
      </c>
      <c r="J27" s="88">
        <v>-10775</v>
      </c>
      <c r="K27" s="258">
        <v>-3940</v>
      </c>
      <c r="L27" s="258">
        <v>-8477</v>
      </c>
      <c r="M27" s="258">
        <v>-7692</v>
      </c>
      <c r="N27" s="258">
        <v>-11418</v>
      </c>
      <c r="O27" s="406">
        <v>-6292</v>
      </c>
      <c r="P27" s="406">
        <v>-2864</v>
      </c>
      <c r="Q27" s="433">
        <v>-2419</v>
      </c>
      <c r="R27" s="433">
        <v>-243</v>
      </c>
      <c r="S27" s="433">
        <v>-2362</v>
      </c>
      <c r="T27" s="433">
        <v>-3905</v>
      </c>
      <c r="U27" s="433">
        <v>-3680</v>
      </c>
      <c r="V27" s="542">
        <v>-3470</v>
      </c>
      <c r="W27" s="542">
        <v>-4350</v>
      </c>
      <c r="X27" s="542">
        <v>-4800</v>
      </c>
    </row>
    <row r="28" spans="1:24" ht="15" customHeight="1">
      <c r="A28" s="80" t="s">
        <v>230</v>
      </c>
      <c r="B28" s="75" t="s">
        <v>368</v>
      </c>
      <c r="C28" s="76">
        <v>0</v>
      </c>
      <c r="D28" s="76">
        <v>0</v>
      </c>
      <c r="E28" s="76">
        <v>0</v>
      </c>
      <c r="F28" s="76">
        <v>0</v>
      </c>
      <c r="G28" s="76">
        <v>0</v>
      </c>
      <c r="H28" s="76">
        <v>0</v>
      </c>
      <c r="I28" s="76">
        <v>0</v>
      </c>
      <c r="J28" s="76">
        <v>0</v>
      </c>
      <c r="K28" s="258">
        <v>-1951</v>
      </c>
      <c r="L28" s="258">
        <v>-9568</v>
      </c>
      <c r="M28" s="258">
        <v>-4614</v>
      </c>
      <c r="N28" s="258">
        <v>-4542</v>
      </c>
      <c r="O28" s="403">
        <f>-2202-999-151+1</f>
        <v>-3351</v>
      </c>
      <c r="P28" s="403">
        <v>-3029</v>
      </c>
      <c r="Q28" s="433">
        <v>-2982</v>
      </c>
      <c r="R28" s="433">
        <v>-3267</v>
      </c>
      <c r="S28" s="433">
        <v>-2802</v>
      </c>
      <c r="T28" s="433">
        <v>-2543</v>
      </c>
      <c r="U28" s="433">
        <v>-2516</v>
      </c>
      <c r="V28" s="542">
        <v>-2812</v>
      </c>
      <c r="W28" s="542">
        <v>-2465</v>
      </c>
      <c r="X28" s="542">
        <v>-2389</v>
      </c>
    </row>
    <row r="29" spans="1:24" ht="15" customHeight="1">
      <c r="A29" s="267" t="s">
        <v>663</v>
      </c>
      <c r="B29" s="75" t="s">
        <v>564</v>
      </c>
      <c r="C29" s="76"/>
      <c r="D29" s="76"/>
      <c r="E29" s="76"/>
      <c r="F29" s="76"/>
      <c r="G29" s="76"/>
      <c r="H29" s="76"/>
      <c r="I29" s="76"/>
      <c r="J29" s="76"/>
      <c r="K29" s="258">
        <v>-8389</v>
      </c>
      <c r="L29" s="258">
        <v>-15437</v>
      </c>
      <c r="M29" s="258">
        <v>-12397</v>
      </c>
      <c r="N29" s="258">
        <v>-13436</v>
      </c>
      <c r="O29" s="406">
        <v>-12693</v>
      </c>
      <c r="P29" s="406">
        <v>-9437</v>
      </c>
      <c r="Q29" s="433">
        <v>-11189</v>
      </c>
      <c r="R29" s="433">
        <v>-10663</v>
      </c>
      <c r="S29" s="433">
        <v>-10973</v>
      </c>
      <c r="T29" s="433">
        <v>-10832</v>
      </c>
      <c r="U29" s="433">
        <v>-12453</v>
      </c>
      <c r="V29" s="542">
        <v>-9674</v>
      </c>
      <c r="W29" s="542">
        <v>-9119</v>
      </c>
      <c r="X29" s="542">
        <v>-9519</v>
      </c>
    </row>
    <row r="30" spans="1:24" ht="15" customHeight="1">
      <c r="A30" s="264" t="s">
        <v>717</v>
      </c>
      <c r="B30" s="265" t="s">
        <v>720</v>
      </c>
      <c r="C30" s="266"/>
      <c r="D30" s="266"/>
      <c r="E30" s="266"/>
      <c r="F30" s="266"/>
      <c r="G30" s="266"/>
      <c r="H30" s="266"/>
      <c r="I30" s="266"/>
      <c r="J30" s="266"/>
      <c r="K30" s="261"/>
      <c r="L30" s="261"/>
      <c r="M30" s="261"/>
      <c r="N30" s="261"/>
      <c r="O30" s="404"/>
      <c r="P30" s="404"/>
      <c r="Q30" s="434"/>
      <c r="R30" s="434"/>
      <c r="S30" s="434"/>
      <c r="T30" s="434"/>
      <c r="U30" s="434"/>
      <c r="V30" s="543"/>
      <c r="W30" s="542">
        <v>-407262</v>
      </c>
      <c r="X30" s="542">
        <v>-38442</v>
      </c>
    </row>
    <row r="31" spans="1:24" ht="26.25" customHeight="1">
      <c r="A31" s="264" t="s">
        <v>726</v>
      </c>
      <c r="B31" s="265" t="s">
        <v>725</v>
      </c>
      <c r="C31" s="266"/>
      <c r="D31" s="266"/>
      <c r="E31" s="266"/>
      <c r="F31" s="266"/>
      <c r="G31" s="266"/>
      <c r="H31" s="266"/>
      <c r="I31" s="266"/>
      <c r="J31" s="266"/>
      <c r="K31" s="261"/>
      <c r="L31" s="261"/>
      <c r="M31" s="261"/>
      <c r="N31" s="261"/>
      <c r="O31" s="404"/>
      <c r="P31" s="404"/>
      <c r="Q31" s="434"/>
      <c r="R31" s="434"/>
      <c r="S31" s="434"/>
      <c r="T31" s="434"/>
      <c r="U31" s="434"/>
      <c r="V31" s="543"/>
      <c r="W31" s="571"/>
      <c r="X31" s="571">
        <v>-165000</v>
      </c>
    </row>
    <row r="32" spans="1:24" s="2" customFormat="1" ht="15.75">
      <c r="A32" s="93" t="s">
        <v>341</v>
      </c>
      <c r="B32" s="93" t="s">
        <v>612</v>
      </c>
      <c r="C32" s="257">
        <f t="shared" ref="C32:J32" si="2">SUM(C13:C28)</f>
        <v>-380923</v>
      </c>
      <c r="D32" s="257">
        <f t="shared" si="2"/>
        <v>-344968</v>
      </c>
      <c r="E32" s="257">
        <f t="shared" si="2"/>
        <v>-295332</v>
      </c>
      <c r="F32" s="257">
        <f t="shared" si="2"/>
        <v>-355592</v>
      </c>
      <c r="G32" s="257">
        <f t="shared" si="2"/>
        <v>-466463</v>
      </c>
      <c r="H32" s="257">
        <f t="shared" si="2"/>
        <v>-358416</v>
      </c>
      <c r="I32" s="257">
        <f t="shared" si="2"/>
        <v>-374693</v>
      </c>
      <c r="J32" s="257">
        <f t="shared" si="2"/>
        <v>-372744</v>
      </c>
      <c r="K32" s="260">
        <f t="shared" ref="K32:V32" si="3">SUM(K13:K29)</f>
        <v>-532239</v>
      </c>
      <c r="L32" s="260">
        <f t="shared" si="3"/>
        <v>-355064</v>
      </c>
      <c r="M32" s="260">
        <f t="shared" si="3"/>
        <v>-349719</v>
      </c>
      <c r="N32" s="260">
        <f t="shared" si="3"/>
        <v>-319452</v>
      </c>
      <c r="O32" s="405">
        <f t="shared" si="3"/>
        <v>-574021</v>
      </c>
      <c r="P32" s="405">
        <f t="shared" si="3"/>
        <v>-320951</v>
      </c>
      <c r="Q32" s="423">
        <f t="shared" si="3"/>
        <v>-323548</v>
      </c>
      <c r="R32" s="423">
        <f t="shared" si="3"/>
        <v>-299937</v>
      </c>
      <c r="S32" s="423">
        <f t="shared" si="3"/>
        <v>-461151</v>
      </c>
      <c r="T32" s="423">
        <f t="shared" si="3"/>
        <v>-325377</v>
      </c>
      <c r="U32" s="423">
        <f t="shared" si="3"/>
        <v>-330683</v>
      </c>
      <c r="V32" s="544">
        <f t="shared" si="3"/>
        <v>-582740</v>
      </c>
      <c r="W32" s="544">
        <f>SUM(W13:W30)</f>
        <v>-721566</v>
      </c>
      <c r="X32" s="544">
        <f>SUM(X13:X31)</f>
        <v>-528630</v>
      </c>
    </row>
    <row r="33" spans="1:24" s="95" customFormat="1">
      <c r="K33" s="259"/>
      <c r="L33" s="268"/>
      <c r="M33" s="268"/>
      <c r="N33" s="268"/>
      <c r="O33" s="408"/>
      <c r="P33" s="408"/>
      <c r="Q33" s="408"/>
      <c r="R33" s="408"/>
      <c r="S33" s="408"/>
      <c r="T33" s="408"/>
      <c r="U33" s="408"/>
      <c r="V33" s="545"/>
      <c r="W33" s="545"/>
      <c r="X33" s="545"/>
    </row>
    <row r="34" spans="1:24">
      <c r="A34" s="256" t="s">
        <v>553</v>
      </c>
      <c r="B34" s="256" t="s">
        <v>554</v>
      </c>
      <c r="C34" s="257">
        <f t="shared" ref="C34:J34" si="4">SUM(C35:C36)</f>
        <v>-101987</v>
      </c>
      <c r="D34" s="257">
        <f t="shared" si="4"/>
        <v>-66974</v>
      </c>
      <c r="E34" s="257">
        <f t="shared" si="4"/>
        <v>-21058</v>
      </c>
      <c r="F34" s="257">
        <f t="shared" si="4"/>
        <v>-20942</v>
      </c>
      <c r="G34" s="257">
        <f t="shared" si="4"/>
        <v>-160255</v>
      </c>
      <c r="H34" s="257">
        <f t="shared" si="4"/>
        <v>34</v>
      </c>
      <c r="I34" s="257">
        <f t="shared" si="4"/>
        <v>-21086</v>
      </c>
      <c r="J34" s="257">
        <f t="shared" si="4"/>
        <v>-21506</v>
      </c>
      <c r="K34" s="260">
        <f t="shared" ref="K34:P34" si="5">SUM(K35:K36)</f>
        <v>-220604</v>
      </c>
      <c r="L34" s="260">
        <f t="shared" si="5"/>
        <v>-20746</v>
      </c>
      <c r="M34" s="260">
        <f t="shared" si="5"/>
        <v>-20802</v>
      </c>
      <c r="N34" s="260">
        <f t="shared" si="5"/>
        <v>-20607</v>
      </c>
      <c r="O34" s="405">
        <f t="shared" si="5"/>
        <v>-287624</v>
      </c>
      <c r="P34" s="405">
        <f t="shared" si="5"/>
        <v>-40392</v>
      </c>
      <c r="Q34" s="423">
        <f t="shared" ref="Q34:U34" si="6">SUM(Q35:Q36)</f>
        <v>-41483</v>
      </c>
      <c r="R34" s="423">
        <f t="shared" si="6"/>
        <v>-41450</v>
      </c>
      <c r="S34" s="423">
        <f t="shared" si="6"/>
        <v>-182467</v>
      </c>
      <c r="T34" s="423">
        <f t="shared" si="6"/>
        <v>-25905</v>
      </c>
      <c r="U34" s="423">
        <f t="shared" si="6"/>
        <v>-26906</v>
      </c>
      <c r="V34" s="544">
        <f>SUM(V35:V36)</f>
        <v>-277603</v>
      </c>
      <c r="W34" s="544">
        <f>SUM(W35:W36)</f>
        <v>10909</v>
      </c>
      <c r="X34" s="544">
        <f>SUM(X35:X36)</f>
        <v>-2523</v>
      </c>
    </row>
    <row r="35" spans="1:24" s="29" customFormat="1">
      <c r="A35" s="585" t="s">
        <v>555</v>
      </c>
      <c r="B35" s="585" t="s">
        <v>556</v>
      </c>
      <c r="C35" s="586">
        <v>-77117</v>
      </c>
      <c r="D35" s="586">
        <v>-49836</v>
      </c>
      <c r="E35" s="586">
        <v>0</v>
      </c>
      <c r="F35" s="586">
        <v>0</v>
      </c>
      <c r="G35" s="586">
        <v>-132329</v>
      </c>
      <c r="H35" s="586">
        <v>27797</v>
      </c>
      <c r="I35" s="586">
        <v>7500</v>
      </c>
      <c r="J35" s="586">
        <v>7500</v>
      </c>
      <c r="K35" s="587">
        <v>-199304</v>
      </c>
      <c r="L35" s="588">
        <v>0</v>
      </c>
      <c r="M35" s="588">
        <v>-9</v>
      </c>
      <c r="N35" s="588">
        <v>0</v>
      </c>
      <c r="O35" s="589">
        <v>-247990</v>
      </c>
      <c r="P35" s="589">
        <v>792</v>
      </c>
      <c r="Q35" s="590">
        <v>0</v>
      </c>
      <c r="R35" s="590">
        <v>0</v>
      </c>
      <c r="S35" s="590">
        <v>-155481</v>
      </c>
      <c r="T35" s="590">
        <v>1365</v>
      </c>
      <c r="U35" s="590">
        <v>0</v>
      </c>
      <c r="V35" s="590">
        <f>-224149+1766</f>
        <v>-222383</v>
      </c>
      <c r="W35" s="590">
        <v>13432</v>
      </c>
      <c r="X35" s="590">
        <v>0</v>
      </c>
    </row>
    <row r="36" spans="1:24" s="29" customFormat="1">
      <c r="A36" s="585" t="s">
        <v>557</v>
      </c>
      <c r="B36" s="585" t="s">
        <v>558</v>
      </c>
      <c r="C36" s="586">
        <v>-24870</v>
      </c>
      <c r="D36" s="586">
        <v>-17138</v>
      </c>
      <c r="E36" s="586">
        <v>-21058</v>
      </c>
      <c r="F36" s="586">
        <v>-20942</v>
      </c>
      <c r="G36" s="586">
        <v>-27926</v>
      </c>
      <c r="H36" s="586">
        <v>-27763</v>
      </c>
      <c r="I36" s="586">
        <v>-28586</v>
      </c>
      <c r="J36" s="586">
        <v>-29006</v>
      </c>
      <c r="K36" s="587">
        <v>-21300</v>
      </c>
      <c r="L36" s="587">
        <f>-42046-K36</f>
        <v>-20746</v>
      </c>
      <c r="M36" s="587">
        <v>-20793</v>
      </c>
      <c r="N36" s="587">
        <v>-20607</v>
      </c>
      <c r="O36" s="591">
        <f>-39633648.42/1000</f>
        <v>-39634</v>
      </c>
      <c r="P36" s="589">
        <v>-41184</v>
      </c>
      <c r="Q36" s="590">
        <v>-41483</v>
      </c>
      <c r="R36" s="590">
        <v>-41450</v>
      </c>
      <c r="S36" s="590">
        <v>-26986</v>
      </c>
      <c r="T36" s="590">
        <v>-27270</v>
      </c>
      <c r="U36" s="590">
        <v>-26906</v>
      </c>
      <c r="V36" s="590">
        <v>-55220</v>
      </c>
      <c r="W36" s="590">
        <v>-2523</v>
      </c>
      <c r="X36" s="590">
        <v>-2523</v>
      </c>
    </row>
    <row r="37" spans="1:24">
      <c r="C37" s="6"/>
      <c r="D37" s="6"/>
      <c r="E37" s="6"/>
      <c r="F37" s="6"/>
      <c r="G37" s="6"/>
      <c r="H37" s="6"/>
      <c r="I37" s="6"/>
      <c r="J37" s="6"/>
      <c r="K37" s="6"/>
      <c r="L37" s="6"/>
      <c r="M37" s="6"/>
      <c r="N37" s="6"/>
      <c r="O37" s="399"/>
      <c r="P37" s="399"/>
      <c r="Q37" s="435"/>
    </row>
    <row r="38" spans="1:24">
      <c r="C38" s="6"/>
      <c r="D38" s="6"/>
      <c r="E38" s="6"/>
      <c r="F38" s="6"/>
      <c r="G38" s="6"/>
      <c r="H38" s="6"/>
      <c r="I38" s="6"/>
      <c r="J38" s="6"/>
      <c r="K38" s="6"/>
      <c r="L38" s="6"/>
      <c r="M38" s="6"/>
      <c r="N38" s="6"/>
      <c r="O38" s="399"/>
      <c r="P38" s="399"/>
      <c r="Q38" s="435"/>
    </row>
    <row r="39" spans="1:24">
      <c r="O39" s="407"/>
      <c r="P39" s="407"/>
      <c r="Q39" s="407"/>
    </row>
  </sheetData>
  <customSheetViews>
    <customSheetView guid="{7E6EAF56-D69B-4B4F-988F-2F68F5374219}" fitToPage="1">
      <pane xSplit="2" ySplit="1" topLeftCell="Q2" activePane="bottomRight" state="frozen"/>
      <selection pane="bottomRight" activeCell="Z11" sqref="Z11"/>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6" max="1048575" man="1"/>
        <brk id="32" max="1048575" man="1"/>
      </colBreaks>
      <pageMargins left="0.75" right="0.75" top="1" bottom="1" header="0.5" footer="0.5"/>
      <pageSetup paperSize="9" scale="36" orientation="portrait" r:id="rId1"/>
      <headerFooter alignWithMargins="0"/>
    </customSheetView>
    <customSheetView guid="{899D69CD-4B7E-42BC-9944-5BD922EB798C}" fitToPage="1" topLeftCell="K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9AF4A83C-CF57-4B40-8A74-6A0EA6C2FE5C}" scale="88" fitToPage="1" hiddenColumns="1" showRuler="0">
      <pane xSplit="2" topLeftCell="C1" activePane="topRight" state="frozen"/>
      <selection pane="topRight" activeCell="X21" sqref="X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3"/>
      <headerFooter alignWithMargins="0"/>
    </customSheetView>
    <customSheetView guid="{687A4863-1825-4D63-B732-E76682E6DE4F}" fitToPage="1" hiddenColumns="1" topLeftCell="A25">
      <selection activeCell="X37" sqref="X3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8" max="1048575" man="1"/>
        <brk id="34" max="1048575" man="1"/>
      </colBreaks>
      <pageMargins left="0.75" right="0.75" top="1" bottom="1" header="0.5" footer="0.5"/>
      <pageSetup paperSize="9" scale="36" orientation="portrait" r:id="rId4"/>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5"/>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6"/>
      <headerFooter alignWithMargins="0"/>
    </customSheetView>
    <customSheetView guid="{25FAB884-5E17-4008-8139-33D910C7DEFE}" fitToPage="1">
      <selection activeCell="B19" sqref="B1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 guid="{22F3E99A-96C8-445F-81B2-67262F695A36}" fitToPage="1" topLeftCell="K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9"/>
      <headerFooter alignWithMargins="0"/>
    </customSheetView>
  </customSheetViews>
  <pageMargins left="0.75" right="0.75" top="1" bottom="1" header="0.5" footer="0.5"/>
  <pageSetup paperSize="9" scale="36" orientation="portrait" r:id="rId10"/>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6" max="1048575" man="1"/>
    <brk id="32" max="1048575" man="1"/>
  </colBreaks>
  <legacy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0"/>
  <sheetViews>
    <sheetView zoomScaleNormal="82" workbookViewId="0">
      <pane xSplit="2" ySplit="2" topLeftCell="R3" activePane="bottomRight" state="frozen"/>
      <selection pane="topRight" activeCell="C1" sqref="C1"/>
      <selection pane="bottomLeft" activeCell="A3" sqref="A3"/>
      <selection pane="bottomRight" activeCell="V1" sqref="V1:V1048576"/>
    </sheetView>
  </sheetViews>
  <sheetFormatPr defaultColWidth="9.42578125" defaultRowHeight="15"/>
  <cols>
    <col min="1" max="1" width="50.5703125" style="91" customWidth="1"/>
    <col min="2" max="2" width="53.5703125" style="91" customWidth="1"/>
    <col min="3" max="3" width="13.42578125" style="91" customWidth="1"/>
    <col min="4" max="4" width="13.42578125" style="3" customWidth="1"/>
    <col min="5" max="5" width="12" style="3" customWidth="1"/>
    <col min="6" max="6" width="13.5703125" style="3" customWidth="1"/>
    <col min="7" max="21" width="13.42578125" style="3" customWidth="1"/>
    <col min="22" max="23" width="11" style="3" customWidth="1"/>
    <col min="24" max="16384" width="9.42578125" style="3"/>
  </cols>
  <sheetData>
    <row r="2" spans="1:24" customFormat="1" ht="15.75" thickBot="1">
      <c r="A2" s="31" t="s">
        <v>6</v>
      </c>
      <c r="B2" s="31" t="s">
        <v>90</v>
      </c>
      <c r="C2" s="36" t="s">
        <v>181</v>
      </c>
      <c r="D2" s="36" t="s">
        <v>182</v>
      </c>
      <c r="E2" s="36" t="s">
        <v>183</v>
      </c>
      <c r="F2" s="36" t="s">
        <v>184</v>
      </c>
      <c r="G2" s="36" t="s">
        <v>185</v>
      </c>
      <c r="H2" s="36" t="s">
        <v>186</v>
      </c>
      <c r="I2" s="36" t="s">
        <v>187</v>
      </c>
      <c r="J2" s="36" t="s">
        <v>188</v>
      </c>
      <c r="K2" s="40" t="s">
        <v>189</v>
      </c>
      <c r="L2" s="40" t="s">
        <v>190</v>
      </c>
      <c r="M2" s="40" t="s">
        <v>584</v>
      </c>
      <c r="N2" s="40" t="s">
        <v>592</v>
      </c>
      <c r="O2" s="40" t="s">
        <v>619</v>
      </c>
      <c r="P2" s="40" t="s">
        <v>623</v>
      </c>
      <c r="Q2" s="40" t="s">
        <v>634</v>
      </c>
      <c r="R2" s="40" t="s">
        <v>647</v>
      </c>
      <c r="S2" s="40" t="s">
        <v>651</v>
      </c>
      <c r="T2" s="40" t="s">
        <v>656</v>
      </c>
      <c r="U2" s="40" t="s">
        <v>659</v>
      </c>
      <c r="V2" s="546" t="s">
        <v>703</v>
      </c>
      <c r="W2" s="546" t="s">
        <v>716</v>
      </c>
      <c r="X2" s="546" t="s">
        <v>723</v>
      </c>
    </row>
    <row r="3" spans="1:24">
      <c r="A3" s="32" t="s">
        <v>382</v>
      </c>
      <c r="B3" s="32" t="s">
        <v>620</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42">
        <v>223097</v>
      </c>
      <c r="Q3" s="42">
        <v>-7513</v>
      </c>
      <c r="R3" s="42">
        <v>-117796</v>
      </c>
      <c r="S3" s="42">
        <v>112817</v>
      </c>
      <c r="T3" s="42">
        <v>226604</v>
      </c>
      <c r="U3" s="42">
        <v>-274769</v>
      </c>
      <c r="V3" s="547">
        <v>22007</v>
      </c>
      <c r="W3" s="547">
        <v>-136443</v>
      </c>
      <c r="X3" s="547">
        <v>-273241</v>
      </c>
    </row>
    <row r="4" spans="1:24" ht="23.85" customHeight="1">
      <c r="A4" s="33" t="s">
        <v>383</v>
      </c>
      <c r="B4" s="182" t="s">
        <v>617</v>
      </c>
      <c r="C4" s="38">
        <v>-600646</v>
      </c>
      <c r="D4" s="38">
        <v>-117690</v>
      </c>
      <c r="E4" s="38">
        <v>-83258</v>
      </c>
      <c r="F4" s="38">
        <v>-472051</v>
      </c>
      <c r="G4" s="38">
        <v>63132</v>
      </c>
      <c r="H4" s="38">
        <v>473695</v>
      </c>
      <c r="I4" s="38">
        <v>-37102</v>
      </c>
      <c r="J4" s="38">
        <v>145721</v>
      </c>
      <c r="K4" s="42">
        <v>84620</v>
      </c>
      <c r="L4" s="42">
        <v>-10964</v>
      </c>
      <c r="M4" s="42">
        <v>409450</v>
      </c>
      <c r="N4" s="42">
        <v>-153696</v>
      </c>
      <c r="O4" s="42">
        <v>685364</v>
      </c>
      <c r="P4" s="42">
        <v>-174682</v>
      </c>
      <c r="Q4" s="42">
        <v>34900</v>
      </c>
      <c r="R4" s="42">
        <v>170448</v>
      </c>
      <c r="S4" s="42">
        <v>-56284</v>
      </c>
      <c r="T4" s="42">
        <v>-170307</v>
      </c>
      <c r="U4" s="42">
        <v>308478</v>
      </c>
      <c r="V4" s="547">
        <v>26944</v>
      </c>
      <c r="W4" s="547">
        <v>91638</v>
      </c>
      <c r="X4" s="547">
        <v>309287</v>
      </c>
    </row>
    <row r="5" spans="1:24" ht="15" customHeight="1">
      <c r="A5" s="33" t="s">
        <v>384</v>
      </c>
      <c r="B5" s="182" t="s">
        <v>385</v>
      </c>
      <c r="C5" s="38">
        <v>3356</v>
      </c>
      <c r="D5" s="38">
        <v>697</v>
      </c>
      <c r="E5" s="38">
        <v>2583</v>
      </c>
      <c r="F5" s="38">
        <v>-2371</v>
      </c>
      <c r="G5" s="38" t="s">
        <v>523</v>
      </c>
      <c r="H5" s="38" t="s">
        <v>523</v>
      </c>
      <c r="I5" s="38" t="s">
        <v>523</v>
      </c>
      <c r="J5" s="38" t="s">
        <v>523</v>
      </c>
      <c r="K5" s="42" t="s">
        <v>523</v>
      </c>
      <c r="L5" s="42" t="s">
        <v>523</v>
      </c>
      <c r="M5" s="42" t="s">
        <v>523</v>
      </c>
      <c r="N5" s="42">
        <v>0</v>
      </c>
      <c r="O5" s="42">
        <v>0</v>
      </c>
      <c r="P5" s="42">
        <v>0</v>
      </c>
      <c r="Q5" s="42">
        <v>0</v>
      </c>
      <c r="R5" s="42">
        <v>0</v>
      </c>
      <c r="S5" s="42">
        <v>0</v>
      </c>
      <c r="T5" s="42">
        <v>0</v>
      </c>
      <c r="U5" s="42">
        <v>0</v>
      </c>
      <c r="V5" s="547">
        <v>0</v>
      </c>
      <c r="W5" s="547">
        <v>0</v>
      </c>
      <c r="X5" s="547">
        <v>0</v>
      </c>
    </row>
    <row r="6" spans="1:24">
      <c r="A6" s="33" t="s">
        <v>386</v>
      </c>
      <c r="B6" s="182" t="s">
        <v>387</v>
      </c>
      <c r="C6" s="38">
        <v>519</v>
      </c>
      <c r="D6" s="38">
        <v>-4292</v>
      </c>
      <c r="E6" s="38">
        <v>-907</v>
      </c>
      <c r="F6" s="38">
        <v>-1324</v>
      </c>
      <c r="G6" s="38" t="s">
        <v>523</v>
      </c>
      <c r="H6" s="38" t="s">
        <v>523</v>
      </c>
      <c r="I6" s="38" t="s">
        <v>523</v>
      </c>
      <c r="J6" s="38" t="s">
        <v>523</v>
      </c>
      <c r="K6" s="42" t="s">
        <v>523</v>
      </c>
      <c r="L6" s="42" t="s">
        <v>523</v>
      </c>
      <c r="M6" s="42" t="s">
        <v>523</v>
      </c>
      <c r="N6" s="42">
        <v>0</v>
      </c>
      <c r="O6" s="42">
        <v>0</v>
      </c>
      <c r="P6" s="42">
        <v>0</v>
      </c>
      <c r="Q6" s="42">
        <v>0</v>
      </c>
      <c r="R6" s="42">
        <v>0</v>
      </c>
      <c r="S6" s="42">
        <v>0</v>
      </c>
      <c r="T6" s="42">
        <v>0</v>
      </c>
      <c r="U6" s="42">
        <v>0</v>
      </c>
      <c r="V6" s="547">
        <v>0</v>
      </c>
      <c r="W6" s="547">
        <v>0</v>
      </c>
      <c r="X6" s="547">
        <v>0</v>
      </c>
    </row>
    <row r="7" spans="1:24" ht="30" customHeight="1">
      <c r="A7" s="182" t="s">
        <v>679</v>
      </c>
      <c r="B7" s="182" t="s">
        <v>681</v>
      </c>
      <c r="C7" s="38">
        <v>0</v>
      </c>
      <c r="D7" s="38">
        <v>0</v>
      </c>
      <c r="E7" s="38">
        <v>0</v>
      </c>
      <c r="F7" s="38">
        <v>0</v>
      </c>
      <c r="G7" s="38">
        <v>-3002</v>
      </c>
      <c r="H7" s="38">
        <v>-18</v>
      </c>
      <c r="I7" s="38">
        <v>-2041</v>
      </c>
      <c r="J7" s="38">
        <v>1387</v>
      </c>
      <c r="K7" s="42">
        <v>969</v>
      </c>
      <c r="L7" s="42">
        <v>-3102</v>
      </c>
      <c r="M7" s="42">
        <v>-4231</v>
      </c>
      <c r="N7" s="42">
        <v>-587</v>
      </c>
      <c r="O7" s="42">
        <v>-12775</v>
      </c>
      <c r="P7" s="42">
        <v>3422</v>
      </c>
      <c r="Q7" s="42">
        <v>-1696</v>
      </c>
      <c r="R7" s="42">
        <v>30764</v>
      </c>
      <c r="S7" s="42">
        <v>11380</v>
      </c>
      <c r="T7" s="42">
        <v>18161</v>
      </c>
      <c r="U7" s="42">
        <v>4916</v>
      </c>
      <c r="V7" s="547">
        <v>6468</v>
      </c>
      <c r="W7" s="547">
        <v>-13133</v>
      </c>
      <c r="X7" s="547">
        <v>-1555</v>
      </c>
    </row>
    <row r="8" spans="1:24" ht="30" customHeight="1">
      <c r="A8" s="182" t="s">
        <v>680</v>
      </c>
      <c r="B8" s="182" t="s">
        <v>682</v>
      </c>
      <c r="C8" s="38">
        <v>0</v>
      </c>
      <c r="D8" s="38">
        <v>0</v>
      </c>
      <c r="E8" s="38">
        <v>0</v>
      </c>
      <c r="F8" s="38">
        <v>0</v>
      </c>
      <c r="G8" s="38">
        <v>394</v>
      </c>
      <c r="H8" s="38">
        <v>11114</v>
      </c>
      <c r="I8" s="38">
        <v>10443</v>
      </c>
      <c r="J8" s="38">
        <v>480</v>
      </c>
      <c r="K8" s="42">
        <v>-17521</v>
      </c>
      <c r="L8" s="42">
        <v>-3039</v>
      </c>
      <c r="M8" s="42">
        <v>1898</v>
      </c>
      <c r="N8" s="42">
        <v>-499</v>
      </c>
      <c r="O8" s="42">
        <v>-1064</v>
      </c>
      <c r="P8" s="42">
        <v>15481</v>
      </c>
      <c r="Q8" s="42">
        <v>3913</v>
      </c>
      <c r="R8" s="42">
        <v>-28790</v>
      </c>
      <c r="S8" s="42">
        <v>2859</v>
      </c>
      <c r="T8" s="42">
        <v>-17839</v>
      </c>
      <c r="U8" s="42">
        <v>4172</v>
      </c>
      <c r="V8" s="547">
        <v>9084</v>
      </c>
      <c r="W8" s="547">
        <v>20505</v>
      </c>
      <c r="X8" s="547">
        <v>-1816</v>
      </c>
    </row>
    <row r="9" spans="1:24" ht="30" customHeight="1">
      <c r="A9" s="33" t="s">
        <v>388</v>
      </c>
      <c r="B9" s="33" t="s">
        <v>613</v>
      </c>
      <c r="C9" s="38">
        <v>0</v>
      </c>
      <c r="D9" s="38">
        <v>0</v>
      </c>
      <c r="E9" s="38">
        <v>0</v>
      </c>
      <c r="F9" s="38">
        <v>0</v>
      </c>
      <c r="G9" s="38">
        <v>-19601</v>
      </c>
      <c r="H9" s="38">
        <v>7870</v>
      </c>
      <c r="I9" s="38">
        <v>8566</v>
      </c>
      <c r="J9" s="38">
        <v>-21206</v>
      </c>
      <c r="K9" s="42">
        <v>21498</v>
      </c>
      <c r="L9" s="42">
        <v>-2466</v>
      </c>
      <c r="M9" s="42">
        <v>6680</v>
      </c>
      <c r="N9" s="42">
        <v>4442</v>
      </c>
      <c r="O9" s="42">
        <v>-8002</v>
      </c>
      <c r="P9" s="42">
        <v>-8706</v>
      </c>
      <c r="Q9" s="42">
        <v>-1283</v>
      </c>
      <c r="R9" s="42">
        <v>2647</v>
      </c>
      <c r="S9" s="42">
        <v>259</v>
      </c>
      <c r="T9" s="42">
        <v>1122</v>
      </c>
      <c r="U9" s="42">
        <v>2247</v>
      </c>
      <c r="V9" s="547">
        <v>-5119</v>
      </c>
      <c r="W9" s="547">
        <v>8280</v>
      </c>
      <c r="X9" s="547">
        <v>2748</v>
      </c>
    </row>
    <row r="10" spans="1:24" s="90" customFormat="1">
      <c r="A10" s="35" t="s">
        <v>42</v>
      </c>
      <c r="B10" s="35"/>
      <c r="C10" s="39">
        <f>SUM(C3:C9)</f>
        <v>55858</v>
      </c>
      <c r="D10" s="39">
        <f>SUM(D3:D9)</f>
        <v>36228</v>
      </c>
      <c r="E10" s="39">
        <f>SUM(E3:E9)</f>
        <v>55567</v>
      </c>
      <c r="F10" s="39">
        <f>SUM(F3:F9)</f>
        <v>47321</v>
      </c>
      <c r="G10" s="39">
        <f>SUM(G3:G9)</f>
        <v>-1083</v>
      </c>
      <c r="H10" s="39">
        <f t="shared" ref="H10:O10" si="0">SUM(H3:H9)</f>
        <v>69249</v>
      </c>
      <c r="I10" s="39">
        <f t="shared" si="0"/>
        <v>60451</v>
      </c>
      <c r="J10" s="39">
        <f t="shared" si="0"/>
        <v>15922</v>
      </c>
      <c r="K10" s="39">
        <f t="shared" si="0"/>
        <v>48432</v>
      </c>
      <c r="L10" s="39">
        <f t="shared" si="0"/>
        <v>30201</v>
      </c>
      <c r="M10" s="39">
        <f t="shared" si="0"/>
        <v>63780</v>
      </c>
      <c r="N10" s="39">
        <f t="shared" si="0"/>
        <v>73136</v>
      </c>
      <c r="O10" s="39">
        <f t="shared" si="0"/>
        <v>6303</v>
      </c>
      <c r="P10" s="39">
        <f t="shared" ref="P10:Q10" si="1">SUM(P3:P9)</f>
        <v>58612</v>
      </c>
      <c r="Q10" s="39">
        <f t="shared" si="1"/>
        <v>28321</v>
      </c>
      <c r="R10" s="39">
        <f t="shared" ref="R10:S10" si="2">SUM(R3:R9)</f>
        <v>57273</v>
      </c>
      <c r="S10" s="39">
        <f t="shared" si="2"/>
        <v>71031</v>
      </c>
      <c r="T10" s="39">
        <f t="shared" ref="T10:U10" si="3">SUM(T3:T9)</f>
        <v>57741</v>
      </c>
      <c r="U10" s="39">
        <f t="shared" si="3"/>
        <v>45044</v>
      </c>
      <c r="V10" s="541">
        <f>SUM(V3:V9)</f>
        <v>59384</v>
      </c>
      <c r="W10" s="541">
        <f>SUM(W3:W9)</f>
        <v>-29153</v>
      </c>
      <c r="X10" s="541">
        <f>SUM(X3:X9)</f>
        <v>35423</v>
      </c>
    </row>
  </sheetData>
  <customSheetViews>
    <customSheetView guid="{7E6EAF56-D69B-4B4F-988F-2F68F5374219}">
      <pane xSplit="2" ySplit="2" topLeftCell="R3" activePane="bottomRight" state="frozen"/>
      <selection pane="bottomRight" activeCell="V1" sqref="V1:V1048576"/>
      <pageMargins left="0.7" right="0.7" top="0.75" bottom="0.75" header="0.3" footer="0.3"/>
      <pageSetup paperSize="9" orientation="portrait" r:id="rId1"/>
    </customSheetView>
    <customSheetView guid="{899D69CD-4B7E-42BC-9944-5BD922EB798C}" topLeftCell="J1">
      <selection activeCell="H9" sqref="H9"/>
      <pageMargins left="0.7" right="0.7" top="0.75" bottom="0.75" header="0.3" footer="0.3"/>
      <pageSetup paperSize="9" orientation="portrait" r:id="rId2"/>
    </customSheetView>
    <customSheetView guid="{9AF4A83C-CF57-4B40-8A74-6A0EA6C2FE5C}" hiddenColumns="1">
      <selection activeCell="T28" sqref="T28"/>
      <pageMargins left="0.7" right="0.7" top="0.75" bottom="0.75" header="0.3" footer="0.3"/>
      <pageSetup paperSize="9" orientation="portrait" horizontalDpi="1200" verticalDpi="1200" r:id="rId3"/>
    </customSheetView>
    <customSheetView guid="{687A4863-1825-4D63-B732-E76682E6DE4F}" hiddenColumns="1" topLeftCell="B1">
      <selection activeCell="X7" sqref="X7:X9"/>
      <pageMargins left="0.7" right="0.7" top="0.75" bottom="0.75" header="0.3" footer="0.3"/>
      <pageSetup paperSize="9" orientation="portrait" r:id="rId4"/>
    </customSheetView>
    <customSheetView guid="{8DA78CF1-615A-4626-9893-6751995631A4}" hiddenColumns="1" topLeftCell="H1">
      <selection activeCell="M15" sqref="M15"/>
      <pageMargins left="0.7" right="0.7" top="0.75" bottom="0.75" header="0.3" footer="0.3"/>
    </customSheetView>
    <customSheetView guid="{57267270-6A97-4850-9DB6-FE6B399379AA}">
      <selection activeCell="L9" sqref="L9"/>
      <pageMargins left="0.7" right="0.7" top="0.75" bottom="0.75" header="0.3" footer="0.3"/>
    </customSheetView>
    <customSheetView guid="{25FAB884-5E17-4008-8139-33D910C7DEFE}">
      <selection activeCell="I23" sqref="I23"/>
      <pageMargins left="0.7" right="0.7" top="0.75" bottom="0.75" header="0.3" footer="0.3"/>
      <pageSetup paperSize="9" orientation="portrait" r:id="rId5"/>
    </customSheetView>
    <customSheetView guid="{22F3E99A-96C8-445F-81B2-67262F695A36}" topLeftCell="Q1">
      <selection activeCell="AC7" sqref="AC7"/>
      <pageMargins left="0.7" right="0.7" top="0.75" bottom="0.75" header="0.3" footer="0.3"/>
      <pageSetup paperSize="9" orientation="portrait" r:id="rId6"/>
    </customSheetView>
    <customSheetView guid="{12F8D032-8143-430B-8DFF-852E8796C402}">
      <selection activeCell="B18" sqref="B18"/>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8"/>
  <sheetViews>
    <sheetView zoomScaleNormal="84" workbookViewId="0">
      <pane xSplit="2" ySplit="1" topLeftCell="Q2" activePane="bottomRight" state="frozen"/>
      <selection pane="topRight" activeCell="C1" sqref="C1"/>
      <selection pane="bottomLeft" activeCell="A2" sqref="A2"/>
      <selection pane="bottomRight" activeCell="AA5" sqref="AA5"/>
    </sheetView>
  </sheetViews>
  <sheetFormatPr defaultColWidth="9.42578125" defaultRowHeight="15"/>
  <cols>
    <col min="1" max="2" width="50.5703125" style="91" customWidth="1"/>
    <col min="3" max="3" width="13.42578125" style="91" customWidth="1"/>
    <col min="4" max="11" width="13.42578125" style="3" customWidth="1"/>
    <col min="12" max="14" width="13.42578125" style="91" customWidth="1"/>
    <col min="15" max="16" width="12.5703125" style="3" customWidth="1"/>
    <col min="17" max="21" width="12.42578125" style="3" customWidth="1"/>
    <col min="22" max="22" width="10" style="3" bestFit="1" customWidth="1"/>
    <col min="23" max="23" width="10" style="3" customWidth="1"/>
    <col min="24" max="16384" width="9.42578125" style="3"/>
  </cols>
  <sheetData>
    <row r="1" spans="1:27" s="91" customFormat="1" ht="15.75" thickBot="1">
      <c r="A1" s="184" t="s">
        <v>91</v>
      </c>
      <c r="B1" s="184" t="s">
        <v>7</v>
      </c>
      <c r="C1" s="36" t="s">
        <v>181</v>
      </c>
      <c r="D1" s="36" t="s">
        <v>182</v>
      </c>
      <c r="E1" s="36" t="s">
        <v>183</v>
      </c>
      <c r="F1" s="36" t="s">
        <v>184</v>
      </c>
      <c r="G1" s="36" t="s">
        <v>185</v>
      </c>
      <c r="H1" s="36" t="s">
        <v>186</v>
      </c>
      <c r="I1" s="36" t="s">
        <v>187</v>
      </c>
      <c r="J1" s="36" t="s">
        <v>188</v>
      </c>
      <c r="K1" s="40" t="s">
        <v>189</v>
      </c>
      <c r="L1" s="247" t="s">
        <v>190</v>
      </c>
      <c r="M1" s="247" t="s">
        <v>584</v>
      </c>
      <c r="N1" s="247" t="s">
        <v>592</v>
      </c>
      <c r="O1" s="247" t="s">
        <v>619</v>
      </c>
      <c r="P1" s="247" t="s">
        <v>623</v>
      </c>
      <c r="Q1" s="247" t="s">
        <v>634</v>
      </c>
      <c r="R1" s="247" t="s">
        <v>647</v>
      </c>
      <c r="S1" s="247" t="s">
        <v>651</v>
      </c>
      <c r="T1" s="247" t="s">
        <v>656</v>
      </c>
      <c r="U1" s="247" t="s">
        <v>659</v>
      </c>
      <c r="V1" s="519" t="s">
        <v>703</v>
      </c>
      <c r="W1" s="567" t="s">
        <v>716</v>
      </c>
      <c r="X1" s="567" t="s">
        <v>723</v>
      </c>
    </row>
    <row r="2" spans="1:27" ht="38.25">
      <c r="A2" s="33" t="s">
        <v>511</v>
      </c>
      <c r="B2" s="33" t="s">
        <v>688</v>
      </c>
      <c r="C2" s="37">
        <v>0</v>
      </c>
      <c r="D2" s="37">
        <v>0</v>
      </c>
      <c r="E2" s="37">
        <v>0</v>
      </c>
      <c r="F2" s="37">
        <v>0</v>
      </c>
      <c r="G2" s="38">
        <v>210</v>
      </c>
      <c r="H2" s="38">
        <v>7498</v>
      </c>
      <c r="I2" s="38">
        <v>13897</v>
      </c>
      <c r="J2" s="38">
        <v>6722</v>
      </c>
      <c r="K2" s="38">
        <v>8486</v>
      </c>
      <c r="L2" s="248">
        <v>40500</v>
      </c>
      <c r="M2" s="248">
        <v>37508</v>
      </c>
      <c r="N2" s="248">
        <v>38179</v>
      </c>
      <c r="O2" s="248">
        <v>51976</v>
      </c>
      <c r="P2" s="248">
        <v>8500</v>
      </c>
      <c r="Q2" s="248">
        <v>109596</v>
      </c>
      <c r="R2" s="248">
        <v>58651</v>
      </c>
      <c r="S2" s="248">
        <v>28176</v>
      </c>
      <c r="T2" s="248">
        <v>10006</v>
      </c>
      <c r="U2" s="248">
        <v>57985</v>
      </c>
      <c r="V2" s="194">
        <v>212</v>
      </c>
      <c r="W2" s="565">
        <v>0</v>
      </c>
      <c r="X2" s="565">
        <v>-1222</v>
      </c>
      <c r="Y2" s="312"/>
      <c r="Z2" s="312"/>
      <c r="AA2" s="312"/>
    </row>
    <row r="3" spans="1:27" ht="38.25">
      <c r="A3" s="182" t="s">
        <v>512</v>
      </c>
      <c r="B3" s="182" t="s">
        <v>689</v>
      </c>
      <c r="C3" s="38">
        <v>0</v>
      </c>
      <c r="D3" s="38">
        <v>0</v>
      </c>
      <c r="E3" s="38">
        <v>0</v>
      </c>
      <c r="F3" s="38">
        <v>0</v>
      </c>
      <c r="G3" s="38">
        <v>-4</v>
      </c>
      <c r="H3" s="38">
        <v>3</v>
      </c>
      <c r="I3" s="38">
        <v>-23</v>
      </c>
      <c r="J3" s="38">
        <v>0</v>
      </c>
      <c r="K3" s="38">
        <v>0</v>
      </c>
      <c r="L3" s="248">
        <v>-8</v>
      </c>
      <c r="M3" s="248">
        <v>26</v>
      </c>
      <c r="N3" s="248">
        <v>0</v>
      </c>
      <c r="O3" s="248">
        <v>-5</v>
      </c>
      <c r="P3" s="248">
        <v>-80</v>
      </c>
      <c r="Q3" s="248">
        <v>0</v>
      </c>
      <c r="R3" s="248">
        <v>0</v>
      </c>
      <c r="S3" s="248">
        <v>8</v>
      </c>
      <c r="T3" s="248">
        <v>0</v>
      </c>
      <c r="U3" s="248">
        <v>0</v>
      </c>
      <c r="V3" s="194">
        <v>0</v>
      </c>
      <c r="W3" s="565">
        <v>0</v>
      </c>
      <c r="X3" s="565">
        <v>0</v>
      </c>
      <c r="Y3" s="312"/>
      <c r="Z3" s="312"/>
      <c r="AA3" s="312"/>
    </row>
    <row r="4" spans="1:27" ht="38.25">
      <c r="A4" s="182" t="s">
        <v>690</v>
      </c>
      <c r="B4" s="182" t="s">
        <v>635</v>
      </c>
      <c r="C4" s="38">
        <v>0</v>
      </c>
      <c r="D4" s="38">
        <v>0</v>
      </c>
      <c r="E4" s="38">
        <v>0</v>
      </c>
      <c r="F4" s="38">
        <v>0</v>
      </c>
      <c r="G4" s="38">
        <v>4118</v>
      </c>
      <c r="H4" s="38">
        <v>10713</v>
      </c>
      <c r="I4" s="38">
        <v>14988</v>
      </c>
      <c r="J4" s="38">
        <v>-17476</v>
      </c>
      <c r="K4" s="38">
        <v>24673</v>
      </c>
      <c r="L4" s="248">
        <v>17618</v>
      </c>
      <c r="M4" s="248">
        <v>-1927</v>
      </c>
      <c r="N4" s="248">
        <v>16594</v>
      </c>
      <c r="O4" s="248">
        <v>-29930</v>
      </c>
      <c r="P4" s="248">
        <v>33205</v>
      </c>
      <c r="Q4" s="248">
        <v>11755</v>
      </c>
      <c r="R4" s="248">
        <v>18172</v>
      </c>
      <c r="S4" s="248">
        <v>-7347</v>
      </c>
      <c r="T4" s="248">
        <v>18924</v>
      </c>
      <c r="U4" s="248">
        <v>-5949</v>
      </c>
      <c r="V4" s="194">
        <v>2785</v>
      </c>
      <c r="W4" s="565">
        <v>-15228</v>
      </c>
      <c r="X4" s="565">
        <v>-10519</v>
      </c>
      <c r="Y4" s="312"/>
      <c r="Z4" s="312"/>
      <c r="AA4" s="312"/>
    </row>
    <row r="5" spans="1:27" ht="38.25">
      <c r="A5" s="182" t="s">
        <v>681</v>
      </c>
      <c r="B5" s="33" t="s">
        <v>691</v>
      </c>
      <c r="C5" s="197">
        <v>10775</v>
      </c>
      <c r="D5" s="197">
        <v>0</v>
      </c>
      <c r="E5" s="197">
        <v>1866</v>
      </c>
      <c r="F5" s="197">
        <v>13823</v>
      </c>
      <c r="G5" s="38">
        <v>0</v>
      </c>
      <c r="H5" s="38">
        <v>0</v>
      </c>
      <c r="I5" s="38">
        <v>0</v>
      </c>
      <c r="J5" s="38">
        <v>0</v>
      </c>
      <c r="K5" s="38">
        <v>0</v>
      </c>
      <c r="L5" s="248">
        <v>0</v>
      </c>
      <c r="M5" s="248">
        <v>0</v>
      </c>
      <c r="N5" s="248">
        <v>0</v>
      </c>
      <c r="O5" s="248">
        <v>0</v>
      </c>
      <c r="P5" s="248">
        <v>0</v>
      </c>
      <c r="Q5" s="248">
        <v>0</v>
      </c>
      <c r="R5" s="248">
        <v>0</v>
      </c>
      <c r="S5" s="248">
        <v>0</v>
      </c>
      <c r="T5" s="248">
        <v>8148</v>
      </c>
      <c r="U5" s="248">
        <v>0</v>
      </c>
      <c r="V5" s="194">
        <v>0</v>
      </c>
      <c r="W5" s="565">
        <v>0</v>
      </c>
      <c r="X5" s="565">
        <v>0</v>
      </c>
      <c r="Y5" s="312"/>
      <c r="Z5" s="312"/>
      <c r="AA5" s="312"/>
    </row>
    <row r="6" spans="1:27" ht="25.5">
      <c r="A6" s="182" t="s">
        <v>521</v>
      </c>
      <c r="B6" s="182" t="s">
        <v>522</v>
      </c>
      <c r="C6" s="197">
        <v>5503</v>
      </c>
      <c r="D6" s="197">
        <v>9700</v>
      </c>
      <c r="E6" s="197">
        <v>3503</v>
      </c>
      <c r="F6" s="197">
        <v>2116</v>
      </c>
      <c r="G6" s="38">
        <v>0</v>
      </c>
      <c r="H6" s="38">
        <v>0</v>
      </c>
      <c r="I6" s="38">
        <v>0</v>
      </c>
      <c r="J6" s="38">
        <v>0</v>
      </c>
      <c r="K6" s="38">
        <v>0</v>
      </c>
      <c r="L6" s="248">
        <v>0</v>
      </c>
      <c r="M6" s="248">
        <v>0</v>
      </c>
      <c r="N6" s="248">
        <v>0</v>
      </c>
      <c r="O6" s="248">
        <v>0</v>
      </c>
      <c r="P6" s="248">
        <v>0</v>
      </c>
      <c r="Q6" s="248">
        <v>0</v>
      </c>
      <c r="R6" s="248">
        <v>0</v>
      </c>
      <c r="S6" s="248">
        <v>0</v>
      </c>
      <c r="T6" s="248">
        <v>0</v>
      </c>
      <c r="U6" s="248">
        <v>0</v>
      </c>
      <c r="V6" s="194">
        <v>0</v>
      </c>
      <c r="W6" s="565">
        <v>0</v>
      </c>
      <c r="X6" s="565">
        <v>0</v>
      </c>
      <c r="Y6" s="312"/>
      <c r="Z6" s="312"/>
      <c r="AA6" s="312"/>
    </row>
    <row r="7" spans="1:27" ht="15" customHeight="1">
      <c r="A7" s="182" t="s">
        <v>593</v>
      </c>
      <c r="B7" s="182" t="s">
        <v>594</v>
      </c>
      <c r="C7" s="197">
        <v>0</v>
      </c>
      <c r="D7" s="197"/>
      <c r="E7" s="197">
        <v>-461</v>
      </c>
      <c r="F7" s="197">
        <v>0</v>
      </c>
      <c r="G7" s="38">
        <v>0</v>
      </c>
      <c r="H7" s="38">
        <v>0</v>
      </c>
      <c r="I7" s="38">
        <v>0</v>
      </c>
      <c r="J7" s="38">
        <v>0</v>
      </c>
      <c r="K7" s="38">
        <v>0</v>
      </c>
      <c r="L7" s="248">
        <v>0</v>
      </c>
      <c r="M7" s="248">
        <v>0</v>
      </c>
      <c r="N7" s="248">
        <v>-11244</v>
      </c>
      <c r="O7" s="248">
        <v>0</v>
      </c>
      <c r="P7" s="248">
        <v>-8535</v>
      </c>
      <c r="Q7" s="248">
        <v>0</v>
      </c>
      <c r="R7" s="248">
        <v>0</v>
      </c>
      <c r="S7" s="248">
        <v>0</v>
      </c>
      <c r="T7" s="248">
        <v>-4015</v>
      </c>
      <c r="U7" s="248">
        <v>0</v>
      </c>
      <c r="V7" s="194">
        <v>0</v>
      </c>
      <c r="W7" s="565">
        <v>-1066</v>
      </c>
      <c r="X7" s="565">
        <v>0</v>
      </c>
      <c r="Y7" s="312"/>
      <c r="Z7" s="312"/>
      <c r="AA7" s="312"/>
    </row>
    <row r="8" spans="1:27" ht="15" customHeight="1">
      <c r="A8" s="59" t="s">
        <v>513</v>
      </c>
      <c r="B8" s="59" t="s">
        <v>517</v>
      </c>
      <c r="C8" s="196">
        <f t="shared" ref="C8:L8" si="0">SUM(C2:C7)</f>
        <v>16278</v>
      </c>
      <c r="D8" s="196">
        <f t="shared" si="0"/>
        <v>9700</v>
      </c>
      <c r="E8" s="196">
        <f t="shared" si="0"/>
        <v>4908</v>
      </c>
      <c r="F8" s="196">
        <f t="shared" si="0"/>
        <v>15939</v>
      </c>
      <c r="G8" s="63">
        <f t="shared" si="0"/>
        <v>4324</v>
      </c>
      <c r="H8" s="63">
        <f t="shared" si="0"/>
        <v>18214</v>
      </c>
      <c r="I8" s="63">
        <f t="shared" si="0"/>
        <v>28862</v>
      </c>
      <c r="J8" s="63">
        <f t="shared" si="0"/>
        <v>-10754</v>
      </c>
      <c r="K8" s="63">
        <f t="shared" si="0"/>
        <v>33159</v>
      </c>
      <c r="L8" s="249">
        <f t="shared" si="0"/>
        <v>58110</v>
      </c>
      <c r="M8" s="249">
        <f t="shared" ref="M8:R8" si="1">SUM(M2:M7)</f>
        <v>35607</v>
      </c>
      <c r="N8" s="249">
        <f t="shared" si="1"/>
        <v>43529</v>
      </c>
      <c r="O8" s="249">
        <f t="shared" si="1"/>
        <v>22041</v>
      </c>
      <c r="P8" s="249">
        <f t="shared" si="1"/>
        <v>33090</v>
      </c>
      <c r="Q8" s="249">
        <f t="shared" si="1"/>
        <v>121351</v>
      </c>
      <c r="R8" s="249">
        <f t="shared" si="1"/>
        <v>76823</v>
      </c>
      <c r="S8" s="249">
        <f t="shared" ref="S8:T8" si="2">SUM(S2:S7)</f>
        <v>20837</v>
      </c>
      <c r="T8" s="249">
        <f t="shared" si="2"/>
        <v>33063</v>
      </c>
      <c r="U8" s="249">
        <f t="shared" ref="U8" si="3">SUM(U2:U7)</f>
        <v>52036</v>
      </c>
      <c r="V8" s="196">
        <f>SUM(V2:V7)</f>
        <v>2997</v>
      </c>
      <c r="W8" s="566">
        <f>SUM(W2:W7)</f>
        <v>-16294</v>
      </c>
      <c r="X8" s="566">
        <f>SUM(X2:X7)</f>
        <v>-11741</v>
      </c>
      <c r="Y8" s="312"/>
      <c r="Z8" s="312"/>
      <c r="AA8" s="312"/>
    </row>
    <row r="9" spans="1:27" ht="15" customHeight="1">
      <c r="A9" s="33" t="s">
        <v>514</v>
      </c>
      <c r="B9" s="33" t="s">
        <v>518</v>
      </c>
      <c r="C9" s="194">
        <v>2789</v>
      </c>
      <c r="D9" s="194">
        <v>2898</v>
      </c>
      <c r="E9" s="194">
        <v>10806</v>
      </c>
      <c r="F9" s="194">
        <v>7267</v>
      </c>
      <c r="G9" s="38">
        <v>-9332</v>
      </c>
      <c r="H9" s="38">
        <v>6939</v>
      </c>
      <c r="I9" s="38">
        <v>8220</v>
      </c>
      <c r="J9" s="38">
        <v>-22389</v>
      </c>
      <c r="K9" s="38">
        <v>-4108</v>
      </c>
      <c r="L9" s="248">
        <v>-7809</v>
      </c>
      <c r="M9" s="248">
        <v>-46668</v>
      </c>
      <c r="N9" s="248">
        <v>50910</v>
      </c>
      <c r="O9" s="452">
        <v>-179604</v>
      </c>
      <c r="P9" s="452">
        <v>-49322</v>
      </c>
      <c r="Q9" s="452">
        <v>22906</v>
      </c>
      <c r="R9" s="452">
        <v>46879</v>
      </c>
      <c r="S9" s="452">
        <v>124256</v>
      </c>
      <c r="T9" s="452">
        <v>40499</v>
      </c>
      <c r="U9" s="452">
        <v>75953</v>
      </c>
      <c r="V9" s="194">
        <v>162694</v>
      </c>
      <c r="W9" s="565">
        <v>416049</v>
      </c>
      <c r="X9" s="565">
        <v>-46081</v>
      </c>
      <c r="Y9" s="312"/>
      <c r="Z9" s="312"/>
      <c r="AA9" s="312"/>
    </row>
    <row r="10" spans="1:27" ht="15" customHeight="1">
      <c r="A10" s="33" t="s">
        <v>515</v>
      </c>
      <c r="B10" s="33" t="s">
        <v>519</v>
      </c>
      <c r="C10" s="194">
        <v>-1890</v>
      </c>
      <c r="D10" s="194">
        <v>-1828</v>
      </c>
      <c r="E10" s="194">
        <v>-11752</v>
      </c>
      <c r="F10" s="194">
        <v>-7613</v>
      </c>
      <c r="G10" s="38">
        <v>8935</v>
      </c>
      <c r="H10" s="38">
        <v>-8253</v>
      </c>
      <c r="I10" s="38">
        <v>-7633</v>
      </c>
      <c r="J10" s="38">
        <v>20347</v>
      </c>
      <c r="K10" s="38">
        <v>3804</v>
      </c>
      <c r="L10" s="248">
        <v>11595</v>
      </c>
      <c r="M10" s="248">
        <v>53402</v>
      </c>
      <c r="N10" s="248">
        <v>-46056</v>
      </c>
      <c r="O10" s="452">
        <v>184049</v>
      </c>
      <c r="P10" s="452">
        <v>43288</v>
      </c>
      <c r="Q10" s="452">
        <v>-16155</v>
      </c>
      <c r="R10" s="452">
        <v>-47634</v>
      </c>
      <c r="S10" s="452">
        <v>-118302</v>
      </c>
      <c r="T10" s="452">
        <v>-35987</v>
      </c>
      <c r="U10" s="452">
        <v>-72749</v>
      </c>
      <c r="V10" s="194">
        <v>-164216</v>
      </c>
      <c r="W10" s="565">
        <v>-434426</v>
      </c>
      <c r="X10" s="565">
        <v>49538</v>
      </c>
      <c r="Y10" s="312"/>
      <c r="Z10" s="312"/>
      <c r="AA10" s="312"/>
    </row>
    <row r="11" spans="1:27" ht="25.5">
      <c r="A11" s="183" t="s">
        <v>516</v>
      </c>
      <c r="B11" s="183" t="s">
        <v>520</v>
      </c>
      <c r="C11" s="195">
        <f t="shared" ref="C11:H11" si="4">SUM(C9:C10)</f>
        <v>899</v>
      </c>
      <c r="D11" s="195">
        <f t="shared" si="4"/>
        <v>1070</v>
      </c>
      <c r="E11" s="195">
        <f t="shared" si="4"/>
        <v>-946</v>
      </c>
      <c r="F11" s="195">
        <f t="shared" si="4"/>
        <v>-346</v>
      </c>
      <c r="G11" s="185">
        <f t="shared" si="4"/>
        <v>-397</v>
      </c>
      <c r="H11" s="185">
        <f t="shared" si="4"/>
        <v>-1314</v>
      </c>
      <c r="I11" s="185">
        <f t="shared" ref="I11:O11" si="5">SUM(I9:I10)</f>
        <v>587</v>
      </c>
      <c r="J11" s="185">
        <f t="shared" si="5"/>
        <v>-2042</v>
      </c>
      <c r="K11" s="185">
        <f t="shared" si="5"/>
        <v>-304</v>
      </c>
      <c r="L11" s="185">
        <f t="shared" si="5"/>
        <v>3786</v>
      </c>
      <c r="M11" s="185">
        <f t="shared" si="5"/>
        <v>6734</v>
      </c>
      <c r="N11" s="185">
        <f t="shared" si="5"/>
        <v>4854</v>
      </c>
      <c r="O11" s="185">
        <f t="shared" si="5"/>
        <v>4445</v>
      </c>
      <c r="P11" s="185">
        <f t="shared" ref="P11:Q11" si="6">SUM(P9:P10)</f>
        <v>-6034</v>
      </c>
      <c r="Q11" s="185">
        <f t="shared" si="6"/>
        <v>6751</v>
      </c>
      <c r="R11" s="185">
        <f t="shared" ref="R11:S11" si="7">SUM(R9:R10)</f>
        <v>-755</v>
      </c>
      <c r="S11" s="185">
        <f t="shared" si="7"/>
        <v>5954</v>
      </c>
      <c r="T11" s="185">
        <f t="shared" ref="T11:U11" si="8">SUM(T9:T10)</f>
        <v>4512</v>
      </c>
      <c r="U11" s="185">
        <f t="shared" si="8"/>
        <v>3204</v>
      </c>
      <c r="V11" s="195">
        <f>SUM(V9:V10)</f>
        <v>-1522</v>
      </c>
      <c r="W11" s="568">
        <f>SUM(W9:W10)</f>
        <v>-18377</v>
      </c>
      <c r="X11" s="568">
        <f>SUM(X9:X10)</f>
        <v>3457</v>
      </c>
      <c r="Y11" s="312"/>
      <c r="Z11" s="312"/>
      <c r="AA11" s="312"/>
    </row>
    <row r="12" spans="1:27">
      <c r="A12" s="35" t="s">
        <v>56</v>
      </c>
      <c r="B12" s="35" t="s">
        <v>42</v>
      </c>
      <c r="C12" s="193">
        <f t="shared" ref="C12:H12" si="9">C8+C11</f>
        <v>17177</v>
      </c>
      <c r="D12" s="193">
        <f t="shared" si="9"/>
        <v>10770</v>
      </c>
      <c r="E12" s="193">
        <f t="shared" si="9"/>
        <v>3962</v>
      </c>
      <c r="F12" s="193">
        <f t="shared" si="9"/>
        <v>15593</v>
      </c>
      <c r="G12" s="39">
        <f t="shared" si="9"/>
        <v>3927</v>
      </c>
      <c r="H12" s="39">
        <f t="shared" si="9"/>
        <v>16900</v>
      </c>
      <c r="I12" s="39">
        <f t="shared" ref="I12:O12" si="10">I8+I11</f>
        <v>29449</v>
      </c>
      <c r="J12" s="39">
        <f t="shared" si="10"/>
        <v>-12796</v>
      </c>
      <c r="K12" s="39">
        <f t="shared" si="10"/>
        <v>32855</v>
      </c>
      <c r="L12" s="250">
        <f t="shared" si="10"/>
        <v>61896</v>
      </c>
      <c r="M12" s="250">
        <f t="shared" si="10"/>
        <v>42341</v>
      </c>
      <c r="N12" s="250">
        <f t="shared" si="10"/>
        <v>48383</v>
      </c>
      <c r="O12" s="250">
        <f t="shared" si="10"/>
        <v>26486</v>
      </c>
      <c r="P12" s="250">
        <f t="shared" ref="P12:Q12" si="11">P8+P11</f>
        <v>27056</v>
      </c>
      <c r="Q12" s="250">
        <f t="shared" si="11"/>
        <v>128102</v>
      </c>
      <c r="R12" s="250">
        <f t="shared" ref="R12:S12" si="12">R8+R11</f>
        <v>76068</v>
      </c>
      <c r="S12" s="250">
        <f t="shared" si="12"/>
        <v>26791</v>
      </c>
      <c r="T12" s="250">
        <f t="shared" ref="T12:U12" si="13">T8+T11</f>
        <v>37575</v>
      </c>
      <c r="U12" s="250">
        <f t="shared" si="13"/>
        <v>55240</v>
      </c>
      <c r="V12" s="193">
        <f>V8+V11</f>
        <v>1475</v>
      </c>
      <c r="W12" s="569">
        <f>W8+W11</f>
        <v>-34671</v>
      </c>
      <c r="X12" s="569">
        <f>X8+X11</f>
        <v>-8284</v>
      </c>
      <c r="Y12" s="312"/>
      <c r="Z12" s="312"/>
      <c r="AA12" s="312"/>
    </row>
    <row r="13" spans="1:27">
      <c r="A13" s="186"/>
      <c r="B13" s="186"/>
      <c r="C13" s="244">
        <f>C12-'P&amp;L'!C14</f>
        <v>0</v>
      </c>
      <c r="D13" s="244">
        <f>D12-'P&amp;L'!D14</f>
        <v>0</v>
      </c>
      <c r="E13" s="244">
        <f>E12-'P&amp;L'!E14</f>
        <v>0</v>
      </c>
      <c r="F13" s="244">
        <f>F12-'P&amp;L'!F14</f>
        <v>0</v>
      </c>
      <c r="G13" s="244">
        <f>G12-'P&amp;L'!G14</f>
        <v>0</v>
      </c>
      <c r="H13" s="244">
        <f>H12-'P&amp;L'!H14</f>
        <v>0</v>
      </c>
      <c r="I13" s="244">
        <f>I12-'P&amp;L'!I14</f>
        <v>0</v>
      </c>
      <c r="J13" s="244">
        <f>J12-'P&amp;L'!J14</f>
        <v>0</v>
      </c>
      <c r="K13" s="244">
        <f>K12-'P&amp;L'!K14</f>
        <v>0</v>
      </c>
      <c r="L13" s="244">
        <f>L12-'P&amp;L'!L14</f>
        <v>0</v>
      </c>
      <c r="M13" s="244">
        <f>M12-'P&amp;L'!M14</f>
        <v>0</v>
      </c>
      <c r="N13" s="244">
        <f>N12-'P&amp;L'!N14</f>
        <v>0</v>
      </c>
      <c r="O13" s="189">
        <f>'P&amp;L'!O14-O12</f>
        <v>0</v>
      </c>
      <c r="P13" s="189">
        <f>'P&amp;L'!P14-P12</f>
        <v>0</v>
      </c>
      <c r="Q13" s="189">
        <f>'P&amp;L'!Q14-Q12</f>
        <v>0</v>
      </c>
      <c r="R13" s="451">
        <f>'P&amp;L'!R14-R12</f>
        <v>0</v>
      </c>
      <c r="S13" s="451">
        <f>'P&amp;L'!S14-S12</f>
        <v>0</v>
      </c>
      <c r="T13" s="451">
        <f>'P&amp;L'!T14-T12</f>
        <v>0</v>
      </c>
      <c r="U13" s="451">
        <f>'P&amp;L'!U14-U12</f>
        <v>0</v>
      </c>
      <c r="V13" s="189">
        <f>'P&amp;L'!V14-V12</f>
        <v>0</v>
      </c>
      <c r="W13" s="451">
        <f>'P&amp;L'!W14-W12</f>
        <v>0</v>
      </c>
      <c r="X13" s="451">
        <f>'P&amp;L'!X14-X12</f>
        <v>0</v>
      </c>
    </row>
    <row r="14" spans="1:27">
      <c r="A14" s="186"/>
      <c r="B14" s="186"/>
      <c r="G14" s="187"/>
      <c r="H14" s="187"/>
      <c r="I14" s="187"/>
      <c r="J14" s="187"/>
      <c r="K14" s="187"/>
      <c r="P14" s="188"/>
      <c r="Q14" s="188"/>
    </row>
    <row r="15" spans="1:27">
      <c r="D15" s="91"/>
      <c r="E15" s="91"/>
      <c r="F15" s="91"/>
      <c r="G15" s="91"/>
      <c r="H15" s="91"/>
      <c r="I15" s="91"/>
      <c r="J15" s="91"/>
      <c r="K15" s="91"/>
    </row>
    <row r="16" spans="1:27">
      <c r="D16" s="91"/>
      <c r="E16" s="91"/>
      <c r="F16" s="91"/>
      <c r="G16" s="91"/>
      <c r="H16" s="91"/>
      <c r="I16" s="91"/>
      <c r="J16" s="91"/>
      <c r="K16" s="91"/>
    </row>
    <row r="17" spans="7:7">
      <c r="G17" s="274"/>
    </row>
    <row r="18" spans="7:7">
      <c r="G18" s="274"/>
    </row>
    <row r="19" spans="7:7">
      <c r="G19" s="274"/>
    </row>
    <row r="20" spans="7:7">
      <c r="G20" s="274"/>
    </row>
    <row r="21" spans="7:7">
      <c r="G21" s="274"/>
    </row>
    <row r="22" spans="7:7">
      <c r="G22" s="274"/>
    </row>
    <row r="23" spans="7:7">
      <c r="G23" s="274"/>
    </row>
    <row r="24" spans="7:7">
      <c r="G24" s="274"/>
    </row>
    <row r="25" spans="7:7">
      <c r="G25" s="274"/>
    </row>
    <row r="26" spans="7:7">
      <c r="G26" s="274"/>
    </row>
    <row r="27" spans="7:7">
      <c r="G27" s="274"/>
    </row>
    <row r="28" spans="7:7">
      <c r="G28" s="274"/>
    </row>
    <row r="29" spans="7:7">
      <c r="G29" s="274"/>
    </row>
    <row r="30" spans="7:7">
      <c r="G30" s="274"/>
    </row>
    <row r="31" spans="7:7">
      <c r="G31" s="274"/>
    </row>
    <row r="32" spans="7:7">
      <c r="G32" s="274"/>
    </row>
    <row r="33" spans="7:7">
      <c r="G33" s="274"/>
    </row>
    <row r="34" spans="7:7">
      <c r="G34" s="274"/>
    </row>
    <row r="35" spans="7:7">
      <c r="G35" s="274"/>
    </row>
    <row r="36" spans="7:7">
      <c r="G36" s="274"/>
    </row>
    <row r="37" spans="7:7">
      <c r="G37" s="274">
        <f>G22+H22+I22</f>
        <v>0</v>
      </c>
    </row>
    <row r="38" spans="7:7">
      <c r="G38" s="274">
        <f>G23+H23+I23</f>
        <v>0</v>
      </c>
    </row>
  </sheetData>
  <customSheetViews>
    <customSheetView guid="{7E6EAF56-D69B-4B4F-988F-2F68F5374219}">
      <pane xSplit="2" ySplit="1" topLeftCell="Q2" activePane="bottomRight" state="frozen"/>
      <selection pane="bottomRight" activeCell="AA5" sqref="AA5"/>
      <pageMargins left="0.7" right="0.7" top="0.75" bottom="0.75" header="0.3" footer="0.3"/>
      <pageSetup paperSize="9" orientation="portrait" r:id="rId1"/>
    </customSheetView>
    <customSheetView guid="{899D69CD-4B7E-42BC-9944-5BD922EB798C}" topLeftCell="J1">
      <selection activeCell="R4" sqref="R4"/>
      <pageMargins left="0.7" right="0.7" top="0.75" bottom="0.75" header="0.3" footer="0.3"/>
      <pageSetup paperSize="9" orientation="portrait" r:id="rId2"/>
    </customSheetView>
    <customSheetView guid="{9AF4A83C-CF57-4B40-8A74-6A0EA6C2FE5C}" hiddenColumns="1">
      <selection activeCell="B15" sqref="B15"/>
      <pageMargins left="0.7" right="0.7" top="0.75" bottom="0.75" header="0.3" footer="0.3"/>
      <pageSetup paperSize="9" orientation="portrait" horizontalDpi="1200" verticalDpi="1200" r:id="rId3"/>
    </customSheetView>
    <customSheetView guid="{687A4863-1825-4D63-B732-E76682E6DE4F}" hiddenColumns="1">
      <selection activeCell="O21" sqref="O21"/>
      <pageMargins left="0.7" right="0.7" top="0.75" bottom="0.75" header="0.3" footer="0.3"/>
      <pageSetup paperSize="9" orientation="portrait" horizontalDpi="1200" verticalDpi="1200" r:id="rId4"/>
    </customSheetView>
    <customSheetView guid="{8DA78CF1-615A-4626-9893-6751995631A4}" hiddenColumns="1">
      <selection activeCell="Q21" sqref="Q21"/>
      <pageMargins left="0.7" right="0.7" top="0.75" bottom="0.75" header="0.3" footer="0.3"/>
    </customSheetView>
    <customSheetView guid="{57267270-6A97-4850-9DB6-FE6B399379AA}" topLeftCell="F1">
      <selection activeCell="P8" sqref="P8"/>
      <pageMargins left="0.7" right="0.7" top="0.75" bottom="0.75" header="0.3" footer="0.3"/>
    </customSheetView>
    <customSheetView guid="{25FAB884-5E17-4008-8139-33D910C7DEFE}">
      <selection activeCell="B16" sqref="B16"/>
      <pageMargins left="0.7" right="0.7" top="0.75" bottom="0.75" header="0.3" footer="0.3"/>
      <pageSetup paperSize="9" orientation="portrait" horizontalDpi="1200" verticalDpi="1200" r:id="rId5"/>
    </customSheetView>
    <customSheetView guid="{22F3E99A-96C8-445F-81B2-67262F695A36}" topLeftCell="J1">
      <selection activeCell="R4" sqref="R4"/>
      <pageMargins left="0.7" right="0.7" top="0.75" bottom="0.75" header="0.3" footer="0.3"/>
      <pageSetup paperSize="9" orientation="portrait" r:id="rId6"/>
    </customSheetView>
    <customSheetView guid="{12F8D032-8143-430B-8DFF-852E8796C402}">
      <selection activeCell="A6" sqref="A6:XFD6"/>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23"/>
  <sheetViews>
    <sheetView workbookViewId="0">
      <pane xSplit="2" ySplit="2" topLeftCell="Q3" activePane="bottomRight" state="frozen"/>
      <selection pane="topRight" activeCell="C1" sqref="C1"/>
      <selection pane="bottomLeft" activeCell="A3" sqref="A3"/>
      <selection pane="bottomRight" activeCell="X21" sqref="X21"/>
    </sheetView>
  </sheetViews>
  <sheetFormatPr defaultColWidth="9.42578125" defaultRowHeight="15"/>
  <cols>
    <col min="1" max="2" width="50.5703125" style="19" customWidth="1"/>
    <col min="3" max="10" width="13.42578125" style="19" customWidth="1"/>
    <col min="11" max="20" width="13.42578125" style="92" customWidth="1"/>
    <col min="21" max="21" width="11.5703125" style="19" customWidth="1"/>
    <col min="22" max="22" width="11.42578125" style="19" customWidth="1"/>
    <col min="23" max="23" width="12.5703125" style="19" bestFit="1" customWidth="1"/>
    <col min="24" max="24" width="12.5703125" style="90" bestFit="1" customWidth="1"/>
    <col min="25" max="25" width="11.5703125" style="19" customWidth="1"/>
    <col min="26" max="16384" width="9.42578125" style="19"/>
  </cols>
  <sheetData>
    <row r="2" spans="1:25" ht="15.75" thickBot="1">
      <c r="A2" s="44" t="s">
        <v>265</v>
      </c>
      <c r="B2" s="44" t="s">
        <v>18</v>
      </c>
      <c r="C2" s="52" t="s">
        <v>158</v>
      </c>
      <c r="D2" s="52" t="s">
        <v>159</v>
      </c>
      <c r="E2" s="52" t="s">
        <v>160</v>
      </c>
      <c r="F2" s="52" t="s">
        <v>161</v>
      </c>
      <c r="G2" s="52" t="s">
        <v>162</v>
      </c>
      <c r="H2" s="52" t="s">
        <v>163</v>
      </c>
      <c r="I2" s="52" t="s">
        <v>164</v>
      </c>
      <c r="J2" s="52" t="s">
        <v>165</v>
      </c>
      <c r="K2" s="204">
        <v>43555</v>
      </c>
      <c r="L2" s="204">
        <v>43646</v>
      </c>
      <c r="M2" s="204">
        <v>43738</v>
      </c>
      <c r="N2" s="204">
        <v>43830</v>
      </c>
      <c r="O2" s="204">
        <v>43921</v>
      </c>
      <c r="P2" s="204">
        <v>44012</v>
      </c>
      <c r="Q2" s="204">
        <v>44104</v>
      </c>
      <c r="R2" s="204">
        <v>44196</v>
      </c>
      <c r="S2" s="204">
        <v>44286</v>
      </c>
      <c r="T2" s="204">
        <v>44377</v>
      </c>
      <c r="U2" s="204">
        <v>44469</v>
      </c>
      <c r="V2" s="204">
        <v>44561</v>
      </c>
      <c r="W2" s="204">
        <v>44651</v>
      </c>
      <c r="X2" s="204">
        <v>44742</v>
      </c>
      <c r="Y2" s="204">
        <v>44834</v>
      </c>
    </row>
    <row r="3" spans="1:25" ht="15" customHeight="1">
      <c r="A3" s="45" t="s">
        <v>232</v>
      </c>
      <c r="B3" s="45" t="s">
        <v>166</v>
      </c>
      <c r="C3" s="49">
        <v>46253167</v>
      </c>
      <c r="D3" s="49">
        <v>46284622</v>
      </c>
      <c r="E3" s="49">
        <v>46798848</v>
      </c>
      <c r="F3" s="49">
        <v>47776973</v>
      </c>
      <c r="G3" s="49">
        <v>47987290</v>
      </c>
      <c r="H3" s="49">
        <v>50695917</v>
      </c>
      <c r="I3" s="49">
        <v>51780791</v>
      </c>
      <c r="J3" s="49">
        <v>58602985</v>
      </c>
      <c r="K3" s="49">
        <v>58642114</v>
      </c>
      <c r="L3" s="49">
        <v>59160302</v>
      </c>
      <c r="M3" s="49">
        <v>59679510</v>
      </c>
      <c r="N3" s="49">
        <v>58142560.6624135</v>
      </c>
      <c r="O3" s="49">
        <v>61224040</v>
      </c>
      <c r="P3" s="49">
        <v>57379919</v>
      </c>
      <c r="Q3" s="49">
        <v>56436827</v>
      </c>
      <c r="R3" s="49">
        <v>56909607</v>
      </c>
      <c r="S3" s="49">
        <v>58533524</v>
      </c>
      <c r="T3" s="49">
        <v>56732577</v>
      </c>
      <c r="U3" s="49">
        <v>57564020</v>
      </c>
      <c r="V3" s="49">
        <v>57937689</v>
      </c>
      <c r="W3" s="49">
        <v>60652837</v>
      </c>
      <c r="X3" s="49">
        <v>62932475</v>
      </c>
      <c r="Y3" s="49">
        <v>63697073</v>
      </c>
    </row>
    <row r="4" spans="1:25" ht="15" customHeight="1">
      <c r="A4" s="45" t="s">
        <v>233</v>
      </c>
      <c r="B4" s="45" t="s">
        <v>168</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49">
        <v>81390329</v>
      </c>
      <c r="Q4" s="49">
        <v>81778792</v>
      </c>
      <c r="R4" s="49">
        <v>80825437</v>
      </c>
      <c r="S4" s="49">
        <v>79949007</v>
      </c>
      <c r="T4" s="49">
        <v>79886479</v>
      </c>
      <c r="U4" s="49">
        <v>81846159</v>
      </c>
      <c r="V4" s="49">
        <v>83039179</v>
      </c>
      <c r="W4" s="49">
        <v>83461855</v>
      </c>
      <c r="X4" s="49">
        <v>83316558</v>
      </c>
      <c r="Y4" s="49">
        <v>82781166</v>
      </c>
    </row>
    <row r="5" spans="1:25" ht="15" customHeight="1">
      <c r="A5" s="46" t="s">
        <v>266</v>
      </c>
      <c r="B5" s="318" t="s">
        <v>167</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53">
        <v>52340029</v>
      </c>
      <c r="Q5" s="53">
        <v>52518480</v>
      </c>
      <c r="R5" s="53">
        <v>52195649</v>
      </c>
      <c r="S5" s="53">
        <v>51913170</v>
      </c>
      <c r="T5" s="53">
        <v>51807482</v>
      </c>
      <c r="U5" s="53">
        <v>53204811</v>
      </c>
      <c r="V5" s="53">
        <v>54740891</v>
      </c>
      <c r="W5" s="53">
        <v>55525201</v>
      </c>
      <c r="X5" s="53">
        <v>55350479</v>
      </c>
      <c r="Y5" s="53">
        <v>54682076</v>
      </c>
    </row>
    <row r="6" spans="1:25" ht="15" customHeight="1">
      <c r="A6" s="45" t="s">
        <v>267</v>
      </c>
      <c r="B6" s="45" t="s">
        <v>169</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49">
        <v>9389591</v>
      </c>
      <c r="Q6" s="49">
        <v>9628749</v>
      </c>
      <c r="R6" s="49">
        <v>9783366</v>
      </c>
      <c r="S6" s="49">
        <v>9969328</v>
      </c>
      <c r="T6" s="49">
        <v>10307270</v>
      </c>
      <c r="U6" s="49">
        <v>10654324</v>
      </c>
      <c r="V6" s="49">
        <v>10937915</v>
      </c>
      <c r="W6" s="49">
        <v>11119482</v>
      </c>
      <c r="X6" s="49">
        <v>11421377</v>
      </c>
      <c r="Y6" s="49">
        <v>11693070</v>
      </c>
    </row>
    <row r="7" spans="1:25" ht="15" customHeight="1">
      <c r="A7" s="45" t="s">
        <v>268</v>
      </c>
      <c r="B7" s="45" t="s">
        <v>170</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49">
        <v>319908</v>
      </c>
      <c r="Q7" s="49">
        <v>300439</v>
      </c>
      <c r="R7" s="49">
        <v>211489</v>
      </c>
      <c r="S7" s="49">
        <v>273052</v>
      </c>
      <c r="T7" s="49">
        <v>240775</v>
      </c>
      <c r="U7" s="49">
        <v>284286</v>
      </c>
      <c r="V7" s="49">
        <v>278530</v>
      </c>
      <c r="W7" s="49">
        <v>288282.75917999999</v>
      </c>
      <c r="X7" s="49">
        <v>632318</v>
      </c>
      <c r="Y7" s="49">
        <v>1252404</v>
      </c>
    </row>
    <row r="8" spans="1:25" ht="13.35" hidden="1" customHeight="1">
      <c r="A8" s="45" t="s">
        <v>292</v>
      </c>
      <c r="B8" s="45" t="s">
        <v>291</v>
      </c>
      <c r="C8" s="49">
        <v>0</v>
      </c>
      <c r="D8" s="49">
        <v>0</v>
      </c>
      <c r="E8" s="49">
        <v>0</v>
      </c>
      <c r="F8" s="49">
        <v>0</v>
      </c>
      <c r="G8" s="49">
        <v>0</v>
      </c>
      <c r="H8" s="49">
        <v>0</v>
      </c>
      <c r="I8" s="49">
        <v>0</v>
      </c>
      <c r="J8" s="49">
        <v>0</v>
      </c>
      <c r="K8" s="49">
        <v>0</v>
      </c>
      <c r="L8" s="49">
        <v>0</v>
      </c>
      <c r="M8" s="49">
        <v>0</v>
      </c>
      <c r="N8" s="49">
        <v>0</v>
      </c>
      <c r="O8" s="49">
        <v>0</v>
      </c>
      <c r="P8" s="49">
        <v>0</v>
      </c>
      <c r="Q8" s="49">
        <v>0</v>
      </c>
      <c r="R8" s="49">
        <v>0</v>
      </c>
      <c r="S8" s="49"/>
      <c r="T8" s="49"/>
      <c r="U8" s="49"/>
      <c r="V8" s="49"/>
      <c r="W8" s="49"/>
      <c r="X8" s="49"/>
      <c r="Y8" s="49"/>
    </row>
    <row r="9" spans="1:25" ht="15" customHeight="1">
      <c r="A9" s="45" t="s">
        <v>269</v>
      </c>
      <c r="B9" s="45" t="s">
        <v>44</v>
      </c>
      <c r="C9" s="49">
        <v>215358</v>
      </c>
      <c r="D9" s="49">
        <v>202110</v>
      </c>
      <c r="E9" s="49">
        <v>265450</v>
      </c>
      <c r="F9" s="49">
        <v>9479</v>
      </c>
      <c r="G9" s="49">
        <v>9741</v>
      </c>
      <c r="H9" s="49">
        <v>13422</v>
      </c>
      <c r="I9" s="49">
        <v>13266</v>
      </c>
      <c r="J9" s="49">
        <v>15229</v>
      </c>
      <c r="K9" s="49">
        <v>22846</v>
      </c>
      <c r="L9" s="49">
        <v>25408</v>
      </c>
      <c r="M9" s="49">
        <v>19157</v>
      </c>
      <c r="N9" s="49">
        <v>29408.596860000602</v>
      </c>
      <c r="O9" s="49">
        <v>37383</v>
      </c>
      <c r="P9" s="49">
        <v>36407</v>
      </c>
      <c r="Q9" s="49">
        <v>38788</v>
      </c>
      <c r="R9" s="49">
        <v>33691</v>
      </c>
      <c r="S9" s="49">
        <v>48107</v>
      </c>
      <c r="T9" s="49">
        <v>45077</v>
      </c>
      <c r="U9" s="49">
        <v>50136</v>
      </c>
      <c r="V9" s="49">
        <v>58372</v>
      </c>
      <c r="W9" s="49">
        <v>75241.160670000405</v>
      </c>
      <c r="X9" s="49">
        <v>87092</v>
      </c>
      <c r="Y9" s="49">
        <v>87145</v>
      </c>
    </row>
    <row r="10" spans="1:25" ht="15" customHeight="1">
      <c r="A10" s="47" t="s">
        <v>270</v>
      </c>
      <c r="B10" s="47" t="s">
        <v>171</v>
      </c>
      <c r="C10" s="50">
        <v>108833839</v>
      </c>
      <c r="D10" s="50">
        <v>109809244</v>
      </c>
      <c r="E10" s="50">
        <v>111376495</v>
      </c>
      <c r="F10" s="50">
        <v>112686027</v>
      </c>
      <c r="G10" s="50">
        <v>114405959</v>
      </c>
      <c r="H10" s="50">
        <v>119749622</v>
      </c>
      <c r="I10" s="50">
        <v>121785346</v>
      </c>
      <c r="J10" s="50">
        <v>141844700</v>
      </c>
      <c r="K10" s="50">
        <v>143331653</v>
      </c>
      <c r="L10" s="50">
        <v>145545775</v>
      </c>
      <c r="M10" s="50">
        <v>148942734</v>
      </c>
      <c r="N10" s="50">
        <v>148646993</v>
      </c>
      <c r="O10" s="50">
        <v>153236468</v>
      </c>
      <c r="P10" s="50">
        <v>148516154</v>
      </c>
      <c r="Q10" s="50">
        <v>148183595</v>
      </c>
      <c r="R10" s="50">
        <v>147763590</v>
      </c>
      <c r="S10" s="50">
        <v>148773018</v>
      </c>
      <c r="T10" s="50">
        <v>147212178</v>
      </c>
      <c r="U10" s="50">
        <v>150398925</v>
      </c>
      <c r="V10" s="50">
        <v>152251685</v>
      </c>
      <c r="W10" s="50">
        <v>155597698</v>
      </c>
      <c r="X10" s="50">
        <v>158389820</v>
      </c>
      <c r="Y10" s="50">
        <v>159510858</v>
      </c>
    </row>
    <row r="11" spans="1:25" ht="15" customHeight="1">
      <c r="A11" s="45" t="s">
        <v>271</v>
      </c>
      <c r="B11" s="45" t="s">
        <v>172</v>
      </c>
      <c r="C11" s="49">
        <v>-4815661</v>
      </c>
      <c r="D11" s="49">
        <v>-4755517</v>
      </c>
      <c r="E11" s="49">
        <v>-4901066</v>
      </c>
      <c r="F11" s="49">
        <v>-4846130</v>
      </c>
      <c r="G11" s="49">
        <v>-5328169</v>
      </c>
      <c r="H11" s="49">
        <v>-5572650</v>
      </c>
      <c r="I11" s="49">
        <v>-5195339</v>
      </c>
      <c r="J11" s="49">
        <v>-4384322</v>
      </c>
      <c r="K11" s="49">
        <v>-4664510</v>
      </c>
      <c r="L11" s="49">
        <v>-4820072</v>
      </c>
      <c r="M11" s="49">
        <v>-5117348</v>
      </c>
      <c r="N11" s="49">
        <v>-5244364</v>
      </c>
      <c r="O11" s="49">
        <v>-5563558</v>
      </c>
      <c r="P11" s="49">
        <v>-5894019</v>
      </c>
      <c r="Q11" s="49">
        <v>-6132157</v>
      </c>
      <c r="R11" s="49">
        <v>-6327299</v>
      </c>
      <c r="S11" s="49">
        <v>-6504605</v>
      </c>
      <c r="T11" s="49">
        <v>-6390154</v>
      </c>
      <c r="U11" s="49">
        <v>-6311549</v>
      </c>
      <c r="V11" s="49">
        <v>-5860340</v>
      </c>
      <c r="W11" s="49">
        <v>-5895444</v>
      </c>
      <c r="X11" s="49">
        <v>-5754554</v>
      </c>
      <c r="Y11" s="49">
        <v>-5972215</v>
      </c>
    </row>
    <row r="12" spans="1:25">
      <c r="A12" s="48" t="s">
        <v>56</v>
      </c>
      <c r="B12" s="48" t="s">
        <v>42</v>
      </c>
      <c r="C12" s="51">
        <v>104018178</v>
      </c>
      <c r="D12" s="51">
        <v>105053727</v>
      </c>
      <c r="E12" s="51">
        <v>106475429</v>
      </c>
      <c r="F12" s="51">
        <v>107839897</v>
      </c>
      <c r="G12" s="51">
        <v>109077790</v>
      </c>
      <c r="H12" s="51">
        <v>114176972</v>
      </c>
      <c r="I12" s="51">
        <v>116590007</v>
      </c>
      <c r="J12" s="51">
        <v>137460378</v>
      </c>
      <c r="K12" s="51">
        <v>138667143</v>
      </c>
      <c r="L12" s="51">
        <v>140725703</v>
      </c>
      <c r="M12" s="51">
        <v>143825386</v>
      </c>
      <c r="N12" s="51">
        <v>143402629</v>
      </c>
      <c r="O12" s="51">
        <v>147672910</v>
      </c>
      <c r="P12" s="51">
        <v>142622135</v>
      </c>
      <c r="Q12" s="51">
        <v>142051438</v>
      </c>
      <c r="R12" s="51">
        <v>141436291</v>
      </c>
      <c r="S12" s="51">
        <v>142268413</v>
      </c>
      <c r="T12" s="51">
        <v>140822024</v>
      </c>
      <c r="U12" s="51">
        <v>144087376</v>
      </c>
      <c r="V12" s="51">
        <v>146391345</v>
      </c>
      <c r="W12" s="51">
        <v>149702254</v>
      </c>
      <c r="X12" s="51">
        <v>152635266</v>
      </c>
      <c r="Y12" s="51">
        <v>153538643</v>
      </c>
    </row>
    <row r="14" spans="1:25" ht="10.5" customHeight="1"/>
    <row r="15" spans="1:25" ht="11.1" customHeight="1"/>
    <row r="16" spans="1:25">
      <c r="A16" s="289"/>
    </row>
    <row r="17" spans="1:22">
      <c r="A17" s="289"/>
      <c r="R17" s="515"/>
      <c r="S17" s="515"/>
      <c r="T17" s="515"/>
      <c r="U17" s="515"/>
      <c r="V17" s="515"/>
    </row>
    <row r="19" spans="1:22" s="281" customFormat="1">
      <c r="A19" s="45"/>
      <c r="K19" s="280"/>
      <c r="L19" s="280"/>
      <c r="M19" s="280"/>
      <c r="N19" s="280"/>
      <c r="O19" s="280"/>
      <c r="P19" s="280"/>
      <c r="Q19" s="280"/>
      <c r="R19" s="49"/>
      <c r="S19" s="49"/>
      <c r="T19" s="49"/>
      <c r="U19" s="49"/>
      <c r="V19" s="49"/>
    </row>
    <row r="20" spans="1:22">
      <c r="A20" s="46"/>
      <c r="R20" s="53"/>
      <c r="S20" s="53"/>
      <c r="T20" s="53"/>
      <c r="U20" s="53"/>
      <c r="V20" s="53"/>
    </row>
    <row r="22" spans="1:22">
      <c r="A22" s="45"/>
      <c r="R22" s="49"/>
      <c r="S22" s="49"/>
      <c r="T22" s="49"/>
      <c r="U22" s="49"/>
      <c r="V22" s="49"/>
    </row>
    <row r="23" spans="1:22" ht="15.6" customHeight="1">
      <c r="A23" s="46"/>
      <c r="R23" s="49"/>
      <c r="S23" s="49"/>
      <c r="T23" s="49"/>
      <c r="U23" s="49"/>
      <c r="V23" s="49"/>
    </row>
  </sheetData>
  <customSheetViews>
    <customSheetView guid="{7E6EAF56-D69B-4B4F-988F-2F68F5374219}" hiddenRows="1">
      <pane xSplit="2" ySplit="2" topLeftCell="Q3" activePane="bottomRight" state="frozen"/>
      <selection pane="bottomRight" activeCell="X21" sqref="X21"/>
      <pageMargins left="0.7" right="0.7" top="0.75" bottom="0.75" header="0.3" footer="0.3"/>
      <pageSetup paperSize="9" orientation="portrait" r:id="rId1"/>
    </customSheetView>
    <customSheetView guid="{899D69CD-4B7E-42BC-9944-5BD922EB798C}" hiddenRows="1">
      <pane xSplit="2" ySplit="2" topLeftCell="T3" activePane="bottomRight" state="frozen"/>
      <selection pane="bottomRight" activeCell="X18" sqref="X18"/>
      <pageMargins left="0.7" right="0.7" top="0.75" bottom="0.75" header="0.3" footer="0.3"/>
      <pageSetup paperSize="9" orientation="portrait" r:id="rId2"/>
    </customSheetView>
    <customSheetView guid="{9AF4A83C-CF57-4B40-8A74-6A0EA6C2FE5C}" hiddenColumns="1">
      <selection activeCell="Y5" sqref="Y5"/>
      <pageMargins left="0.7" right="0.7" top="0.75" bottom="0.75" header="0.3" footer="0.3"/>
      <pageSetup paperSize="9" orientation="portrait" horizontalDpi="1200" verticalDpi="1200" r:id="rId3"/>
    </customSheetView>
    <customSheetView guid="{687A4863-1825-4D63-B732-E76682E6DE4F}" hiddenRows="1" topLeftCell="F1">
      <selection activeCell="G12" sqref="G12"/>
      <pageMargins left="0.7" right="0.7" top="0.75" bottom="0.75" header="0.3" footer="0.3"/>
      <pageSetup paperSize="9" orientation="portrait" r:id="rId4"/>
    </customSheetView>
    <customSheetView guid="{8DA78CF1-615A-4626-9893-6751995631A4}" topLeftCell="C1">
      <selection activeCell="R17" sqref="R17"/>
      <pageMargins left="0.7" right="0.7" top="0.75" bottom="0.75" header="0.3" footer="0.3"/>
    </customSheetView>
    <customSheetView guid="{57267270-6A97-4850-9DB6-FE6B399379AA}">
      <selection activeCell="A15" sqref="A15"/>
      <pageMargins left="0.7" right="0.7" top="0.75" bottom="0.75" header="0.3" footer="0.3"/>
    </customSheetView>
    <customSheetView guid="{25FAB884-5E17-4008-8139-33D910C7DEFE}">
      <selection activeCell="G13" sqref="G13"/>
      <pageMargins left="0.7" right="0.7" top="0.75" bottom="0.75" header="0.3" footer="0.3"/>
      <pageSetup paperSize="9" orientation="portrait" r:id="rId5"/>
    </customSheetView>
    <customSheetView guid="{22F3E99A-96C8-445F-81B2-67262F695A36}" hiddenRows="1">
      <pane xSplit="2" ySplit="2" topLeftCell="T3" activePane="bottomRight" state="frozen"/>
      <selection pane="bottomRight" activeCell="Y23" sqref="Y23"/>
      <pageMargins left="0.7" right="0.7" top="0.75" bottom="0.75" header="0.3" footer="0.3"/>
      <pageSetup paperSize="9" orientation="portrait" r:id="rId6"/>
    </customSheetView>
    <customSheetView guid="{12F8D032-8143-430B-8DFF-852E8796C402}" showGridLines="0" topLeftCell="B1">
      <selection activeCell="D22" sqref="D22"/>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22</vt:i4>
      </vt:variant>
      <vt:variant>
        <vt:lpstr>Zakresy nazwane</vt:lpstr>
      </vt:variant>
      <vt:variant>
        <vt:i4>2</vt:i4>
      </vt:variant>
    </vt:vector>
  </HeadingPairs>
  <TitlesOfParts>
    <vt:vector size="24" baseType="lpstr">
      <vt:lpstr>Arkusz3</vt: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Rezerwy_RZiS _Q (2)</vt:lpstr>
      <vt:lpstr>Wskaźniki </vt:lpstr>
      <vt:lpstr>Jakość należności od klientów </vt:lpstr>
      <vt:lpstr>Wybrane dane niefinansowe </vt:lpstr>
      <vt:lpstr>Arkusz2</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2022-10-25T15:36:48Z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2022-02-02T09:44:47Z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8c6ad073-7183-440d-be16-3678f068c7e7</vt:lpwstr>
  </property>
  <property fmtid="{D5CDD505-2E9C-101B-9397-08002B2CF9AE}" pid="8" name="MSIP_Label_0c2abd79-57a9-4473-8700-c843f76a1e37_ContentBits">
    <vt:lpwstr>0</vt:lpwstr>
  </property>
</Properties>
</file>