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Headers.xml" ContentType="application/vnd.openxmlformats-officedocument.spreadsheetml.revisionHeaders+xml"/>
  <Override PartName="/xl/revisions/revisionLog104.xml" ContentType="application/vnd.openxmlformats-officedocument.spreadsheetml.revisionLog+xml"/>
  <Override PartName="/xl/revisions/revisionLog112.xml" ContentType="application/vnd.openxmlformats-officedocument.spreadsheetml.revisionLog+xml"/>
  <Override PartName="/xl/revisions/revisionLog93.xml" ContentType="application/vnd.openxmlformats-officedocument.spreadsheetml.revisionLog+xml"/>
  <Override PartName="/xl/revisions/revisionLog2.xml" ContentType="application/vnd.openxmlformats-officedocument.spreadsheetml.revisionLog+xml"/>
  <Override PartName="/xl/revisions/revisionLog99.xml" ContentType="application/vnd.openxmlformats-officedocument.spreadsheetml.revisionLog+xml"/>
  <Override PartName="/xl/revisions/revisionLog107.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Override PartName="/xl/revisions/revisionLog22.xml" ContentType="application/vnd.openxmlformats-officedocument.spreadsheetml.revisionLog+xml"/>
  <Override PartName="/xl/revisions/revisionLog103.xml" ContentType="application/vnd.openxmlformats-officedocument.spreadsheetml.revisionLog+xml"/>
  <Override PartName="/xl/revisions/revisionLog98.xml" ContentType="application/vnd.openxmlformats-officedocument.spreadsheetml.revisionLog+xml"/>
  <Override PartName="/xl/revisions/revisionLog111.xml" ContentType="application/vnd.openxmlformats-officedocument.spreadsheetml.revisionLog+xml"/>
  <Override PartName="/xl/revisions/revisionLog5.xml" ContentType="application/vnd.openxmlformats-officedocument.spreadsheetml.revisionLog+xml"/>
  <Override PartName="/xl/revisions/revisionLog10.xml" ContentType="application/vnd.openxmlformats-officedocument.spreadsheetml.revisionLog+xml"/>
  <Override PartName="/xl/revisions/revisionLog18.xml" ContentType="application/vnd.openxmlformats-officedocument.spreadsheetml.revisionLog+xml"/>
  <Override PartName="/xl/revisions/revisionLog102.xml" ContentType="application/vnd.openxmlformats-officedocument.spreadsheetml.revisionLog+xml"/>
  <Override PartName="/xl/revisions/revisionLog106.xml" ContentType="application/vnd.openxmlformats-officedocument.spreadsheetml.revisionLog+xml"/>
  <Override PartName="/xl/revisions/revisionLog13.xml" ContentType="application/vnd.openxmlformats-officedocument.spreadsheetml.revisionLog+xml"/>
  <Override PartName="/xl/revisions/revisionLog21.xml" ContentType="application/vnd.openxmlformats-officedocument.spreadsheetml.revisionLog+xml"/>
  <Override PartName="/xl/revisions/revisionLog110.xml" ContentType="application/vnd.openxmlformats-officedocument.spreadsheetml.revisionLog+xml"/>
  <Override PartName="/xl/revisions/revisionLog105.xml" ContentType="application/vnd.openxmlformats-officedocument.spreadsheetml.revisionLog+xml"/>
  <Override PartName="/xl/revisions/revisionLog97.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101.xml" ContentType="application/vnd.openxmlformats-officedocument.spreadsheetml.revisionLog+xml"/>
  <Override PartName="/xl/revisions/revisionLog109.xml" ContentType="application/vnd.openxmlformats-officedocument.spreadsheetml.revisionLog+xml"/>
  <Override PartName="/xl/revisions/revisionLog114.xml" ContentType="application/vnd.openxmlformats-officedocument.spreadsheetml.revisionLog+xml"/>
  <Override PartName="/xl/revisions/revisionLog8.xml" ContentType="application/vnd.openxmlformats-officedocument.spreadsheetml.revisionLog+xml"/>
  <Override PartName="/xl/revisions/revisionLog96.xml" ContentType="application/vnd.openxmlformats-officedocument.spreadsheetml.revisionLog+xml"/>
  <Override PartName="/xl/revisions/revisionLog94.xml" ContentType="application/vnd.openxmlformats-officedocument.spreadsheetml.revisionLog+xml"/>
  <Override PartName="/xl/revisions/revisionLog3.xml" ContentType="application/vnd.openxmlformats-officedocument.spreadsheetml.revisionLog+xml"/>
  <Override PartName="/xl/revisions/revisionLog11.xml" ContentType="application/vnd.openxmlformats-officedocument.spreadsheetml.revisionLog+xml"/>
  <Override PartName="/xl/revisions/revisionLog16.xml" ContentType="application/vnd.openxmlformats-officedocument.spreadsheetml.revisionLog+xml"/>
  <Override PartName="/xl/revisions/revisionLog113.xml" ContentType="application/vnd.openxmlformats-officedocument.spreadsheetml.revisionLog+xml"/>
  <Override PartName="/xl/revisions/revisionLog108.xml" ContentType="application/vnd.openxmlformats-officedocument.spreadsheetml.revisionLog+xml"/>
  <Override PartName="/xl/revisions/revisionLog100.xml" ContentType="application/vnd.openxmlformats-officedocument.spreadsheetml.revisionLog+xml"/>
  <Override PartName="/xl/revisions/revisionLog95.xml" ContentType="application/vnd.openxmlformats-officedocument.spreadsheetml.revisionLog+xml"/>
  <Override PartName="/xl/revisions/revisionLog7.xml" ContentType="application/vnd.openxmlformats-officedocument.spreadsheetml.revisionLog+xml"/>
  <Override PartName="/xl/revisions/revisionLog15.xml" ContentType="application/vnd.openxmlformats-officedocument.spreadsheetml.revisionLog+xml"/>
  <Override PartName="/xl/revisions/revisionLog2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2\Prezentacja 2Q 2022\"/>
    </mc:Choice>
  </mc:AlternateContent>
  <bookViews>
    <workbookView xWindow="0" yWindow="0" windowWidth="9600" windowHeight="3300" tabRatio="875"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r:id="rId18"/>
    <sheet name="Jakość należności od klientów " sheetId="19" r:id="rId19"/>
    <sheet name="Wybrane dane niefinansowe " sheetId="21" r:id="rId20"/>
    <sheet name="Arkusz2" sheetId="20" state="hidden" r:id="rId21"/>
    <sheet name="Arkusz1" sheetId="2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BS!$C$1:$C$53</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BS!$A$1:$C$53</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BS!$C$1:$C$53</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obrotu'!#REF!</definedName>
    <definedName name="Z_12F8D032_8143_430B_8DFF_852E8796C402_.wvu.PrintArea" localSheetId="2" hidden="1">BS!$A$1:$C$53</definedName>
    <definedName name="Z_1DA1E639_C769_4176_9561_FF9CB01F8119_.wvu.Cols" localSheetId="4" hidden="1">'Przychody prowizyjne'!#REF!</definedName>
    <definedName name="Z_25FAB884_5E17_4008_8139_33D910C7DEFE_.wvu.Cols" localSheetId="15" hidden="1">'Aktywa i zobow. fin. do obrotu'!$C:$C</definedName>
    <definedName name="Z_25FAB884_5E17_4008_8139_33D910C7DEFE_.wvu.PrintArea" localSheetId="2" hidden="1">BS!$A$1:$C$53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BS!#REF!</definedName>
    <definedName name="Z_52EFF634_6180_488B_AC31_853256997E5C_.wvu.Cols" localSheetId="1" hidden="1">'P&amp;L'!#REF!</definedName>
    <definedName name="Z_57267270_6A97_4850_9DB6_FE6B399379AA_.wvu.Cols" localSheetId="14" hidden="1">'Należn. i zob. od banków'!#REF!</definedName>
    <definedName name="Z_57267270_6A97_4850_9DB6_FE6B399379AA_.wvu.Cols" localSheetId="4" hidden="1">'Przychody prowizyjne'!#REF!</definedName>
    <definedName name="Z_6587DC74_DEB6_4452_A434_417A9595CDDC_.wvu.Cols" localSheetId="1" hidden="1">'P&amp;L'!#REF!</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obrotu'!#REF!</definedName>
    <definedName name="Z_687A4863_1825_4D63_B732_E76682E6DE4F_.wvu.Cols" localSheetId="2" hidden="1">BS!$C:$C</definedName>
    <definedName name="Z_687A4863_1825_4D63_B732_E76682E6DE4F_.wvu.Cols" localSheetId="9" hidden="1">'Inwestycyjne aktywa finansowe'!#REF!</definedName>
    <definedName name="Z_687A4863_1825_4D63_B732_E76682E6DE4F_.wvu.Cols" localSheetId="5" hidden="1">'Koszty działania razem'!$B:$B</definedName>
    <definedName name="Z_687A4863_1825_4D63_B732_E76682E6DE4F_.wvu.Cols" localSheetId="1" hidden="1">'P&amp;L'!#REF!</definedName>
    <definedName name="Z_687A4863_1825_4D63_B732_E76682E6DE4F_.wvu.Cols" localSheetId="12" hidden="1">'Pozostałe przychody operacyjne'!#REF!</definedName>
    <definedName name="Z_687A4863_1825_4D63_B732_E76682E6DE4F_.wvu.Cols" localSheetId="4" hidden="1">'Przychody prowizyjne'!$B:$B</definedName>
    <definedName name="Z_687A4863_1825_4D63_B732_E76682E6DE4F_.wvu.Cols" localSheetId="6" hidden="1">'Wynik handlowy'!#REF!</definedName>
    <definedName name="Z_687A4863_1825_4D63_B732_E76682E6DE4F_.wvu.Cols" localSheetId="7" hidden="1">'Wynik inwestycyjny'!#REF!</definedName>
    <definedName name="Z_687A4863_1825_4D63_B732_E76682E6DE4F_.wvu.Cols" localSheetId="3" hidden="1">'Wynik odsetkowy'!#REF!</definedName>
    <definedName name="Z_687A4863_1825_4D63_B732_E76682E6DE4F_.wvu.Cols" localSheetId="13" hidden="1">'Zobowiązania wobec klientów'!#REF!</definedName>
    <definedName name="Z_687A4863_1825_4D63_B732_E76682E6DE4F_.wvu.PrintArea" localSheetId="2" hidden="1">BS!$A$1:$C$53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razem'!$B$1:$B$34</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BS!$A$1:$C$53</definedName>
    <definedName name="Z_899D69CD_4B7E_42BC_9944_5BD922EB798C_.wvu.Rows" localSheetId="8" hidden="1">'Należności od klientów'!$8:$8</definedName>
    <definedName name="Z_8DA78CF1_615A_4626_9893_6751995631A4_.wvu.Cols" localSheetId="15" hidden="1">'Aktywa i zobow. fin. do obrotu'!#REF!,'Aktywa i zobow. fin. do obrotu'!#REF!</definedName>
    <definedName name="Z_8DA78CF1_615A_4626_9893_6751995631A4_.wvu.Cols" localSheetId="2" hidden="1">BS!#REF!</definedName>
    <definedName name="Z_8DA78CF1_615A_4626_9893_6751995631A4_.wvu.Cols" localSheetId="9" hidden="1">'Inwestycyjne aktywa finansowe'!#REF!</definedName>
    <definedName name="Z_8DA78CF1_615A_4626_9893_6751995631A4_.wvu.Cols" localSheetId="1" hidden="1">'P&amp;L'!#REF!</definedName>
    <definedName name="Z_8DA78CF1_615A_4626_9893_6751995631A4_.wvu.Cols" localSheetId="6" hidden="1">'Wynik handlowy'!#REF!</definedName>
    <definedName name="Z_8DA78CF1_615A_4626_9893_6751995631A4_.wvu.Cols" localSheetId="7" hidden="1">'Wynik inwestycyjny'!#REF!</definedName>
    <definedName name="Z_8DA78CF1_615A_4626_9893_6751995631A4_.wvu.PrintArea" localSheetId="2" hidden="1">BS!$A$1:$C$53</definedName>
    <definedName name="Z_94D3F5C6_9F13_4557_913D_E7CD376B110B_.wvu.Cols" localSheetId="19" hidden="1">'Wybrane dane niefinansowe '!$G:$U</definedName>
    <definedName name="Z_94D3F5C6_9F13_4557_913D_E7CD376B110B_.wvu.PrintArea" localSheetId="2" hidden="1">BS!$A$1:$C$53</definedName>
    <definedName name="Z_94D3F5C6_9F13_4557_913D_E7CD376B110B_.wvu.Rows" localSheetId="8" hidden="1">'Należności od klientów'!$8:$8</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obrotu'!#REF!</definedName>
    <definedName name="Z_9AF4A83C_CF57_4B40_8A74_6A0EA6C2FE5C_.wvu.Cols" localSheetId="2" hidden="1">BS!#REF!</definedName>
    <definedName name="Z_9AF4A83C_CF57_4B40_8A74_6A0EA6C2FE5C_.wvu.Cols" localSheetId="9" hidden="1">'Inwestycyjne aktywa finansowe'!#REF!</definedName>
    <definedName name="Z_9AF4A83C_CF57_4B40_8A74_6A0EA6C2FE5C_.wvu.Cols" localSheetId="8" hidden="1">'Należności od klientów'!$C:$C</definedName>
    <definedName name="Z_9AF4A83C_CF57_4B40_8A74_6A0EA6C2FE5C_.wvu.Cols" localSheetId="11" hidden="1">'Pozostałe koszty operacyjne'!#REF!</definedName>
    <definedName name="Z_9AF4A83C_CF57_4B40_8A74_6A0EA6C2FE5C_.wvu.Cols" localSheetId="6" hidden="1">'Wynik handlowy'!#REF!</definedName>
    <definedName name="Z_9AF4A83C_CF57_4B40_8A74_6A0EA6C2FE5C_.wvu.Cols" localSheetId="7" hidden="1">'Wynik inwestycyjny'!#REF!</definedName>
    <definedName name="Z_9AF4A83C_CF57_4B40_8A74_6A0EA6C2FE5C_.wvu.Cols" localSheetId="13" hidden="1">'Zobowiązania wobec klientów'!$B:$B</definedName>
    <definedName name="Z_9AF4A83C_CF57_4B40_8A74_6A0EA6C2FE5C_.wvu.PrintArea" localSheetId="2" hidden="1">BS!$A$1:$C$53</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prowizyjne'!#REF!</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BS!$C$1:$C$53</definedName>
    <definedName name="Z_EB23FC34_EB9F_4A12_8CA9_C3B8F6F151C1_.wvu.PrintArea" localSheetId="1" hidden="1">'P&amp;L'!$B$1:$B$33</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BS!$C$1:$C$53</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fullPrecision="0"/>
  <customWorkbookViews>
    <customWorkbookView name="Dowżycka Agnieszka - Widok osobisty" guid="{94D3F5C6-9F13-4557-913D-E7CD376B110B}" mergeInterval="0" personalView="1" maximized="1" xWindow="-8" yWindow="-8" windowWidth="1936" windowHeight="1056" tabRatio="875" activeSheetId="2"/>
    <customWorkbookView name="Chudyma Marta - Widok osobisty" guid="{899D69CD-4B7E-42BC-9944-5BD922EB798C}" mergeInterval="0" personalView="1" maximized="1" xWindow="-9" yWindow="-9" windowWidth="1938" windowHeight="1048" tabRatio="655" activeSheetId="13"/>
    <customWorkbookView name="Kosowska Bożena - Widok osobisty" guid="{25FAB884-5E17-4008-8139-33D910C7DEFE}" mergeInterval="0" personalView="1" maximized="1" xWindow="-9" yWindow="-9" windowWidth="1938" windowHeight="1168" tabRatio="655" activeSheetId="8"/>
    <customWorkbookView name="Stadler Dorota - Widok osobisty" guid="{9AF4A83C-CF57-4B40-8A74-6A0EA6C2FE5C}" mergeInterval="0" personalView="1" maximized="1" xWindow="-8" yWindow="-8" windowWidth="1936" windowHeight="1056" activeSheetId="10"/>
    <customWorkbookView name="Słaba Dorota - Widok osobisty" guid="{12F8D032-8143-430B-8DFF-852E8796C402}" mergeInterval="0" personalView="1" maximized="1" xWindow="-11" yWindow="-11" windowWidth="1942" windowHeight="1042" activeSheetId="1"/>
    <customWorkbookView name="Dziadczyk Marzena - Widok osobisty" guid="{8DA78CF1-615A-4626-9893-6751995631A4}" mergeInterval="0" personalView="1" maximized="1" xWindow="-11" yWindow="-11" windowWidth="1942" windowHeight="1042" activeSheetId="6"/>
    <customWorkbookView name="Cieciura Dorota - Widok osobisty" guid="{57267270-6A97-4850-9DB6-FE6B399379AA}" mergeInterval="0" personalView="1" maximized="1" xWindow="-9" yWindow="-9" windowWidth="1938" windowHeight="1048" activeSheetId="14"/>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złowska Agnieszka B - Widok osobisty" guid="{687A4863-1825-4D63-B732-E76682E6DE4F}" mergeInterval="0" personalView="1" maximized="1" xWindow="2869" yWindow="21" windowWidth="2542" windowHeight="1537" activeSheetId="16"/>
  </customWorkbookViews>
</workbook>
</file>

<file path=xl/calcChain.xml><?xml version="1.0" encoding="utf-8"?>
<calcChain xmlns="http://schemas.openxmlformats.org/spreadsheetml/2006/main">
  <c r="C17" i="19" l="1"/>
  <c r="F16" i="19"/>
  <c r="C16" i="19"/>
  <c r="F15" i="19"/>
  <c r="F17" i="19" s="1"/>
  <c r="D15" i="19"/>
  <c r="C15" i="19"/>
  <c r="F48" i="5" l="1"/>
  <c r="F47" i="5"/>
  <c r="F58" i="5" s="1"/>
  <c r="F40" i="5"/>
  <c r="F61" i="5" s="1"/>
  <c r="F39" i="5"/>
  <c r="F59" i="5" s="1"/>
  <c r="F50" i="5"/>
  <c r="F49" i="5"/>
  <c r="F36" i="5"/>
  <c r="F54" i="5" s="1"/>
  <c r="F44" i="5" l="1"/>
  <c r="F57" i="5" s="1"/>
  <c r="F46" i="5"/>
  <c r="F64" i="5" s="1"/>
  <c r="F45" i="5"/>
  <c r="F56" i="5" s="1"/>
  <c r="F43" i="5"/>
  <c r="F65" i="5" s="1"/>
  <c r="F42" i="5"/>
  <c r="F41" i="5"/>
  <c r="F62" i="5" s="1"/>
  <c r="F31" i="5"/>
  <c r="F38" i="5"/>
  <c r="F16" i="5"/>
  <c r="F37" i="5"/>
  <c r="F63" i="5" l="1"/>
  <c r="F33" i="5"/>
  <c r="F51" i="5"/>
  <c r="F60" i="5"/>
  <c r="F66" i="5" l="1"/>
  <c r="F32" i="5" l="1"/>
  <c r="E50" i="5" l="1"/>
  <c r="E49" i="5"/>
  <c r="E48" i="5"/>
  <c r="E47" i="5"/>
  <c r="E58" i="5" s="1"/>
  <c r="E46" i="5"/>
  <c r="E64" i="5" s="1"/>
  <c r="E45" i="5"/>
  <c r="E56" i="5" s="1"/>
  <c r="E44" i="5"/>
  <c r="E57" i="5" s="1"/>
  <c r="E43" i="5"/>
  <c r="E42" i="5"/>
  <c r="E41" i="5"/>
  <c r="E62" i="5" s="1"/>
  <c r="E40" i="5"/>
  <c r="E61" i="5" s="1"/>
  <c r="E39" i="5"/>
  <c r="E59" i="5" s="1"/>
  <c r="E38" i="5"/>
  <c r="E37" i="5"/>
  <c r="E60" i="5" s="1"/>
  <c r="E36" i="5"/>
  <c r="E54" i="5" s="1"/>
  <c r="E31" i="5"/>
  <c r="E32" i="5" s="1"/>
  <c r="E16" i="5"/>
  <c r="E63" i="5" l="1"/>
  <c r="E65" i="5"/>
  <c r="E33" i="5"/>
  <c r="E51" i="5"/>
  <c r="E66" i="5" l="1"/>
  <c r="D50" i="5" l="1"/>
  <c r="D49" i="5" l="1"/>
  <c r="D48" i="5"/>
  <c r="D46" i="5"/>
  <c r="D45" i="5"/>
  <c r="D56" i="5" s="1"/>
  <c r="D44" i="5"/>
  <c r="D43" i="5"/>
  <c r="D42" i="5"/>
  <c r="D41" i="5"/>
  <c r="D40" i="5"/>
  <c r="D61" i="5" s="1"/>
  <c r="D38" i="5"/>
  <c r="D37" i="5"/>
  <c r="C42" i="5"/>
  <c r="D36" i="5"/>
  <c r="D54" i="5" s="1"/>
  <c r="C31" i="5"/>
  <c r="C16" i="5"/>
  <c r="D63" i="5" l="1"/>
  <c r="D39" i="5"/>
  <c r="D59" i="5" s="1"/>
  <c r="D47" i="5"/>
  <c r="D58" i="5" s="1"/>
  <c r="D57" i="5"/>
  <c r="D64" i="5"/>
  <c r="D62" i="5"/>
  <c r="D16" i="5"/>
  <c r="D65" i="5"/>
  <c r="D51" i="5" l="1"/>
  <c r="D60" i="5"/>
  <c r="D66" i="5" s="1"/>
  <c r="C50" i="5" l="1"/>
  <c r="C49" i="5"/>
  <c r="C48" i="5"/>
  <c r="C47" i="5"/>
  <c r="C58" i="5" s="1"/>
  <c r="C46" i="5"/>
  <c r="C64" i="5" s="1"/>
  <c r="C45" i="5"/>
  <c r="C56" i="5" s="1"/>
  <c r="C44" i="5"/>
  <c r="C57" i="5" s="1"/>
  <c r="C43" i="5"/>
  <c r="C41" i="5"/>
  <c r="C62" i="5" s="1"/>
  <c r="C40" i="5"/>
  <c r="C61" i="5" s="1"/>
  <c r="C39" i="5"/>
  <c r="C59" i="5" s="1"/>
  <c r="C38" i="5"/>
  <c r="C37" i="5"/>
  <c r="C36" i="5"/>
  <c r="C54" i="5" s="1"/>
  <c r="C33" i="5"/>
  <c r="C51" i="5" l="1"/>
  <c r="C63" i="5"/>
  <c r="C60" i="5"/>
  <c r="C65" i="5"/>
  <c r="C66" i="5" l="1"/>
  <c r="G40" i="1" l="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K24" i="17" l="1"/>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24" i="17" l="1"/>
  <c r="D31" i="5" l="1"/>
  <c r="D33" i="5" l="1"/>
</calcChain>
</file>

<file path=xl/comments1.xml><?xml version="1.0" encoding="utf-8"?>
<comments xmlns="http://schemas.openxmlformats.org/spreadsheetml/2006/main">
  <authors>
    <author>Stadler Dorota</author>
  </authors>
  <commentList>
    <comment ref="A28" authorId="0" guid="{E8559E2E-B483-425E-A76A-68247F48BD86}"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<sst xmlns="http://schemas.openxmlformats.org/spreadsheetml/2006/main" count="1083" uniqueCount="695">
  <si>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</si>
  <si>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</si>
  <si>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</si>
  <si>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</si>
  <si>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</si>
  <si>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</si>
  <si>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</si>
  <si>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</si>
  <si>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</si>
  <si>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</si>
  <si>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</si>
  <si>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</si>
  <si>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</si>
  <si>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</si>
  <si>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</si>
  <si>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</si>
  <si>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</si>
  <si>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</si>
  <si>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</si>
  <si>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</si>
  <si>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</si>
  <si>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</si>
  <si>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</si>
  <si>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</si>
  <si>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</si>
  <si>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</si>
  <si>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</si>
  <si>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</si>
  <si>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</si>
  <si>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</si>
  <si>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</si>
  <si>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</si>
  <si>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</si>
  <si>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</si>
  <si>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</si>
  <si>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</si>
  <si>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</si>
  <si>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</si>
  <si>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</si>
  <si>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</si>
  <si>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</si>
  <si>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</si>
  <si>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</si>
  <si>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</si>
  <si>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</si>
  <si>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</si>
  <si>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</si>
  <si>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</si>
  <si>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</si>
  <si>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</si>
  <si>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</si>
  <si>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</si>
  <si>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</si>
  <si>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</si>
  <si>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</si>
  <si>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</si>
  <si>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</si>
  <si>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</si>
  <si>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</si>
  <si>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</si>
  <si>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</si>
  <si>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</si>
  <si>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</si>
  <si>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</si>
  <si>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</si>
  <si>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</si>
  <si>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</si>
  <si>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</si>
  <si>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</si>
  <si>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</si>
  <si>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</si>
  <si>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</si>
  <si>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</si>
  <si>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</si>
  <si>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</si>
  <si>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</si>
  <si>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</si>
  <si>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</si>
  <si>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</si>
  <si>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</si>
  <si>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</si>
  <si>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</si>
  <si>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</si>
  <si>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</si>
  <si>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</si>
  <si>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</si>
  <si>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</si>
  <si>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</si>
  <si>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</si>
  <si>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</si>
  <si>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</si>
  <si>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</si>
  <si>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</si>
  <si>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</si>
  <si>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</si>
  <si>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</si>
  <si>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</si>
  <si>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</si>
  <si>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</si>
  <si>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</si>
  <si>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</si>
  <si>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</si>
  <si>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</si>
  <si>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</si>
  <si>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</si>
  <si>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</si>
  <si>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</si>
  <si>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</si>
  <si>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</si>
  <si>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</si>
  <si>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</si>
  <si>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</si>
  <si>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</si>
  <si>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</si>
  <si>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</si>
  <si>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</si>
  <si>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</si>
  <si>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</si>
  <si>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</si>
  <si>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</si>
  <si>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</si>
  <si>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</si>
  <si>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</si>
  <si>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</si>
  <si>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</si>
  <si>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</si>
  <si>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</si>
  <si>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</si>
  <si>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</si>
  <si>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</si>
  <si>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</si>
  <si>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</si>
  <si>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</si>
  <si>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</si>
  <si>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</si>
  <si>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</si>
  <si>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</si>
  <si>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</si>
  <si>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</si>
  <si>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</si>
  <si>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</si>
  <si>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</si>
  <si>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</si>
  <si>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</si>
  <si>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</si>
  <si>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</si>
  <si>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</si>
  <si>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</si>
  <si>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</si>
  <si>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</si>
  <si>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</si>
  <si>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</si>
  <si>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</si>
  <si>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</si>
  <si>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</si>
  <si>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</si>
  <si>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</si>
  <si>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</si>
  <si>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30.06.2017</t>
  </si>
  <si>
    <t>30.09.2017</t>
  </si>
  <si>
    <t>30.06.2018</t>
  </si>
  <si>
    <t>30.09.2018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</si>
  <si>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</si>
  <si>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</si>
  <si>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</si>
  <si>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</si>
  <si>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</si>
  <si>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</si>
  <si>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</si>
  <si>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</si>
  <si>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</si>
  <si>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</si>
  <si>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</si>
  <si>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</si>
  <si>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</si>
  <si>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</si>
  <si>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</si>
  <si>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</si>
  <si>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</si>
  <si>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</si>
  <si>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</si>
  <si>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</si>
  <si>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</si>
  <si>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</si>
  <si>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</si>
  <si>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</si>
  <si>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</si>
  <si>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</si>
  <si>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</si>
  <si>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</si>
  <si>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</si>
  <si>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</si>
  <si>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</si>
  <si>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</si>
  <si>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</si>
  <si>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</si>
  <si>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</si>
  <si>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</si>
  <si>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</si>
  <si>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</si>
  <si>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</si>
  <si>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</si>
  <si>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</si>
  <si>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</si>
  <si>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</si>
  <si>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</si>
  <si>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</si>
  <si>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</si>
  <si>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</si>
  <si>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</si>
  <si>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</si>
  <si>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</si>
  <si>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</si>
  <si>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</si>
  <si>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</si>
  <si>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</si>
  <si>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</si>
  <si>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</si>
  <si>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</si>
  <si>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</si>
  <si>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</si>
  <si>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</si>
  <si>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</si>
  <si>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</si>
  <si>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</si>
  <si>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</si>
  <si>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</si>
  <si>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</si>
  <si>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</si>
  <si>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</si>
  <si>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</si>
  <si>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</si>
  <si>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</si>
  <si>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</si>
  <si>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</si>
  <si>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</si>
  <si>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</si>
  <si>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</si>
  <si>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</si>
  <si>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</si>
  <si>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</si>
  <si>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</si>
  <si>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</si>
  <si>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</si>
  <si>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</si>
  <si>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</si>
  <si>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</si>
  <si>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</si>
  <si>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</si>
  <si>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</si>
  <si>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</si>
  <si>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</si>
  <si>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</si>
  <si>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</si>
  <si>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</si>
  <si>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</si>
  <si>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</si>
  <si>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</si>
  <si>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</si>
  <si>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</si>
  <si>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</si>
  <si>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</si>
  <si>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</si>
  <si>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</si>
  <si>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</si>
  <si>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</si>
  <si>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</si>
  <si>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</si>
  <si>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</si>
  <si>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</si>
  <si>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</si>
  <si>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</si>
  <si>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</si>
  <si>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</si>
  <si>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</si>
  <si>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</si>
  <si>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</si>
  <si>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</si>
  <si>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</si>
  <si>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</si>
  <si>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</si>
  <si>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</si>
  <si>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</si>
  <si>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</si>
  <si>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</si>
  <si>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</si>
  <si>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</si>
  <si>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</si>
  <si>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</si>
  <si>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</si>
  <si>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</si>
  <si>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</si>
  <si>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</si>
  <si>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</si>
  <si>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</si>
  <si>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</si>
  <si>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</si>
  <si>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</si>
  <si>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</si>
  <si>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</si>
  <si>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</si>
  <si>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</si>
  <si>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</si>
  <si>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</si>
  <si>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</si>
  <si>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</si>
  <si>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</si>
  <si>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</si>
  <si>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</si>
  <si>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</si>
  <si>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</si>
  <si>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</si>
  <si>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</si>
  <si>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</si>
  <si>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</si>
  <si>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</si>
  <si>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</si>
  <si>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</si>
  <si>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</si>
  <si>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</si>
  <si>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</si>
  <si>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</si>
  <si>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</si>
  <si>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</si>
  <si>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</si>
  <si>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</si>
  <si>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</si>
  <si>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</si>
  <si>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</si>
  <si>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</si>
  <si>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</si>
  <si>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</si>
  <si>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</si>
  <si>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</si>
  <si>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</si>
  <si>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</si>
  <si>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</si>
  <si>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</si>
  <si>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</si>
  <si>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</si>
  <si>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</si>
  <si>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</si>
  <si>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</si>
  <si>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</si>
  <si>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</si>
  <si>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</si>
  <si>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</si>
  <si>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</si>
  <si>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</si>
  <si>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</si>
  <si>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</si>
  <si>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</si>
  <si>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</si>
  <si>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</si>
  <si>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</si>
  <si>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</si>
  <si>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</si>
  <si>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</si>
  <si>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</si>
  <si>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</si>
  <si>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</si>
  <si>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</si>
  <si>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</si>
  <si>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</si>
  <si>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</si>
  <si>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</si>
  <si>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</si>
  <si>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</si>
  <si>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</si>
  <si>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</si>
  <si>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</si>
  <si>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</si>
  <si>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</si>
  <si>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</si>
  <si>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</si>
  <si>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</si>
  <si>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</si>
  <si>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</si>
  <si>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</si>
  <si>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</si>
  <si>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</si>
  <si>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</si>
  <si>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</si>
  <si>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</si>
  <si>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</si>
  <si>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</si>
  <si>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</si>
  <si>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</si>
  <si>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</si>
  <si>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</si>
  <si>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</si>
  <si>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</si>
  <si>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</si>
  <si>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</si>
  <si>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coverage ratio </t>
    </r>
    <r>
      <rPr>
        <vertAlign val="superscript"/>
        <sz val="8"/>
        <rFont val="Open Sans"/>
        <family val="2"/>
        <charset val="238"/>
      </rPr>
      <t>3)</t>
    </r>
  </si>
  <si>
    <r>
      <t xml:space="preserve">ROE </t>
    </r>
    <r>
      <rPr>
        <vertAlign val="superscript"/>
        <sz val="8"/>
        <rFont val="Open Sans"/>
        <family val="2"/>
        <charset val="238"/>
      </rPr>
      <t>5)</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</si>
  <si>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</si>
  <si>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</si>
  <si>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</si>
  <si>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</si>
  <si>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</si>
  <si>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</si>
  <si>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</si>
  <si>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</si>
  <si>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</si>
  <si>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</si>
  <si>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</si>
  <si>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</si>
  <si>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</si>
  <si>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</si>
  <si>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</si>
  <si>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</si>
  <si>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</si>
  <si>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</si>
  <si>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</si>
  <si>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</si>
  <si>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</si>
  <si>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</si>
  <si>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</si>
  <si>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</si>
  <si>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</si>
  <si>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</si>
  <si>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</si>
  <si>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</si>
  <si>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</si>
  <si>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</si>
  <si>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</si>
  <si>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</si>
  <si>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</si>
  <si>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</si>
  <si>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</si>
  <si>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</si>
  <si>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</si>
  <si>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</si>
  <si>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</si>
  <si>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</si>
  <si>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</si>
  <si>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</si>
  <si>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</si>
  <si>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</si>
  <si>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</si>
  <si>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</si>
  <si>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</si>
  <si>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</si>
  <si>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</si>
  <si>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</si>
  <si>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</si>
  <si>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</si>
  <si>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</si>
  <si>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</si>
  <si>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</si>
  <si>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</si>
  <si>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</si>
  <si>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</si>
  <si>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</si>
  <si>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</si>
  <si>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</si>
  <si>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</si>
  <si>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</si>
  <si>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</si>
  <si>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</si>
  <si>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</si>
  <si>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</si>
  <si>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</si>
  <si>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</si>
  <si>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</si>
  <si>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</si>
  <si>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</si>
  <si>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</si>
  <si>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</si>
  <si>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</si>
  <si>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</si>
  <si>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</si>
  <si>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</si>
  <si>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</si>
  <si>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</si>
  <si>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</si>
  <si>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</si>
  <si>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</si>
  <si>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</si>
  <si>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</si>
  <si>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</si>
  <si>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</si>
  <si>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</si>
  <si>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</si>
  <si>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</si>
  <si>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</si>
  <si>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</si>
  <si>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</si>
  <si>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</si>
  <si>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</si>
  <si>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</si>
  <si>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</si>
  <si>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</si>
  <si>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</si>
  <si>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</si>
  <si>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</si>
  <si>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</si>
  <si>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</si>
  <si>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</si>
  <si>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</si>
  <si>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</si>
  <si>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</si>
  <si>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</si>
  <si>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</si>
  <si>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</si>
  <si>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</si>
  <si>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</si>
  <si>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</si>
  <si>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</si>
  <si>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</si>
  <si>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</si>
  <si>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</si>
  <si>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</si>
  <si>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</si>
  <si>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</si>
  <si>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</si>
  <si>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</si>
  <si>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</si>
  <si>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</si>
  <si>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</si>
  <si>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</si>
  <si>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</si>
  <si>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</si>
  <si>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Koszty Bankowego Funduszu Gwarancyjnego</t>
  </si>
  <si>
    <t>Banking Guarantee Fund</t>
  </si>
  <si>
    <t>Fundusz przymusowej restrukturyzacji</t>
  </si>
  <si>
    <t>Resolution Fund</t>
  </si>
  <si>
    <t>Fundusz gwarancyjny</t>
  </si>
  <si>
    <t>Deposit Fund</t>
  </si>
  <si>
    <t xml:space="preserve">30.06.2019 </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</si>
  <si>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</si>
  <si>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</si>
  <si>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</si>
  <si>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</si>
  <si>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</si>
  <si>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</si>
  <si>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</si>
  <si>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</si>
  <si>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</si>
  <si>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</si>
  <si>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</si>
  <si>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</si>
  <si>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</si>
  <si>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</si>
  <si>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</si>
  <si>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</si>
  <si>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</si>
  <si>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</si>
  <si>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</si>
  <si>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 xml:space="preserve">30.09.2019 </t>
  </si>
  <si>
    <t>Wynik z tytułu wstępnego rozliczenia sprzedaży zorganizowanej części przedsiębiorstwa</t>
  </si>
  <si>
    <t>Aktywa stanowiące zabezpieczenie zobowiązań</t>
  </si>
  <si>
    <t>Assets pledged as collateral</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</si>
  <si>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</si>
  <si>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</si>
  <si>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</si>
  <si>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</si>
  <si>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</si>
  <si>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</si>
  <si>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</si>
  <si>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</si>
  <si>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</si>
  <si>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</si>
  <si>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</si>
  <si>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</si>
  <si>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</si>
  <si>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</si>
  <si>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</si>
  <si>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</si>
  <si>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</si>
  <si>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</si>
  <si>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</si>
  <si>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</si>
  <si>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</si>
  <si>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 xml:space="preserve">31.12.2019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</si>
  <si>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</si>
  <si>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</si>
  <si>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</si>
  <si>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Walutowe operacje międzybankowe oraz pozostałe handlowe dochody z transakcji walutowych</t>
  </si>
  <si>
    <t>I Q 2020</t>
  </si>
  <si>
    <t xml:space="preserve">Pochodne instrumenty finansowe </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</si>
  <si>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</si>
  <si>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</si>
  <si>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</si>
  <si>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</si>
  <si>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</si>
  <si>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</si>
  <si>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</si>
  <si>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</si>
  <si>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</si>
  <si>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</si>
  <si>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</si>
  <si>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</si>
  <si>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</si>
  <si>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</si>
  <si>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Podstawowe dane niefinansowe Grupy Santander Bank Polska S.A. </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</si>
  <si>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</si>
  <si>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</si>
  <si>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</si>
  <si>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</si>
  <si>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</si>
  <si>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</si>
  <si>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</si>
  <si>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</si>
  <si>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</si>
  <si>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</si>
  <si>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</si>
  <si>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</si>
  <si>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</si>
  <si>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</si>
  <si>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</si>
  <si>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</si>
  <si>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</si>
  <si>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</si>
  <si>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</si>
  <si>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 xml:space="preserve"> - debt investment securities measured at amortised cost</t>
  </si>
  <si>
    <t>Equity attributable to owners of parent entity</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</si>
  <si>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</si>
  <si>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</si>
  <si>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</si>
  <si>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</si>
  <si>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</si>
  <si>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</si>
  <si>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</si>
  <si>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</si>
  <si>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</si>
  <si>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</si>
  <si>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</si>
  <si>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</si>
  <si>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</si>
  <si>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</si>
  <si>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</si>
  <si>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</si>
  <si>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</si>
  <si>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</si>
  <si>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</si>
  <si>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</si>
  <si>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</si>
  <si>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</si>
  <si>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</si>
  <si>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korekta WBB - ryzyko prawne</t>
  </si>
  <si>
    <t>korekta Leasing</t>
  </si>
  <si>
    <t>przed korektą</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</si>
  <si>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</si>
  <si>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</si>
  <si>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</si>
  <si>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</si>
  <si>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</si>
  <si>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</si>
  <si>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</si>
  <si>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</si>
  <si>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</si>
  <si>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</si>
  <si>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</si>
  <si>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</si>
  <si>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różnica po korekcie</t>
  </si>
  <si>
    <t>Gains(losses) on derecognition of financial instruments measured at amortised cost</t>
  </si>
  <si>
    <t>ok</t>
  </si>
  <si>
    <t>2Q 2022</t>
  </si>
  <si>
    <t>II Q 2022</t>
  </si>
  <si>
    <t>Koszty ponoszone na rzecz systemu ochrony (IPS)</t>
  </si>
  <si>
    <t>Rozliczenie umów leasinowych</t>
  </si>
  <si>
    <t>Przychody z tytułu modyfikacji umów leasingu</t>
  </si>
  <si>
    <t>Costs for payment to the protection system (IPS)</t>
  </si>
  <si>
    <t xml:space="preserve">Przychody z tytułu otrzymanych odszkodowań od ubezpieczyciela </t>
  </si>
  <si>
    <t xml:space="preserve">
Income from claims received from the insurer</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</si>
  <si>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</si>
  <si>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</si>
  <si>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</si>
  <si>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Małe akwizycyjne jednostki Santander Bank Polska S.A. raportowane są odrębnie od końca 2019 r. </t>
  </si>
  <si>
    <t xml:space="preserve">Small acquisition units are reported separately, starting from end-2019. </t>
  </si>
  <si>
    <t>Q1 2021</t>
  </si>
  <si>
    <t>Q1 2022</t>
  </si>
  <si>
    <r>
      <t xml:space="preserve">Marża odsetkowa netto </t>
    </r>
    <r>
      <rPr>
        <vertAlign val="superscript"/>
        <sz val="8"/>
        <rFont val="Open Sans"/>
        <family val="2"/>
        <charset val="238"/>
      </rPr>
      <t xml:space="preserve">1) </t>
    </r>
  </si>
  <si>
    <r>
      <t>NPL ratio</t>
    </r>
    <r>
      <rPr>
        <vertAlign val="superscript"/>
        <sz val="8"/>
        <rFont val="Open Sans"/>
        <family val="2"/>
        <charset val="238"/>
      </rPr>
      <t xml:space="preserve"> 2)</t>
    </r>
  </si>
  <si>
    <r>
      <t>Wskaźnik kosztu ryzyka kredytowego</t>
    </r>
    <r>
      <rPr>
        <vertAlign val="superscript"/>
        <sz val="8"/>
        <rFont val="Open Sans"/>
        <family val="2"/>
        <charset val="238"/>
      </rPr>
      <t xml:space="preserve"> 4)</t>
    </r>
  </si>
  <si>
    <r>
      <t xml:space="preserve">Credit risk ratio </t>
    </r>
    <r>
      <rPr>
        <vertAlign val="superscript"/>
        <sz val="8"/>
        <rFont val="Open Sans"/>
        <family val="2"/>
        <charset val="238"/>
      </rPr>
      <t>4)</t>
    </r>
  </si>
  <si>
    <r>
      <t xml:space="preserve">ROTE </t>
    </r>
    <r>
      <rPr>
        <vertAlign val="superscript"/>
        <sz val="8"/>
        <rFont val="Open Sans"/>
        <family val="2"/>
        <charset val="238"/>
      </rPr>
      <t>6)</t>
    </r>
  </si>
  <si>
    <r>
      <t>ROA (zwrot z aktywów)</t>
    </r>
    <r>
      <rPr>
        <vertAlign val="superscript"/>
        <sz val="8"/>
        <rFont val="Open Sans"/>
        <family val="2"/>
        <charset val="238"/>
      </rPr>
      <t xml:space="preserve"> 7) </t>
    </r>
  </si>
  <si>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</si>
  <si>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</si>
  <si>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Należności brutto od klientów zakwalifikowane do koszyka 3 i ekspozycji POCI przez wyceniany w zamortyzowanym koszcie portfel należności brutto od klientów na koniec okresu sprawozdawczego (kalkulacja obowiązująca od I kw. 2018 r.). </t>
  </si>
  <si>
    <t>ECL allowances (for four consecutive quarters) to average gross loans and advances to customers (as at the end of the preceding year and the end of the current reporting period).</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</si>
  <si>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</si>
  <si>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</si>
  <si>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</si>
  <si>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</si>
  <si>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</si>
  <si>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</si>
  <si>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</si>
  <si>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</si>
  <si>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</si>
  <si>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Q1-2 2021</t>
  </si>
  <si>
    <t>Q1-2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</si>
</sst>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9" formatCode="0.0%"/>
    <numFmt numFmtId="170" formatCode="_ * #,##0.00_ ;_ * \-#,##0.00_ ;_ * &quot;-&quot;??_ ;_ @_ "/>
    <numFmt numFmtId="171" formatCode="&quot;$&quot;#,##0_);[Red]\(&quot;$&quot;#,##0\)"/>
    <numFmt numFmtId="172" formatCode="_(&quot;$&quot;* #,##0.00_);_(&quot;$&quot;* \(#,##0.00\);_(&quot;$&quot;* &quot;-&quot;??_);_(@_)"/>
    <numFmt numFmtId="173" formatCode="_(* #,##0.0_);_(* \(#,##0.0\);_(* &quot;-&quot;??_);_(@_)"/>
    <numFmt numFmtId="174" formatCode="_-* #,##0.000\ _z_ł_-;\-* #,##0.000\ _z_ł_-;_-* &quot;-&quot;??\ _z_ł_-;_-@_-"/>
    <numFmt numFmtId="175" formatCode="_(&quot;$&quot;* #,##0_);_(&quot;$&quot;* \(#,##0\);_(&quot;$&quot;* &quot;-&quot;_);_(@_)"/>
    <numFmt numFmtId="176" formatCode="0.00000%"/>
    <numFmt numFmtId="177" formatCode="_([$€]* #,##0.00_);_([$€]* \(#,##0.00\);_([$€]* &quot;-&quot;??_);_(@_)"/>
    <numFmt numFmtId="178" formatCode="#,##0;[Red]\(#,##0\);[Blue]0"/>
    <numFmt numFmtId="179" formatCode="_(&quot;$&quot;\ * #,##0.00_);_(&quot;$&quot;\ * \(#,##0.00\);_(&quot;$&quot;\ * &quot;-&quot;??_);_(@_)"/>
    <numFmt numFmtId="180" formatCode="_-&quot;$&quot;* #,##0_-;\-&quot;$&quot;* #,##0_-;_-&quot;$&quot;* &quot;-&quot;_-;_-@_-"/>
    <numFmt numFmtId="181" formatCode="_-&quot;$&quot;* #,##0.00_-;\-&quot;$&quot;* #,##0.00_-;_-&quot;$&quot;* &quot;-&quot;??_-;_-@_-"/>
    <numFmt numFmtId="182" formatCode="#,##0.00;[Red]\(#,##0.00\)"/>
    <numFmt numFmtId="183" formatCode="0.00%;[Red]\(0.00\)%"/>
    <numFmt numFmtId="184" formatCode="_-* #,##0.00\ [$€-1]_-;\-* #,##0.00\ [$€-1]_-;_-* &quot;-&quot;??\ [$€-1]_-"/>
    <numFmt numFmtId="185" formatCode="#,##0_ ;[Red]\-#,##0\ "/>
    <numFmt numFmtId="186" formatCode="_-&quot;$&quot;\ * #,##0.00_-;\-&quot;$&quot;\ * #,##0.00_-;_-&quot;$&quot;\ * &quot;-&quot;??_-;_-@_-"/>
    <numFmt numFmtId="187" formatCode="0.00000000_);\(0.00000000\)"/>
    <numFmt numFmtId="188" formatCode="mmmmm\ yyyy"/>
  </numFmts>
  <fonts count="199">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sz val="9"/>
      <color rgb="FFC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FF0000"/>
      <name val="Open Sans"/>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C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rgb="FFFF0000"/>
      <name val="Open Sans"/>
      <family val="2"/>
      <charset val="238"/>
    </font>
    <font>
      <b/>
      <sz val="8"/>
      <color rgb="FFCC0000"/>
      <name val="Open Sans"/>
      <family val="2"/>
      <charset val="238"/>
    </font>
    <font>
      <i/>
      <sz val="8"/>
      <color theme="0"/>
      <name val="Open Sans"/>
      <family val="2"/>
      <charset val="238"/>
    </font>
  </fonts>
  <fills count="36">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5">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style="thin">
        <color indexed="9"/>
      </left>
      <right style="thin">
        <color indexed="9"/>
      </right>
      <top style="dotted">
        <color rgb="FF6F7779"/>
      </top>
      <bottom style="thin">
        <color rgb="FFCC0000"/>
      </bottom>
      <diagonal/>
    </border>
  </borders>
  <cellStyleXfs count="22973">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51" fillId="0" borderId="0"/>
    <xf numFmtId="0" fontId="3" fillId="0" borderId="0"/>
    <xf numFmtId="0" fontId="3" fillId="0" borderId="0"/>
    <xf numFmtId="9" fontId="51" fillId="0" borderId="0" applyFont="0" applyFill="0" applyBorder="0" applyAlignment="0" applyProtection="0"/>
    <xf numFmtId="44" fontId="51"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21" fillId="0" borderId="0" applyNumberFormat="0" applyFont="0" applyFill="0" applyBorder="0" applyAlignment="0" applyProtection="0"/>
    <xf numFmtId="0" fontId="3" fillId="0" borderId="0" applyNumberFormat="0" applyFont="0" applyFill="0" applyBorder="0" applyAlignment="0" applyProtection="0"/>
    <xf numFmtId="0" fontId="121" fillId="0" borderId="0" applyNumberFormat="0" applyFont="0" applyFill="0" applyBorder="0" applyAlignment="0" applyProtection="0"/>
    <xf numFmtId="0" fontId="4" fillId="0" borderId="0" applyNumberFormat="0" applyFont="0" applyFill="0" applyBorder="0" applyAlignment="0" applyProtection="0"/>
    <xf numFmtId="0" fontId="159" fillId="0" borderId="0" applyNumberFormat="0" applyFont="0" applyFill="0" applyBorder="0" applyAlignment="0" applyProtection="0"/>
    <xf numFmtId="0" fontId="3" fillId="0" borderId="0" applyNumberFormat="0" applyFont="0" applyFill="0" applyBorder="0" applyAlignment="0" applyProtection="0"/>
    <xf numFmtId="0" fontId="121" fillId="0" borderId="0" applyNumberFormat="0" applyFont="0" applyFill="0" applyBorder="0" applyAlignment="0" applyProtection="0"/>
    <xf numFmtId="0" fontId="4" fillId="0" borderId="0" applyNumberFormat="0" applyFont="0" applyFill="0" applyBorder="0" applyAlignment="0" applyProtection="0"/>
    <xf numFmtId="0" fontId="160" fillId="0" borderId="0" applyNumberFormat="0" applyFont="0" applyFill="0" applyBorder="0" applyAlignment="0" applyProtection="0"/>
    <xf numFmtId="0" fontId="159"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60" fillId="0" borderId="0" applyNumberFormat="0" applyFont="0" applyFill="0" applyBorder="0" applyAlignment="0" applyProtection="0"/>
    <xf numFmtId="170"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60"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1" fontId="122"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60" fillId="0" borderId="0"/>
    <xf numFmtId="0" fontId="4" fillId="0" borderId="0"/>
    <xf numFmtId="0" fontId="160" fillId="0" borderId="0"/>
    <xf numFmtId="0" fontId="5" fillId="0" borderId="0"/>
    <xf numFmtId="0" fontId="4" fillId="0" borderId="0"/>
    <xf numFmtId="0" fontId="4" fillId="0" borderId="0"/>
    <xf numFmtId="0" fontId="4" fillId="0" borderId="0"/>
    <xf numFmtId="0" fontId="3" fillId="0" borderId="0"/>
    <xf numFmtId="0" fontId="123" fillId="0" borderId="0"/>
    <xf numFmtId="0" fontId="123" fillId="0" borderId="0"/>
    <xf numFmtId="0" fontId="123" fillId="0" borderId="0"/>
    <xf numFmtId="0" fontId="3" fillId="0" borderId="0"/>
    <xf numFmtId="0" fontId="123" fillId="0" borderId="0"/>
    <xf numFmtId="0" fontId="123" fillId="0" borderId="0"/>
    <xf numFmtId="0" fontId="4" fillId="0" borderId="0"/>
    <xf numFmtId="0" fontId="1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0"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24" fillId="0" borderId="0" applyFont="0" applyFill="0"/>
    <xf numFmtId="0" fontId="123" fillId="0" borderId="0"/>
    <xf numFmtId="0" fontId="123" fillId="0" borderId="0"/>
    <xf numFmtId="0" fontId="123" fillId="0" borderId="0"/>
    <xf numFmtId="0" fontId="3" fillId="0" borderId="0"/>
    <xf numFmtId="0" fontId="123" fillId="0" borderId="0"/>
    <xf numFmtId="0" fontId="123" fillId="0" borderId="0"/>
    <xf numFmtId="0" fontId="2" fillId="2" borderId="0" applyNumberFormat="0" applyBorder="0" applyAlignment="0" applyProtection="0"/>
    <xf numFmtId="0" fontId="125"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25"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25" fillId="6"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125"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5"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25" fillId="15" borderId="0" applyNumberFormat="0" applyBorder="0" applyAlignment="0" applyProtection="0"/>
    <xf numFmtId="0" fontId="2" fillId="15"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5" fillId="3" borderId="0" applyNumberFormat="0" applyBorder="0" applyAlignment="0" applyProtection="0"/>
    <xf numFmtId="0" fontId="125" fillId="5" borderId="0" applyNumberFormat="0" applyBorder="0" applyAlignment="0" applyProtection="0"/>
    <xf numFmtId="0" fontId="125" fillId="16" borderId="0" applyNumberFormat="0" applyBorder="0" applyAlignment="0" applyProtection="0"/>
    <xf numFmtId="0" fontId="125" fillId="15" borderId="0" applyNumberFormat="0" applyBorder="0" applyAlignment="0" applyProtection="0"/>
    <xf numFmtId="0" fontId="125" fillId="14" borderId="0" applyNumberFormat="0" applyBorder="0" applyAlignment="0" applyProtection="0"/>
    <xf numFmtId="0" fontId="125" fillId="16" borderId="0" applyNumberFormat="0" applyBorder="0" applyAlignment="0" applyProtection="0"/>
    <xf numFmtId="0" fontId="2" fillId="3" borderId="0" applyNumberFormat="0" applyBorder="0" applyAlignment="0" applyProtection="0"/>
    <xf numFmtId="0" fontId="125"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25" fillId="5" borderId="0" applyNumberFormat="0" applyBorder="0" applyAlignment="0" applyProtection="0"/>
    <xf numFmtId="0" fontId="2" fillId="5" borderId="0" applyNumberFormat="0" applyBorder="0" applyAlignment="0" applyProtection="0"/>
    <xf numFmtId="0" fontId="2" fillId="17" borderId="0" applyNumberFormat="0" applyBorder="0" applyAlignment="0" applyProtection="0"/>
    <xf numFmtId="0" fontId="125" fillId="17" borderId="0" applyNumberFormat="0" applyBorder="0" applyAlignment="0" applyProtection="0"/>
    <xf numFmtId="0" fontId="2" fillId="17" borderId="0" applyNumberFormat="0" applyBorder="0" applyAlignment="0" applyProtection="0"/>
    <xf numFmtId="0" fontId="2" fillId="13" borderId="0" applyNumberFormat="0" applyBorder="0" applyAlignment="0" applyProtection="0"/>
    <xf numFmtId="0" fontId="125" fillId="13"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125" fillId="3" borderId="0" applyNumberFormat="0" applyBorder="0" applyAlignment="0" applyProtection="0"/>
    <xf numFmtId="0" fontId="2" fillId="3" borderId="0" applyNumberFormat="0" applyBorder="0" applyAlignment="0" applyProtection="0"/>
    <xf numFmtId="0" fontId="2" fillId="18" borderId="0" applyNumberFormat="0" applyBorder="0" applyAlignment="0" applyProtection="0"/>
    <xf numFmtId="0" fontId="125" fillId="18" borderId="0" applyNumberFormat="0" applyBorder="0" applyAlignment="0" applyProtection="0"/>
    <xf numFmtId="0" fontId="2" fillId="1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5" fillId="14" borderId="0" applyNumberFormat="0" applyBorder="0" applyAlignment="0" applyProtection="0"/>
    <xf numFmtId="0" fontId="125" fillId="5" borderId="0" applyNumberFormat="0" applyBorder="0" applyAlignment="0" applyProtection="0"/>
    <xf numFmtId="0" fontId="125" fillId="8" borderId="0" applyNumberFormat="0" applyBorder="0" applyAlignment="0" applyProtection="0"/>
    <xf numFmtId="0" fontId="125" fillId="4" borderId="0" applyNumberFormat="0" applyBorder="0" applyAlignment="0" applyProtection="0"/>
    <xf numFmtId="0" fontId="125" fillId="14" borderId="0" applyNumberFormat="0" applyBorder="0" applyAlignment="0" applyProtection="0"/>
    <xf numFmtId="0" fontId="125" fillId="16" borderId="0" applyNumberFormat="0" applyBorder="0" applyAlignment="0" applyProtection="0"/>
    <xf numFmtId="0" fontId="119" fillId="19" borderId="0" applyNumberFormat="0" applyBorder="0" applyAlignment="0" applyProtection="0"/>
    <xf numFmtId="0" fontId="126" fillId="19" borderId="0" applyNumberFormat="0" applyBorder="0" applyAlignment="0" applyProtection="0"/>
    <xf numFmtId="0" fontId="119" fillId="5" borderId="0" applyNumberFormat="0" applyBorder="0" applyAlignment="0" applyProtection="0"/>
    <xf numFmtId="0" fontId="126" fillId="5" borderId="0" applyNumberFormat="0" applyBorder="0" applyAlignment="0" applyProtection="0"/>
    <xf numFmtId="0" fontId="119" fillId="17" borderId="0" applyNumberFormat="0" applyBorder="0" applyAlignment="0" applyProtection="0"/>
    <xf numFmtId="0" fontId="126" fillId="17" borderId="0" applyNumberFormat="0" applyBorder="0" applyAlignment="0" applyProtection="0"/>
    <xf numFmtId="0" fontId="119" fillId="20" borderId="0" applyNumberFormat="0" applyBorder="0" applyAlignment="0" applyProtection="0"/>
    <xf numFmtId="0" fontId="126" fillId="20" borderId="0" applyNumberFormat="0" applyBorder="0" applyAlignment="0" applyProtection="0"/>
    <xf numFmtId="0" fontId="119" fillId="21" borderId="0" applyNumberFormat="0" applyBorder="0" applyAlignment="0" applyProtection="0"/>
    <xf numFmtId="0" fontId="126" fillId="21" borderId="0" applyNumberFormat="0" applyBorder="0" applyAlignment="0" applyProtection="0"/>
    <xf numFmtId="0" fontId="119" fillId="22" borderId="0" applyNumberFormat="0" applyBorder="0" applyAlignment="0" applyProtection="0"/>
    <xf numFmtId="0" fontId="126" fillId="22" borderId="0" applyNumberFormat="0" applyBorder="0" applyAlignment="0" applyProtection="0"/>
    <xf numFmtId="0" fontId="161" fillId="19" borderId="0" applyNumberFormat="0" applyBorder="0" applyAlignment="0" applyProtection="0"/>
    <xf numFmtId="0" fontId="161" fillId="5" borderId="0" applyNumberFormat="0" applyBorder="0" applyAlignment="0" applyProtection="0"/>
    <xf numFmtId="0" fontId="161" fillId="17" borderId="0" applyNumberFormat="0" applyBorder="0" applyAlignment="0" applyProtection="0"/>
    <xf numFmtId="0" fontId="161" fillId="20" borderId="0" applyNumberFormat="0" applyBorder="0" applyAlignment="0" applyProtection="0"/>
    <xf numFmtId="0" fontId="161" fillId="21" borderId="0" applyNumberFormat="0" applyBorder="0" applyAlignment="0" applyProtection="0"/>
    <xf numFmtId="0" fontId="161" fillId="22" borderId="0" applyNumberFormat="0" applyBorder="0" applyAlignment="0" applyProtection="0"/>
    <xf numFmtId="0" fontId="126" fillId="14" borderId="0" applyNumberFormat="0" applyBorder="0" applyAlignment="0" applyProtection="0"/>
    <xf numFmtId="0" fontId="126" fillId="23" borderId="0" applyNumberFormat="0" applyBorder="0" applyAlignment="0" applyProtection="0"/>
    <xf numFmtId="0" fontId="126" fillId="18" borderId="0" applyNumberFormat="0" applyBorder="0" applyAlignment="0" applyProtection="0"/>
    <xf numFmtId="0" fontId="126" fillId="4" borderId="0" applyNumberFormat="0" applyBorder="0" applyAlignment="0" applyProtection="0"/>
    <xf numFmtId="0" fontId="126" fillId="14" borderId="0" applyNumberFormat="0" applyBorder="0" applyAlignment="0" applyProtection="0"/>
    <xf numFmtId="0" fontId="126" fillId="5" borderId="0" applyNumberFormat="0" applyBorder="0" applyAlignment="0" applyProtection="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8" fillId="24" borderId="43">
      <alignment vertical="center"/>
    </xf>
    <xf numFmtId="0" fontId="119" fillId="25" borderId="0" applyNumberFormat="0" applyBorder="0" applyAlignment="0" applyProtection="0"/>
    <xf numFmtId="0" fontId="126" fillId="25" borderId="0" applyNumberFormat="0" applyBorder="0" applyAlignment="0" applyProtection="0"/>
    <xf numFmtId="0" fontId="119" fillId="26" borderId="0" applyNumberFormat="0" applyBorder="0" applyAlignment="0" applyProtection="0"/>
    <xf numFmtId="0" fontId="126" fillId="26" borderId="0" applyNumberFormat="0" applyBorder="0" applyAlignment="0" applyProtection="0"/>
    <xf numFmtId="0" fontId="119" fillId="27" borderId="0" applyNumberFormat="0" applyBorder="0" applyAlignment="0" applyProtection="0"/>
    <xf numFmtId="0" fontId="126" fillId="27" borderId="0" applyNumberFormat="0" applyBorder="0" applyAlignment="0" applyProtection="0"/>
    <xf numFmtId="0" fontId="119" fillId="20" borderId="0" applyNumberFormat="0" applyBorder="0" applyAlignment="0" applyProtection="0"/>
    <xf numFmtId="0" fontId="126" fillId="20" borderId="0" applyNumberFormat="0" applyBorder="0" applyAlignment="0" applyProtection="0"/>
    <xf numFmtId="0" fontId="119" fillId="21" borderId="0" applyNumberFormat="0" applyBorder="0" applyAlignment="0" applyProtection="0"/>
    <xf numFmtId="0" fontId="126" fillId="21" borderId="0" applyNumberFormat="0" applyBorder="0" applyAlignment="0" applyProtection="0"/>
    <xf numFmtId="0" fontId="119" fillId="23" borderId="0" applyNumberFormat="0" applyBorder="0" applyAlignment="0" applyProtection="0"/>
    <xf numFmtId="0" fontId="126" fillId="23" borderId="0" applyNumberFormat="0" applyBorder="0" applyAlignment="0" applyProtection="0"/>
    <xf numFmtId="0" fontId="161" fillId="25" borderId="0" applyNumberFormat="0" applyBorder="0" applyAlignment="0" applyProtection="0"/>
    <xf numFmtId="0" fontId="161" fillId="26" borderId="0" applyNumberFormat="0" applyBorder="0" applyAlignment="0" applyProtection="0"/>
    <xf numFmtId="0" fontId="161" fillId="27" borderId="0" applyNumberFormat="0" applyBorder="0" applyAlignment="0" applyProtection="0"/>
    <xf numFmtId="0" fontId="161" fillId="20" borderId="0" applyNumberFormat="0" applyBorder="0" applyAlignment="0" applyProtection="0"/>
    <xf numFmtId="2" fontId="161" fillId="20" borderId="0" applyNumberFormat="0" applyBorder="0" applyAlignment="0" applyProtection="0"/>
    <xf numFmtId="0" fontId="161" fillId="21" borderId="0" applyNumberFormat="0" applyBorder="0" applyAlignment="0" applyProtection="0"/>
    <xf numFmtId="0" fontId="161" fillId="23" borderId="0" applyNumberFormat="0" applyBorder="0" applyAlignment="0" applyProtection="0"/>
    <xf numFmtId="172" fontId="3" fillId="0" borderId="0" applyFont="0" applyFill="0" applyBorder="0" applyAlignment="0" applyProtection="0"/>
    <xf numFmtId="0" fontId="109" fillId="4" borderId="0" applyNumberFormat="0" applyBorder="0" applyAlignment="0" applyProtection="0"/>
    <xf numFmtId="0" fontId="148" fillId="4" borderId="0" applyNumberFormat="0" applyBorder="0" applyAlignment="0" applyProtection="0"/>
    <xf numFmtId="0" fontId="3" fillId="0" borderId="0"/>
    <xf numFmtId="0" fontId="129" fillId="14" borderId="0" applyNumberFormat="0" applyBorder="0" applyAlignment="0" applyProtection="0"/>
    <xf numFmtId="172" fontId="123" fillId="0" borderId="0" applyFont="0" applyFill="0" applyBorder="0" applyAlignment="0" applyProtection="0"/>
    <xf numFmtId="173" fontId="130" fillId="0" borderId="0" applyFill="0" applyBorder="0" applyAlignment="0"/>
    <xf numFmtId="0" fontId="130" fillId="0" borderId="0" applyFill="0" applyBorder="0" applyAlignment="0"/>
    <xf numFmtId="0" fontId="113" fillId="28" borderId="44" applyNumberFormat="0" applyAlignment="0" applyProtection="0"/>
    <xf numFmtId="0" fontId="113" fillId="28" borderId="44" applyNumberFormat="0" applyAlignment="0" applyProtection="0"/>
    <xf numFmtId="0" fontId="162" fillId="28" borderId="44" applyNumberFormat="0" applyAlignment="0" applyProtection="0"/>
    <xf numFmtId="0" fontId="162" fillId="28" borderId="44" applyNumberFormat="0" applyAlignment="0" applyProtection="0"/>
    <xf numFmtId="0" fontId="113" fillId="28" borderId="44" applyNumberFormat="0" applyAlignment="0" applyProtection="0"/>
    <xf numFmtId="0" fontId="113" fillId="28" borderId="44" applyNumberFormat="0" applyAlignment="0" applyProtection="0"/>
    <xf numFmtId="0" fontId="113" fillId="28" borderId="44" applyNumberFormat="0" applyAlignment="0" applyProtection="0"/>
    <xf numFmtId="0" fontId="113" fillId="28" borderId="44" applyNumberFormat="0" applyAlignment="0" applyProtection="0"/>
    <xf numFmtId="0" fontId="131" fillId="29" borderId="44" applyNumberFormat="0" applyAlignment="0" applyProtection="0"/>
    <xf numFmtId="0" fontId="122" fillId="0" borderId="0"/>
    <xf numFmtId="0" fontId="132" fillId="30" borderId="45" applyNumberFormat="0" applyAlignment="0" applyProtection="0"/>
    <xf numFmtId="0" fontId="133" fillId="0" borderId="46" applyNumberFormat="0" applyFill="0" applyAlignment="0" applyProtection="0"/>
    <xf numFmtId="0" fontId="115" fillId="30" borderId="45" applyNumberFormat="0" applyAlignment="0" applyProtection="0"/>
    <xf numFmtId="0" fontId="132" fillId="30" borderId="45" applyNumberFormat="0" applyAlignment="0" applyProtection="0"/>
    <xf numFmtId="0" fontId="132" fillId="30" borderId="45" applyNumberFormat="0" applyAlignment="0" applyProtection="0"/>
    <xf numFmtId="0" fontId="132" fillId="30" borderId="45" applyNumberFormat="0" applyAlignment="0" applyProtection="0"/>
    <xf numFmtId="0" fontId="132" fillId="30" borderId="45" applyNumberFormat="0" applyAlignment="0" applyProtection="0"/>
    <xf numFmtId="0" fontId="132" fillId="30" borderId="45" applyNumberFormat="0" applyAlignment="0" applyProtection="0"/>
    <xf numFmtId="0" fontId="115" fillId="30" borderId="45" applyNumberFormat="0" applyAlignment="0" applyProtection="0"/>
    <xf numFmtId="0" fontId="115" fillId="30" borderId="45" applyNumberFormat="0" applyAlignment="0" applyProtection="0"/>
    <xf numFmtId="0" fontId="115" fillId="30" borderId="45" applyNumberFormat="0" applyAlignment="0" applyProtection="0"/>
    <xf numFmtId="0" fontId="115" fillId="30" borderId="45" applyNumberFormat="0" applyAlignment="0" applyProtection="0"/>
    <xf numFmtId="174" fontId="4" fillId="0" borderId="0" applyFont="0" applyFill="0" applyBorder="0" applyAlignment="0" applyProtection="0"/>
    <xf numFmtId="0" fontId="4" fillId="0" borderId="0" applyFont="0" applyFill="0" applyBorder="0" applyAlignment="0" applyProtection="0"/>
    <xf numFmtId="38" fontId="122" fillId="0" borderId="0" applyFont="0" applyFill="0" applyBorder="0" applyAlignment="0" applyProtection="0"/>
    <xf numFmtId="38" fontId="122" fillId="0" borderId="0" applyFont="0" applyFill="0" applyBorder="0" applyAlignment="0" applyProtection="0"/>
    <xf numFmtId="38" fontId="122" fillId="0" borderId="0" applyFont="0" applyFill="0" applyBorder="0" applyAlignment="0" applyProtection="0"/>
    <xf numFmtId="38" fontId="122"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38" fontId="122" fillId="0" borderId="0" applyFont="0" applyFill="0" applyBorder="0" applyAlignment="0" applyProtection="0"/>
    <xf numFmtId="174" fontId="4"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5" fillId="0" borderId="0" applyFont="0" applyFill="0" applyBorder="0" applyAlignment="0" applyProtection="0"/>
    <xf numFmtId="0" fontId="134" fillId="0" borderId="0"/>
    <xf numFmtId="0" fontId="130" fillId="0" borderId="0"/>
    <xf numFmtId="0" fontId="134" fillId="0" borderId="0"/>
    <xf numFmtId="0" fontId="130" fillId="0" borderId="0"/>
    <xf numFmtId="6" fontId="4" fillId="0" borderId="0" applyFont="0" applyFill="0" applyBorder="0" applyAlignment="0" applyProtection="0"/>
    <xf numFmtId="6" fontId="4" fillId="0" borderId="0" applyFont="0" applyFill="0" applyBorder="0" applyAlignment="0" applyProtection="0"/>
    <xf numFmtId="6" fontId="122" fillId="0" borderId="0" applyFont="0" applyFill="0" applyBorder="0" applyAlignment="0" applyProtection="0"/>
    <xf numFmtId="6" fontId="122" fillId="0" borderId="0" applyFont="0" applyFill="0" applyBorder="0" applyAlignment="0" applyProtection="0"/>
    <xf numFmtId="6" fontId="122" fillId="0" borderId="0" applyFont="0" applyFill="0" applyBorder="0" applyAlignment="0" applyProtection="0"/>
    <xf numFmtId="6" fontId="122" fillId="0" borderId="0" applyFont="0" applyFill="0" applyBorder="0" applyAlignment="0" applyProtection="0"/>
    <xf numFmtId="6" fontId="122" fillId="0" borderId="0" applyFont="0" applyFill="0" applyBorder="0" applyAlignment="0" applyProtection="0"/>
    <xf numFmtId="0" fontId="163" fillId="15" borderId="44" applyNumberFormat="0" applyAlignment="0" applyProtection="0"/>
    <xf numFmtId="0" fontId="163" fillId="15" borderId="44" applyNumberFormat="0" applyAlignment="0" applyProtection="0"/>
    <xf numFmtId="0" fontId="163" fillId="15" borderId="44" applyNumberFormat="0" applyAlignment="0" applyProtection="0"/>
    <xf numFmtId="0" fontId="163" fillId="15" borderId="44" applyNumberFormat="0" applyAlignment="0" applyProtection="0"/>
    <xf numFmtId="0" fontId="164" fillId="28" borderId="47" applyNumberFormat="0" applyAlignment="0" applyProtection="0"/>
    <xf numFmtId="0" fontId="164" fillId="28" borderId="47" applyNumberFormat="0" applyAlignment="0" applyProtection="0"/>
    <xf numFmtId="0" fontId="164" fillId="28" borderId="47" applyNumberFormat="0" applyAlignment="0" applyProtection="0"/>
    <xf numFmtId="0" fontId="164" fillId="28" borderId="47" applyNumberFormat="0" applyAlignment="0" applyProtection="0"/>
    <xf numFmtId="0" fontId="135" fillId="0" borderId="0">
      <protection locked="0"/>
    </xf>
    <xf numFmtId="175" fontId="3" fillId="0" borderId="0" applyFont="0" applyFill="0" applyBorder="0" applyAlignment="0" applyProtection="0"/>
    <xf numFmtId="0" fontId="165"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0"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89" fillId="0" borderId="0" applyFont="0" applyFill="0" applyBorder="0" applyAlignment="0" applyProtection="0"/>
    <xf numFmtId="0" fontId="136" fillId="0" borderId="0">
      <protection locked="0"/>
    </xf>
    <xf numFmtId="0" fontId="136" fillId="0" borderId="0">
      <protection locked="0"/>
    </xf>
    <xf numFmtId="0" fontId="137" fillId="0" borderId="0" applyNumberFormat="0" applyFill="0" applyBorder="0" applyAlignment="0" applyProtection="0"/>
    <xf numFmtId="0" fontId="126" fillId="31" borderId="0" applyNumberFormat="0" applyBorder="0" applyAlignment="0" applyProtection="0"/>
    <xf numFmtId="0" fontId="126" fillId="23" borderId="0" applyNumberFormat="0" applyBorder="0" applyAlignment="0" applyProtection="0"/>
    <xf numFmtId="0" fontId="126" fillId="18" borderId="0" applyNumberFormat="0" applyBorder="0" applyAlignment="0" applyProtection="0"/>
    <xf numFmtId="0" fontId="126" fillId="32" borderId="0" applyNumberFormat="0" applyBorder="0" applyAlignment="0" applyProtection="0"/>
    <xf numFmtId="0" fontId="126" fillId="21" borderId="0" applyNumberFormat="0" applyBorder="0" applyAlignment="0" applyProtection="0"/>
    <xf numFmtId="0" fontId="126" fillId="26" borderId="0" applyNumberFormat="0" applyBorder="0" applyAlignment="0" applyProtection="0"/>
    <xf numFmtId="0" fontId="138" fillId="8" borderId="44"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184" fontId="160" fillId="0" borderId="0" applyFont="0" applyFill="0" applyBorder="0" applyAlignment="0" applyProtection="0"/>
    <xf numFmtId="176" fontId="160" fillId="0" borderId="0" applyFont="0" applyFill="0" applyBorder="0" applyAlignment="0" applyProtection="0"/>
    <xf numFmtId="0" fontId="4" fillId="0" borderId="0" applyFont="0" applyFill="0" applyBorder="0" applyAlignment="0" applyProtection="0"/>
    <xf numFmtId="177" fontId="123" fillId="0" borderId="0" applyFont="0" applyFill="0" applyBorder="0" applyAlignment="0" applyProtection="0"/>
    <xf numFmtId="0" fontId="117" fillId="0" borderId="0" applyNumberFormat="0" applyFill="0" applyBorder="0" applyAlignment="0" applyProtection="0"/>
    <xf numFmtId="0" fontId="154" fillId="0" borderId="0" applyNumberFormat="0" applyFill="0" applyBorder="0" applyAlignment="0" applyProtection="0"/>
    <xf numFmtId="0" fontId="139" fillId="0" borderId="0" applyProtection="0"/>
    <xf numFmtId="0" fontId="140" fillId="0" borderId="0" applyProtection="0"/>
    <xf numFmtId="0" fontId="141" fillId="0" borderId="0" applyProtection="0"/>
    <xf numFmtId="0" fontId="142" fillId="0" borderId="0" applyProtection="0"/>
    <xf numFmtId="0" fontId="142" fillId="0" borderId="0" applyProtection="0"/>
    <xf numFmtId="0" fontId="140" fillId="0" borderId="0" applyProtection="0"/>
    <xf numFmtId="0" fontId="141" fillId="0" borderId="0" applyProtection="0"/>
    <xf numFmtId="0" fontId="143" fillId="0" borderId="0"/>
    <xf numFmtId="0" fontId="135" fillId="0" borderId="0">
      <protection locked="0"/>
    </xf>
    <xf numFmtId="0" fontId="135" fillId="0" borderId="0">
      <protection locked="0"/>
    </xf>
    <xf numFmtId="0" fontId="144" fillId="0" borderId="0" applyNumberFormat="0" applyFill="0" applyBorder="0" applyAlignment="0" applyProtection="0">
      <alignment vertical="top"/>
      <protection locked="0"/>
    </xf>
    <xf numFmtId="0" fontId="108" fillId="6" borderId="0" applyNumberFormat="0" applyBorder="0" applyAlignment="0" applyProtection="0"/>
    <xf numFmtId="0" fontId="129" fillId="6" borderId="0" applyNumberFormat="0" applyBorder="0" applyAlignment="0" applyProtection="0"/>
    <xf numFmtId="0" fontId="141" fillId="0" borderId="48" applyNumberFormat="0" applyAlignment="0" applyProtection="0">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41" fillId="0" borderId="49">
      <alignment horizontal="left" vertical="center"/>
    </xf>
    <xf numFmtId="0" fontId="105" fillId="0" borderId="50" applyNumberFormat="0" applyFill="0" applyAlignment="0" applyProtection="0"/>
    <xf numFmtId="0" fontId="166" fillId="0" borderId="50" applyNumberFormat="0" applyFill="0" applyAlignment="0" applyProtection="0"/>
    <xf numFmtId="0" fontId="106" fillId="0" borderId="51" applyNumberFormat="0" applyFill="0" applyAlignment="0" applyProtection="0"/>
    <xf numFmtId="0" fontId="167" fillId="0" borderId="51" applyNumberFormat="0" applyFill="0" applyAlignment="0" applyProtection="0"/>
    <xf numFmtId="0" fontId="107"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107" fillId="0" borderId="52" applyNumberFormat="0" applyFill="0" applyAlignment="0" applyProtection="0"/>
    <xf numFmtId="0" fontId="107" fillId="0" borderId="0" applyNumberFormat="0" applyFill="0" applyBorder="0" applyAlignment="0" applyProtection="0"/>
    <xf numFmtId="0" fontId="168" fillId="0" borderId="0" applyNumberFormat="0" applyFill="0" applyBorder="0" applyAlignment="0" applyProtection="0"/>
    <xf numFmtId="178" fontId="145" fillId="0" borderId="0" applyNumberFormat="0" applyFill="0" applyBorder="0" applyAlignment="0" applyProtection="0"/>
    <xf numFmtId="178" fontId="146" fillId="0" borderId="0" applyNumberFormat="0" applyFill="0" applyBorder="0" applyAlignment="0" applyProtection="0"/>
    <xf numFmtId="0" fontId="169" fillId="0" borderId="0" applyNumberFormat="0" applyFill="0" applyBorder="0" applyAlignment="0" applyProtection="0">
      <alignment vertical="top"/>
      <protection locked="0"/>
    </xf>
    <xf numFmtId="0" fontId="147" fillId="0" borderId="0" applyNumberFormat="0" applyFill="0" applyBorder="0" applyAlignment="0" applyProtection="0"/>
    <xf numFmtId="0" fontId="148" fillId="13" borderId="0" applyNumberFormat="0" applyBorder="0" applyAlignment="0" applyProtection="0"/>
    <xf numFmtId="0" fontId="3" fillId="0" borderId="0"/>
    <xf numFmtId="0" fontId="111" fillId="15" borderId="44" applyNumberFormat="0" applyAlignment="0" applyProtection="0"/>
    <xf numFmtId="0" fontId="111" fillId="15" borderId="44" applyNumberFormat="0" applyAlignment="0" applyProtection="0"/>
    <xf numFmtId="0" fontId="138" fillId="15" borderId="44" applyNumberFormat="0" applyAlignment="0" applyProtection="0"/>
    <xf numFmtId="0" fontId="138" fillId="15" borderId="44" applyNumberFormat="0" applyAlignment="0" applyProtection="0"/>
    <xf numFmtId="0" fontId="111" fillId="15" borderId="44" applyNumberFormat="0" applyAlignment="0" applyProtection="0"/>
    <xf numFmtId="0" fontId="111" fillId="15" borderId="44" applyNumberFormat="0" applyAlignment="0" applyProtection="0"/>
    <xf numFmtId="0" fontId="111" fillId="15" borderId="44" applyNumberFormat="0" applyAlignment="0" applyProtection="0"/>
    <xf numFmtId="0" fontId="111" fillId="15" borderId="44" applyNumberFormat="0" applyAlignment="0" applyProtection="0"/>
    <xf numFmtId="0" fontId="170" fillId="0" borderId="53" applyNumberFormat="0" applyFill="0" applyAlignment="0" applyProtection="0"/>
    <xf numFmtId="0" fontId="171" fillId="30" borderId="45" applyNumberFormat="0" applyAlignment="0" applyProtection="0"/>
    <xf numFmtId="0" fontId="171" fillId="30" borderId="45" applyNumberFormat="0" applyAlignment="0" applyProtection="0"/>
    <xf numFmtId="0" fontId="171" fillId="30" borderId="45" applyNumberFormat="0" applyAlignment="0" applyProtection="0"/>
    <xf numFmtId="0" fontId="171" fillId="30" borderId="45" applyNumberFormat="0" applyAlignment="0" applyProtection="0"/>
    <xf numFmtId="0" fontId="171" fillId="30" borderId="45" applyNumberFormat="0" applyAlignment="0" applyProtection="0"/>
    <xf numFmtId="0" fontId="3" fillId="0" borderId="0"/>
    <xf numFmtId="0" fontId="3" fillId="0" borderId="0"/>
    <xf numFmtId="0" fontId="3" fillId="0" borderId="0"/>
    <xf numFmtId="0" fontId="122" fillId="0" borderId="0"/>
    <xf numFmtId="0" fontId="4" fillId="24" borderId="54"/>
    <xf numFmtId="0" fontId="4" fillId="24" borderId="54"/>
    <xf numFmtId="0" fontId="160" fillId="24" borderId="54"/>
    <xf numFmtId="0" fontId="4" fillId="24" borderId="54"/>
    <xf numFmtId="0" fontId="114" fillId="0" borderId="53" applyNumberFormat="0" applyFill="0" applyAlignment="0" applyProtection="0"/>
    <xf numFmtId="0" fontId="172" fillId="0" borderId="53" applyNumberFormat="0" applyFill="0" applyAlignment="0" applyProtection="0"/>
    <xf numFmtId="0" fontId="3" fillId="0" borderId="0"/>
    <xf numFmtId="164" fontId="123" fillId="0" borderId="0" applyFont="0" applyFill="0" applyBorder="0" applyAlignment="0" applyProtection="0"/>
    <xf numFmtId="164" fontId="12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135" fillId="0" borderId="0">
      <protection locked="0"/>
    </xf>
    <xf numFmtId="0" fontId="3" fillId="0" borderId="0"/>
    <xf numFmtId="0" fontId="120" fillId="33" borderId="0">
      <alignment wrapText="1"/>
    </xf>
    <xf numFmtId="0" fontId="173" fillId="0" borderId="50" applyNumberFormat="0" applyFill="0" applyAlignment="0" applyProtection="0"/>
    <xf numFmtId="0" fontId="174" fillId="0" borderId="51" applyNumberFormat="0" applyFill="0" applyAlignment="0" applyProtection="0"/>
    <xf numFmtId="0" fontId="175" fillId="0" borderId="52" applyNumberFormat="0" applyFill="0" applyAlignment="0" applyProtection="0"/>
    <xf numFmtId="0" fontId="175" fillId="0" borderId="52" applyNumberFormat="0" applyFill="0" applyAlignment="0" applyProtection="0"/>
    <xf numFmtId="0" fontId="175" fillId="0" borderId="0" applyNumberFormat="0" applyFill="0" applyBorder="0" applyAlignment="0" applyProtection="0"/>
    <xf numFmtId="0" fontId="110" fillId="8" borderId="0" applyNumberFormat="0" applyBorder="0" applyAlignment="0" applyProtection="0"/>
    <xf numFmtId="0" fontId="176" fillId="8" borderId="0" applyNumberFormat="0" applyBorder="0" applyAlignment="0" applyProtection="0"/>
    <xf numFmtId="0" fontId="177" fillId="8" borderId="0" applyNumberFormat="0" applyBorder="0" applyAlignment="0" applyProtection="0"/>
    <xf numFmtId="37" fontId="1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123" fillId="0" borderId="0"/>
    <xf numFmtId="0" fontId="125" fillId="0" borderId="0"/>
    <xf numFmtId="0" fontId="123" fillId="0" borderId="0"/>
    <xf numFmtId="0" fontId="123" fillId="0" borderId="0"/>
    <xf numFmtId="182" fontId="150" fillId="0" borderId="0" applyFont="0" applyFill="0" applyBorder="0" applyAlignment="0" applyProtection="0"/>
    <xf numFmtId="0" fontId="150"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0"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60" fillId="0" borderId="0"/>
    <xf numFmtId="0" fontId="3" fillId="0" borderId="0"/>
    <xf numFmtId="0" fontId="159"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59"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60"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189" fillId="0" borderId="0"/>
    <xf numFmtId="0" fontId="4" fillId="0" borderId="0"/>
    <xf numFmtId="0" fontId="189" fillId="0" borderId="0"/>
    <xf numFmtId="0" fontId="12" fillId="0" borderId="0"/>
    <xf numFmtId="0" fontId="160" fillId="0" borderId="0"/>
    <xf numFmtId="0" fontId="3" fillId="0" borderId="0"/>
    <xf numFmtId="0" fontId="4" fillId="0" borderId="0"/>
    <xf numFmtId="0" fontId="4" fillId="0" borderId="0"/>
    <xf numFmtId="0" fontId="189" fillId="0" borderId="0"/>
    <xf numFmtId="0" fontId="3" fillId="0" borderId="0"/>
    <xf numFmtId="0" fontId="189" fillId="0" borderId="0"/>
    <xf numFmtId="0" fontId="4" fillId="0" borderId="0"/>
    <xf numFmtId="0" fontId="189" fillId="0" borderId="0"/>
    <xf numFmtId="0" fontId="4" fillId="0" borderId="0"/>
    <xf numFmtId="0" fontId="189" fillId="0" borderId="0"/>
    <xf numFmtId="0" fontId="4" fillId="0" borderId="0"/>
    <xf numFmtId="0" fontId="189" fillId="0" borderId="0"/>
    <xf numFmtId="0" fontId="4" fillId="0" borderId="0"/>
    <xf numFmtId="0" fontId="189" fillId="0" borderId="0"/>
    <xf numFmtId="0" fontId="191" fillId="0" borderId="0"/>
    <xf numFmtId="0" fontId="189" fillId="0" borderId="0"/>
    <xf numFmtId="0" fontId="189"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60" fillId="0" borderId="0">
      <alignment horizontal="left" wrapText="1"/>
    </xf>
    <xf numFmtId="0" fontId="160" fillId="0" borderId="0"/>
    <xf numFmtId="0" fontId="4" fillId="0" borderId="0"/>
    <xf numFmtId="0" fontId="3" fillId="0" borderId="0"/>
    <xf numFmtId="0" fontId="191"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89" fillId="0" borderId="0"/>
    <xf numFmtId="0" fontId="3" fillId="0" borderId="0"/>
    <xf numFmtId="0" fontId="4" fillId="0" borderId="0"/>
    <xf numFmtId="0" fontId="160" fillId="0" borderId="0"/>
    <xf numFmtId="0" fontId="3" fillId="0" borderId="0"/>
    <xf numFmtId="0" fontId="3" fillId="0" borderId="0"/>
    <xf numFmtId="0" fontId="191" fillId="0" borderId="0"/>
    <xf numFmtId="0" fontId="189"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60" fillId="0" borderId="0"/>
    <xf numFmtId="0" fontId="4" fillId="0" borderId="0"/>
    <xf numFmtId="0" fontId="4" fillId="0" borderId="0"/>
    <xf numFmtId="0" fontId="3" fillId="0" borderId="0"/>
    <xf numFmtId="0" fontId="160" fillId="0" borderId="0"/>
    <xf numFmtId="0" fontId="159"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1" fillId="0" borderId="0"/>
    <xf numFmtId="0" fontId="3" fillId="0" borderId="0"/>
    <xf numFmtId="0" fontId="159" fillId="0" borderId="0" applyNumberFormat="0" applyFont="0" applyFill="0" applyBorder="0" applyAlignment="0" applyProtection="0"/>
    <xf numFmtId="0" fontId="3" fillId="0" borderId="0"/>
    <xf numFmtId="0" fontId="3" fillId="0" borderId="0"/>
    <xf numFmtId="0" fontId="3" fillId="0" borderId="0"/>
    <xf numFmtId="2" fontId="4" fillId="0" borderId="0">
      <alignment horizontal="center" vertical="center"/>
    </xf>
    <xf numFmtId="2" fontId="4" fillId="0" borderId="0">
      <alignment horizontal="center" vertical="center"/>
    </xf>
    <xf numFmtId="0" fontId="123" fillId="16" borderId="55" applyNumberFormat="0" applyFont="0" applyAlignment="0" applyProtection="0"/>
    <xf numFmtId="0" fontId="125"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123" fillId="16" borderId="55" applyNumberFormat="0" applyFont="0" applyAlignment="0" applyProtection="0"/>
    <xf numFmtId="0" fontId="123" fillId="16" borderId="55" applyNumberFormat="0" applyFont="0" applyAlignment="0" applyProtection="0"/>
    <xf numFmtId="0" fontId="123"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2" fillId="16" borderId="55" applyNumberFormat="0" applyFont="0" applyAlignment="0" applyProtection="0"/>
    <xf numFmtId="0" fontId="179" fillId="28" borderId="44" applyNumberFormat="0" applyAlignment="0" applyProtection="0"/>
    <xf numFmtId="0" fontId="179" fillId="28" borderId="44" applyNumberFormat="0" applyAlignment="0" applyProtection="0"/>
    <xf numFmtId="0" fontId="179" fillId="28" borderId="44" applyNumberFormat="0" applyAlignment="0" applyProtection="0"/>
    <xf numFmtId="0" fontId="179" fillId="28" borderId="44" applyNumberFormat="0" applyAlignment="0" applyProtection="0"/>
    <xf numFmtId="0" fontId="169" fillId="0" borderId="0" applyNumberFormat="0" applyFill="0" applyBorder="0" applyAlignment="0" applyProtection="0">
      <alignment vertical="top"/>
      <protection locked="0"/>
    </xf>
    <xf numFmtId="0" fontId="112" fillId="28" borderId="47" applyNumberFormat="0" applyAlignment="0" applyProtection="0"/>
    <xf numFmtId="0" fontId="112" fillId="28" borderId="47" applyNumberFormat="0" applyAlignment="0" applyProtection="0"/>
    <xf numFmtId="0" fontId="152" fillId="28" borderId="47" applyNumberFormat="0" applyAlignment="0" applyProtection="0"/>
    <xf numFmtId="0" fontId="152" fillId="28" borderId="47" applyNumberFormat="0" applyAlignment="0" applyProtection="0"/>
    <xf numFmtId="0" fontId="112" fillId="28" borderId="47" applyNumberFormat="0" applyAlignment="0" applyProtection="0"/>
    <xf numFmtId="0" fontId="112" fillId="28" borderId="47" applyNumberFormat="0" applyAlignment="0" applyProtection="0"/>
    <xf numFmtId="0" fontId="112" fillId="28" borderId="47" applyNumberFormat="0" applyAlignment="0" applyProtection="0"/>
    <xf numFmtId="0" fontId="112" fillId="28" borderId="47" applyNumberFormat="0" applyAlignment="0" applyProtection="0"/>
    <xf numFmtId="0" fontId="122" fillId="0" borderId="0" applyFill="0" applyBorder="0">
      <alignment vertical="top"/>
    </xf>
    <xf numFmtId="0" fontId="3" fillId="0" borderId="0" applyFill="0" applyBorder="0">
      <alignment vertical="top"/>
    </xf>
    <xf numFmtId="0" fontId="122" fillId="0" borderId="0" applyFill="0" applyBorder="0">
      <alignment vertical="top"/>
    </xf>
    <xf numFmtId="9" fontId="14" fillId="0" borderId="0" applyFont="0" applyFill="0" applyBorder="0" applyAlignment="0" applyProtection="0"/>
    <xf numFmtId="183" fontId="150"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0" fillId="0" borderId="0" applyFont="0" applyFill="0" applyBorder="0" applyAlignment="0" applyProtection="0"/>
    <xf numFmtId="9" fontId="3" fillId="0" borderId="0" applyFont="0" applyFill="0" applyBorder="0" applyAlignment="0" applyProtection="0"/>
    <xf numFmtId="9" fontId="189"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0" fillId="0" borderId="0" applyFont="0" applyFill="0" applyBorder="0" applyAlignment="0" applyProtection="0"/>
    <xf numFmtId="38" fontId="123" fillId="0" borderId="0" applyFill="0" applyBorder="0">
      <alignment horizontal="center" vertical="top"/>
    </xf>
    <xf numFmtId="38" fontId="151" fillId="0" borderId="0"/>
    <xf numFmtId="0" fontId="3" fillId="0" borderId="0"/>
    <xf numFmtId="0" fontId="152" fillId="29" borderId="47" applyNumberFormat="0" applyAlignment="0" applyProtection="0"/>
    <xf numFmtId="185" fontId="160" fillId="34" borderId="56"/>
    <xf numFmtId="185" fontId="160" fillId="34" borderId="56"/>
    <xf numFmtId="185" fontId="160" fillId="34" borderId="56"/>
    <xf numFmtId="185" fontId="160" fillId="34" borderId="56"/>
    <xf numFmtId="0" fontId="4" fillId="0" borderId="0">
      <alignment vertical="center"/>
    </xf>
    <xf numFmtId="0" fontId="4" fillId="0" borderId="0">
      <alignment vertical="center"/>
    </xf>
    <xf numFmtId="0" fontId="160" fillId="0" borderId="0">
      <alignment vertical="center"/>
    </xf>
    <xf numFmtId="0" fontId="5" fillId="0" borderId="0"/>
    <xf numFmtId="0" fontId="180" fillId="0" borderId="57">
      <alignment horizontal="center"/>
    </xf>
    <xf numFmtId="0" fontId="130" fillId="0" borderId="0"/>
    <xf numFmtId="0" fontId="180" fillId="0" borderId="57">
      <alignment horizontal="center"/>
    </xf>
    <xf numFmtId="0" fontId="180" fillId="0" borderId="0">
      <alignment horizontal="center" vertical="center"/>
    </xf>
    <xf numFmtId="0" fontId="181" fillId="35" borderId="0" applyNumberFormat="0" applyFill="0">
      <alignment horizontal="left" vertical="center"/>
    </xf>
    <xf numFmtId="178" fontId="153" fillId="0" borderId="58" applyNumberFormat="0" applyFont="0" applyFill="0" applyAlignment="0" applyProtection="0"/>
    <xf numFmtId="178" fontId="153" fillId="0" borderId="57" applyNumberFormat="0" applyFont="0" applyFill="0" applyAlignment="0" applyProtection="0"/>
    <xf numFmtId="0" fontId="182" fillId="0" borderId="59" applyNumberFormat="0" applyFill="0" applyAlignment="0" applyProtection="0"/>
    <xf numFmtId="0" fontId="182" fillId="0" borderId="59" applyNumberFormat="0" applyFill="0" applyAlignment="0" applyProtection="0"/>
    <xf numFmtId="0" fontId="182" fillId="0" borderId="59" applyNumberFormat="0" applyFill="0" applyAlignment="0" applyProtection="0"/>
    <xf numFmtId="0" fontId="182" fillId="0" borderId="59" applyNumberFormat="0" applyFill="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33" fillId="0" borderId="0" applyNumberFormat="0" applyFill="0" applyBorder="0" applyAlignment="0" applyProtection="0"/>
    <xf numFmtId="0" fontId="154"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04" fillId="0" borderId="0" applyNumberFormat="0" applyFill="0" applyBorder="0" applyAlignment="0" applyProtection="0"/>
    <xf numFmtId="0" fontId="185" fillId="0" borderId="0" applyNumberFormat="0" applyFill="0" applyBorder="0" applyAlignment="0" applyProtection="0"/>
    <xf numFmtId="0" fontId="155" fillId="0" borderId="0" applyNumberFormat="0" applyFill="0" applyBorder="0" applyAlignment="0" applyProtection="0"/>
    <xf numFmtId="0" fontId="156" fillId="0" borderId="60" applyNumberFormat="0" applyFill="0" applyAlignment="0" applyProtection="0"/>
    <xf numFmtId="0" fontId="157" fillId="0" borderId="61" applyNumberFormat="0" applyFill="0" applyAlignment="0" applyProtection="0"/>
    <xf numFmtId="0" fontId="137" fillId="0" borderId="62" applyNumberFormat="0" applyFill="0" applyAlignment="0" applyProtection="0"/>
    <xf numFmtId="0" fontId="118" fillId="0" borderId="59" applyNumberFormat="0" applyFill="0" applyAlignment="0" applyProtection="0"/>
    <xf numFmtId="0" fontId="118" fillId="0" borderId="59" applyNumberFormat="0" applyFill="0" applyAlignment="0" applyProtection="0"/>
    <xf numFmtId="0" fontId="186" fillId="0" borderId="59" applyNumberFormat="0" applyFill="0" applyAlignment="0" applyProtection="0"/>
    <xf numFmtId="0" fontId="186" fillId="0" borderId="59" applyNumberFormat="0" applyFill="0" applyAlignment="0" applyProtection="0"/>
    <xf numFmtId="0" fontId="118" fillId="0" borderId="59" applyNumberFormat="0" applyFill="0" applyAlignment="0" applyProtection="0"/>
    <xf numFmtId="0" fontId="118" fillId="0" borderId="59" applyNumberFormat="0" applyFill="0" applyAlignment="0" applyProtection="0"/>
    <xf numFmtId="0" fontId="118" fillId="0" borderId="59" applyNumberFormat="0" applyFill="0" applyAlignment="0" applyProtection="0"/>
    <xf numFmtId="0" fontId="118" fillId="0" borderId="59" applyNumberFormat="0" applyFill="0" applyAlignment="0" applyProtection="0"/>
    <xf numFmtId="0" fontId="104" fillId="0" borderId="0" applyNumberFormat="0" applyFill="0" applyBorder="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59"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159"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3" fillId="16" borderId="55" applyNumberFormat="0" applyFont="0" applyAlignment="0" applyProtection="0"/>
    <xf numFmtId="0" fontId="3" fillId="16" borderId="55" applyNumberFormat="0" applyFont="0" applyAlignment="0" applyProtection="0"/>
    <xf numFmtId="0" fontId="12"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0" fontId="187" fillId="16" borderId="55" applyNumberFormat="0" applyFont="0" applyAlignment="0" applyProtection="0"/>
    <xf numFmtId="186"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0" fillId="0" borderId="0" applyFont="0" applyFill="0" applyBorder="0" applyAlignment="0" applyProtection="0"/>
    <xf numFmtId="187" fontId="4" fillId="0" borderId="0" applyFont="0" applyFill="0" applyBorder="0" applyAlignment="0" applyProtection="0"/>
    <xf numFmtId="0" fontId="116" fillId="0" borderId="0" applyNumberFormat="0" applyFill="0" applyBorder="0" applyAlignment="0" applyProtection="0"/>
    <xf numFmtId="0" fontId="133" fillId="0" borderId="0" applyNumberFormat="0" applyFill="0" applyBorder="0" applyAlignment="0" applyProtection="0"/>
    <xf numFmtId="0" fontId="188" fillId="4" borderId="0" applyNumberFormat="0" applyBorder="0" applyAlignment="0" applyProtection="0"/>
    <xf numFmtId="182" fontId="158" fillId="0" borderId="63" applyFont="0" applyFill="0" applyBorder="0" applyAlignment="0" applyProtection="0"/>
    <xf numFmtId="183" fontId="158" fillId="0" borderId="63" applyFont="0" applyFill="0" applyBorder="0" applyAlignment="0" applyProtection="0"/>
    <xf numFmtId="0" fontId="4" fillId="0" borderId="63" applyFont="0" applyFill="0" applyBorder="0" applyAlignment="0" applyProtection="0"/>
    <xf numFmtId="0" fontId="4" fillId="0" borderId="63" applyFont="0" applyFill="0" applyBorder="0" applyAlignment="0" applyProtection="0"/>
    <xf numFmtId="10" fontId="158" fillId="0" borderId="63" applyFont="0" applyFill="0" applyBorder="0" applyAlignment="0" applyProtection="0"/>
    <xf numFmtId="188" fontId="4"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0" fontId="158" fillId="0" borderId="63"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cellStyleXfs>
  <cellXfs count="428">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27" fillId="0" borderId="3" xfId="16890" applyFont="1" applyFill="1" applyBorder="1" applyAlignment="1">
      <alignment horizontal="left"/>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0" fontId="33" fillId="0" borderId="0" xfId="0" applyFont="1"/>
    <xf numFmtId="0" fontId="34"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66" fontId="19" fillId="0" borderId="13" xfId="16890" applyNumberFormat="1" applyFont="1" applyFill="1" applyBorder="1" applyAlignment="1">
      <alignment horizontal="right" vertical="center" indent="1"/>
    </xf>
    <xf numFmtId="0" fontId="35" fillId="0" borderId="17" xfId="0" applyFont="1" applyBorder="1" applyAlignment="1">
      <alignment horizontal="left"/>
    </xf>
    <xf numFmtId="0" fontId="36" fillId="0" borderId="13" xfId="0" applyFont="1" applyBorder="1" applyAlignment="1">
      <alignment horizontal="left"/>
    </xf>
    <xf numFmtId="0" fontId="37" fillId="0" borderId="13" xfId="0" applyFont="1" applyBorder="1" applyAlignment="1">
      <alignment horizontal="left"/>
    </xf>
    <xf numFmtId="0" fontId="39" fillId="0" borderId="18" xfId="0" applyFont="1" applyBorder="1" applyAlignment="1">
      <alignment wrapText="1"/>
    </xf>
    <xf numFmtId="0" fontId="40" fillId="0" borderId="0" xfId="0" applyFont="1"/>
    <xf numFmtId="0" fontId="42" fillId="0" borderId="0" xfId="0" applyFont="1"/>
    <xf numFmtId="0" fontId="40" fillId="0" borderId="0" xfId="0" applyFont="1" applyAlignment="1">
      <alignment wrapText="1"/>
    </xf>
    <xf numFmtId="0" fontId="43" fillId="0" borderId="1" xfId="0" applyFont="1" applyBorder="1" applyAlignment="1">
      <alignment horizontal="left"/>
    </xf>
    <xf numFmtId="0" fontId="43" fillId="0" borderId="1" xfId="0" quotePrefix="1" applyFont="1" applyBorder="1" applyAlignment="1">
      <alignment horizontal="left"/>
    </xf>
    <xf numFmtId="0" fontId="27" fillId="0" borderId="1" xfId="0" applyFont="1" applyBorder="1" applyAlignment="1">
      <alignment horizontal="left" wrapText="1"/>
    </xf>
    <xf numFmtId="0" fontId="40" fillId="0" borderId="0" xfId="0" applyFont="1" applyAlignment="1">
      <alignment vertical="top" wrapText="1"/>
    </xf>
    <xf numFmtId="0" fontId="27" fillId="0" borderId="1" xfId="0" quotePrefix="1" applyFont="1" applyBorder="1" applyAlignment="1">
      <alignment horizontal="left" wrapText="1"/>
    </xf>
    <xf numFmtId="0" fontId="17" fillId="0" borderId="13" xfId="16890" quotePrefix="1" applyFont="1" applyBorder="1" applyAlignment="1">
      <alignment horizontal="left" vertical="center"/>
    </xf>
    <xf numFmtId="0" fontId="27" fillId="0" borderId="1" xfId="0" quotePrefix="1" applyFont="1" applyBorder="1" applyAlignment="1">
      <alignment horizontal="left"/>
    </xf>
    <xf numFmtId="0" fontId="43"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0" fontId="46" fillId="0" borderId="0" xfId="0" applyFont="1"/>
    <xf numFmtId="0" fontId="19" fillId="0" borderId="0" xfId="16890" applyFont="1" applyFill="1" applyBorder="1" applyAlignment="1">
      <alignment horizontal="left" wrapText="1"/>
    </xf>
    <xf numFmtId="0" fontId="47" fillId="0" borderId="0" xfId="0" applyFont="1"/>
    <xf numFmtId="14" fontId="48"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7" fillId="0" borderId="4" xfId="0" applyFont="1" applyBorder="1"/>
    <xf numFmtId="166" fontId="17" fillId="0" borderId="5" xfId="16890" applyNumberFormat="1" applyFont="1" applyFill="1" applyBorder="1" applyAlignment="1">
      <alignment horizontal="right" indent="1"/>
    </xf>
    <xf numFmtId="0" fontId="49" fillId="0" borderId="4" xfId="0" applyFont="1" applyBorder="1" applyAlignment="1">
      <alignment horizontal="left" indent="1"/>
    </xf>
    <xf numFmtId="166" fontId="21" fillId="0" borderId="5" xfId="16890" applyNumberFormat="1" applyFont="1" applyFill="1" applyBorder="1" applyAlignment="1">
      <alignment horizontal="right" indent="1"/>
    </xf>
    <xf numFmtId="0" fontId="49" fillId="0" borderId="0" xfId="0" applyFont="1"/>
    <xf numFmtId="0" fontId="47" fillId="0" borderId="4" xfId="0" applyFont="1" applyBorder="1" applyAlignment="1">
      <alignment wrapText="1"/>
    </xf>
    <xf numFmtId="0" fontId="49" fillId="0" borderId="7" xfId="0" applyFont="1" applyBorder="1" applyAlignment="1">
      <alignment horizontal="left" indent="1"/>
    </xf>
    <xf numFmtId="166" fontId="21" fillId="0" borderId="8" xfId="16890" applyNumberFormat="1" applyFont="1" applyFill="1" applyBorder="1" applyAlignment="1">
      <alignment horizontal="right" indent="1"/>
    </xf>
    <xf numFmtId="2" fontId="44" fillId="0" borderId="10" xfId="16890" applyNumberFormat="1" applyFont="1" applyFill="1" applyBorder="1" applyAlignment="1">
      <alignment horizontal="left"/>
    </xf>
    <xf numFmtId="167" fontId="44" fillId="0" borderId="9" xfId="16890" applyNumberFormat="1" applyFont="1" applyFill="1" applyBorder="1" applyAlignment="1">
      <alignment horizontal="right" indent="1"/>
    </xf>
    <xf numFmtId="0" fontId="44"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3" fillId="0" borderId="0" xfId="21871"/>
    <xf numFmtId="0" fontId="17" fillId="0" borderId="24" xfId="21869" applyFont="1" applyBorder="1" applyAlignment="1">
      <alignment horizontal="left" vertical="center" wrapText="1" indent="1"/>
    </xf>
    <xf numFmtId="169" fontId="17" fillId="0" borderId="16" xfId="21869" applyNumberFormat="1" applyFont="1" applyFill="1" applyBorder="1" applyAlignment="1">
      <alignment vertical="center"/>
    </xf>
    <xf numFmtId="0" fontId="17" fillId="0" borderId="25" xfId="21869" applyFont="1" applyBorder="1" applyAlignment="1">
      <alignment horizontal="left" vertical="center" wrapText="1" indent="1"/>
    </xf>
    <xf numFmtId="169" fontId="17" fillId="0" borderId="26" xfId="21869" applyNumberFormat="1" applyFont="1" applyFill="1" applyBorder="1" applyAlignment="1">
      <alignment vertical="center"/>
    </xf>
    <xf numFmtId="10" fontId="17" fillId="0" borderId="26" xfId="21869" applyNumberFormat="1" applyFont="1" applyFill="1" applyBorder="1" applyAlignment="1">
      <alignment vertical="center"/>
    </xf>
    <xf numFmtId="4" fontId="17" fillId="0" borderId="26"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0" fontId="17" fillId="0" borderId="0" xfId="21869" applyFont="1" applyFill="1" applyBorder="1" applyAlignment="1">
      <alignment horizontal="left" vertical="center" wrapText="1" indent="1"/>
    </xf>
    <xf numFmtId="0" fontId="17" fillId="0" borderId="27" xfId="21869" applyFont="1" applyBorder="1" applyAlignment="1">
      <alignment horizontal="left" vertical="center" wrapText="1" indent="1"/>
    </xf>
    <xf numFmtId="0" fontId="17" fillId="0" borderId="28" xfId="21869" applyFont="1" applyBorder="1" applyAlignment="1">
      <alignment horizontal="left" vertical="center" wrapText="1" indent="1"/>
    </xf>
    <xf numFmtId="0" fontId="50" fillId="0" borderId="0" xfId="21869"/>
    <xf numFmtId="0" fontId="45" fillId="10" borderId="29" xfId="21870" applyFont="1" applyFill="1" applyBorder="1" applyAlignment="1">
      <alignment vertical="center" wrapText="1"/>
    </xf>
    <xf numFmtId="0" fontId="45" fillId="9" borderId="29" xfId="21870" applyFont="1" applyFill="1" applyBorder="1" applyAlignment="1">
      <alignment vertical="center" wrapText="1"/>
    </xf>
    <xf numFmtId="0" fontId="54" fillId="0" borderId="0" xfId="21870" applyFont="1"/>
    <xf numFmtId="0" fontId="55" fillId="10" borderId="19" xfId="21870" applyFont="1" applyFill="1" applyBorder="1" applyAlignment="1">
      <alignment vertical="center" wrapText="1"/>
    </xf>
    <xf numFmtId="0" fontId="55" fillId="10" borderId="19" xfId="21870" applyFont="1" applyFill="1" applyBorder="1" applyAlignment="1">
      <alignment horizontal="right" vertical="center" wrapText="1"/>
    </xf>
    <xf numFmtId="0" fontId="56" fillId="10" borderId="0" xfId="21870" applyFont="1" applyFill="1" applyBorder="1" applyAlignment="1">
      <alignment horizontal="left" vertical="center" wrapText="1"/>
    </xf>
    <xf numFmtId="0" fontId="56" fillId="10" borderId="0" xfId="21870" applyFont="1" applyFill="1" applyBorder="1" applyAlignment="1">
      <alignment horizontal="right" vertical="center" wrapText="1"/>
    </xf>
    <xf numFmtId="0" fontId="56" fillId="10" borderId="29" xfId="21870" applyFont="1" applyFill="1" applyBorder="1" applyAlignment="1">
      <alignment horizontal="left" vertical="center" wrapText="1"/>
    </xf>
    <xf numFmtId="0" fontId="56" fillId="10" borderId="29" xfId="21870" applyFont="1" applyFill="1" applyBorder="1" applyAlignment="1">
      <alignment horizontal="right" vertical="center" wrapText="1"/>
    </xf>
    <xf numFmtId="169" fontId="59" fillId="9" borderId="0" xfId="21870" applyNumberFormat="1" applyFont="1" applyFill="1" applyBorder="1" applyAlignment="1">
      <alignment horizontal="right" vertical="center" wrapText="1"/>
    </xf>
    <xf numFmtId="0" fontId="54" fillId="9" borderId="0" xfId="21870" applyFont="1" applyFill="1"/>
    <xf numFmtId="0" fontId="56" fillId="9" borderId="0" xfId="21870" applyFont="1" applyFill="1" applyBorder="1" applyAlignment="1">
      <alignment horizontal="left" vertical="center" wrapText="1"/>
    </xf>
    <xf numFmtId="0" fontId="56" fillId="10" borderId="29" xfId="21870" applyFont="1" applyFill="1" applyBorder="1" applyAlignment="1">
      <alignment horizontal="left" wrapText="1"/>
    </xf>
    <xf numFmtId="3" fontId="57" fillId="0" borderId="0" xfId="21870" applyNumberFormat="1" applyFont="1" applyFill="1" applyBorder="1" applyAlignment="1">
      <alignment horizontal="right" vertical="center" wrapText="1"/>
    </xf>
    <xf numFmtId="0" fontId="53" fillId="0" borderId="0" xfId="0" applyFont="1" applyAlignment="1">
      <alignment horizontal="right" vertical="top" wrapText="1" indent="1"/>
    </xf>
    <xf numFmtId="3" fontId="57" fillId="0" borderId="29" xfId="21870" applyNumberFormat="1" applyFont="1" applyFill="1" applyBorder="1" applyAlignment="1">
      <alignment horizontal="right" vertical="center" wrapText="1"/>
    </xf>
    <xf numFmtId="14" fontId="48"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0" fontId="19" fillId="0" borderId="1" xfId="0" applyFont="1" applyBorder="1" applyAlignment="1">
      <alignment horizontal="left" wrapText="1"/>
    </xf>
    <xf numFmtId="0" fontId="19" fillId="0" borderId="1" xfId="0" applyFont="1" applyBorder="1" applyAlignment="1">
      <alignment horizontal="left"/>
    </xf>
    <xf numFmtId="0" fontId="17" fillId="0" borderId="23" xfId="0" applyFont="1" applyBorder="1" applyAlignment="1">
      <alignment horizontal="left" wrapText="1"/>
    </xf>
    <xf numFmtId="0" fontId="17" fillId="0" borderId="23" xfId="0" applyFont="1" applyBorder="1" applyAlignment="1">
      <alignment horizontal="left"/>
    </xf>
    <xf numFmtId="0" fontId="47" fillId="0" borderId="0" xfId="0" applyFont="1" applyBorder="1"/>
    <xf numFmtId="0" fontId="18" fillId="0" borderId="19" xfId="16860" applyFont="1" applyFill="1" applyBorder="1" applyAlignment="1">
      <alignment horizontal="left" vertical="center" wrapText="1"/>
    </xf>
    <xf numFmtId="0" fontId="19" fillId="0" borderId="30"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0" fontId="47" fillId="0" borderId="0" xfId="0" applyFont="1" applyFill="1"/>
    <xf numFmtId="0" fontId="20" fillId="0" borderId="0" xfId="16890" applyFont="1" applyFill="1" applyBorder="1" applyAlignment="1">
      <alignment horizontal="left" vertical="center"/>
    </xf>
    <xf numFmtId="166" fontId="17" fillId="0" borderId="13" xfId="16890" applyNumberFormat="1" applyFont="1" applyFill="1" applyBorder="1" applyAlignment="1">
      <alignment horizontal="left" vertical="center" wrapText="1"/>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0" fontId="60" fillId="0" borderId="0" xfId="0" applyFont="1"/>
    <xf numFmtId="166" fontId="60" fillId="0" borderId="0" xfId="0" applyNumberFormat="1" applyFont="1"/>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7" fillId="0" borderId="13" xfId="0" applyNumberFormat="1" applyFont="1" applyFill="1" applyBorder="1" applyAlignment="1">
      <alignment horizontal="right" vertical="center" indent="1"/>
    </xf>
    <xf numFmtId="14" fontId="35" fillId="0" borderId="17" xfId="0" applyNumberFormat="1" applyFont="1" applyFill="1" applyBorder="1" applyAlignment="1">
      <alignment horizontal="right" wrapText="1"/>
    </xf>
    <xf numFmtId="166" fontId="36" fillId="0" borderId="13" xfId="0" applyNumberFormat="1" applyFont="1" applyFill="1" applyBorder="1" applyAlignment="1">
      <alignment horizontal="right" indent="1"/>
    </xf>
    <xf numFmtId="166" fontId="37" fillId="0" borderId="13" xfId="0" applyNumberFormat="1" applyFont="1" applyFill="1" applyBorder="1" applyAlignment="1">
      <alignment horizontal="right" indent="1"/>
    </xf>
    <xf numFmtId="166" fontId="38" fillId="0" borderId="18" xfId="0" applyNumberFormat="1" applyFont="1" applyFill="1" applyBorder="1" applyAlignment="1">
      <alignment horizontal="right"/>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6" fillId="10" borderId="31" xfId="21870" applyFont="1" applyFill="1" applyBorder="1" applyAlignment="1">
      <alignment horizontal="left" vertical="center" wrapText="1"/>
    </xf>
    <xf numFmtId="0" fontId="56" fillId="10" borderId="31" xfId="21870" applyFont="1" applyFill="1" applyBorder="1" applyAlignment="1">
      <alignment horizontal="right" vertical="center" wrapText="1"/>
    </xf>
    <xf numFmtId="0" fontId="56" fillId="10" borderId="32" xfId="21870" applyFont="1" applyFill="1" applyBorder="1" applyAlignment="1">
      <alignment horizontal="left" vertical="center" wrapText="1"/>
    </xf>
    <xf numFmtId="0" fontId="56" fillId="10" borderId="32" xfId="21870" applyFont="1" applyFill="1" applyBorder="1" applyAlignment="1">
      <alignment horizontal="right" vertical="center" wrapText="1"/>
    </xf>
    <xf numFmtId="0" fontId="56" fillId="10" borderId="33" xfId="21870" applyFont="1" applyFill="1" applyBorder="1" applyAlignment="1">
      <alignment horizontal="left" vertical="center" wrapText="1"/>
    </xf>
    <xf numFmtId="44" fontId="56" fillId="10" borderId="33" xfId="21874" applyFont="1" applyFill="1" applyBorder="1" applyAlignment="1">
      <alignment horizontal="left" vertical="center" wrapText="1"/>
    </xf>
    <xf numFmtId="0" fontId="56" fillId="10" borderId="33" xfId="21870" applyFont="1" applyFill="1" applyBorder="1" applyAlignment="1">
      <alignment horizontal="right" vertical="center" wrapText="1"/>
    </xf>
    <xf numFmtId="44" fontId="56" fillId="10" borderId="33" xfId="21874" applyFont="1" applyFill="1" applyBorder="1" applyAlignment="1">
      <alignment horizontal="right" vertical="center" wrapText="1"/>
    </xf>
    <xf numFmtId="3" fontId="57" fillId="0" borderId="31" xfId="21870" applyNumberFormat="1" applyFont="1" applyFill="1" applyBorder="1" applyAlignment="1">
      <alignment horizontal="right" vertical="center" wrapText="1"/>
    </xf>
    <xf numFmtId="3" fontId="57" fillId="0" borderId="32" xfId="21870" applyNumberFormat="1" applyFont="1" applyFill="1" applyBorder="1" applyAlignment="1">
      <alignment horizontal="right" vertical="center" wrapText="1"/>
    </xf>
    <xf numFmtId="3" fontId="57" fillId="0" borderId="33" xfId="21870" applyNumberFormat="1" applyFont="1" applyFill="1" applyBorder="1" applyAlignment="1">
      <alignment horizontal="right" vertical="center" wrapText="1"/>
    </xf>
    <xf numFmtId="0" fontId="55" fillId="0" borderId="19" xfId="21870" applyFont="1" applyFill="1" applyBorder="1" applyAlignment="1">
      <alignment horizontal="right" vertical="center" wrapText="1"/>
    </xf>
    <xf numFmtId="0" fontId="54" fillId="0" borderId="0" xfId="21870" applyFont="1" applyFill="1"/>
    <xf numFmtId="3" fontId="59" fillId="0" borderId="0" xfId="21870" applyNumberFormat="1" applyFont="1" applyFill="1" applyBorder="1" applyAlignment="1">
      <alignment horizontal="right" vertical="center" wrapText="1"/>
    </xf>
    <xf numFmtId="0" fontId="19" fillId="0" borderId="35" xfId="0" applyFont="1" applyBorder="1" applyAlignment="1">
      <alignment horizontal="left"/>
    </xf>
    <xf numFmtId="166" fontId="19" fillId="0" borderId="35"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3" xfId="0" applyFont="1" applyBorder="1" applyAlignment="1">
      <alignment horizontal="left"/>
    </xf>
    <xf numFmtId="166" fontId="19" fillId="0" borderId="33" xfId="0" applyNumberFormat="1" applyFont="1" applyFill="1" applyBorder="1" applyAlignment="1">
      <alignment horizontal="right"/>
    </xf>
    <xf numFmtId="0" fontId="17" fillId="0" borderId="36" xfId="0" applyFont="1" applyBorder="1" applyAlignment="1">
      <alignment horizontal="left"/>
    </xf>
    <xf numFmtId="166" fontId="17" fillId="0" borderId="36" xfId="0" applyNumberFormat="1" applyFont="1" applyFill="1" applyBorder="1" applyAlignment="1">
      <alignment horizontal="right"/>
    </xf>
    <xf numFmtId="0" fontId="19" fillId="0" borderId="37" xfId="0" applyFont="1" applyBorder="1" applyAlignment="1">
      <alignment horizontal="left"/>
    </xf>
    <xf numFmtId="166" fontId="19" fillId="0" borderId="37" xfId="0" applyNumberFormat="1" applyFont="1" applyFill="1" applyBorder="1" applyAlignment="1">
      <alignment horizontal="right"/>
    </xf>
    <xf numFmtId="0" fontId="19" fillId="0" borderId="38" xfId="0" applyFont="1" applyBorder="1" applyAlignment="1">
      <alignment horizontal="left"/>
    </xf>
    <xf numFmtId="0" fontId="19" fillId="0" borderId="39" xfId="0" applyFont="1" applyBorder="1" applyAlignment="1">
      <alignment horizontal="left"/>
    </xf>
    <xf numFmtId="166" fontId="19" fillId="0" borderId="38" xfId="0" applyNumberFormat="1" applyFont="1" applyFill="1" applyBorder="1" applyAlignment="1">
      <alignment horizontal="right"/>
    </xf>
    <xf numFmtId="0" fontId="48" fillId="0" borderId="40" xfId="0" applyFont="1" applyBorder="1" applyAlignment="1">
      <alignment horizontal="left"/>
    </xf>
    <xf numFmtId="0" fontId="18" fillId="0" borderId="19" xfId="0" applyFont="1" applyBorder="1" applyAlignment="1">
      <alignment horizontal="left" wrapText="1"/>
    </xf>
    <xf numFmtId="166" fontId="20" fillId="0" borderId="40" xfId="0" applyNumberFormat="1" applyFont="1" applyFill="1" applyBorder="1" applyAlignment="1">
      <alignment horizontal="right"/>
    </xf>
    <xf numFmtId="0" fontId="58" fillId="10" borderId="0" xfId="21870" applyFont="1" applyFill="1" applyBorder="1" applyAlignment="1">
      <alignment horizontal="left" vertical="center" wrapText="1"/>
    </xf>
    <xf numFmtId="0" fontId="54" fillId="0" borderId="0" xfId="21870" applyFont="1" applyAlignment="1">
      <alignment horizontal="right"/>
    </xf>
    <xf numFmtId="0" fontId="53" fillId="0" borderId="0" xfId="0" applyFont="1" applyAlignment="1">
      <alignment horizontal="justify" vertical="top" wrapText="1"/>
    </xf>
    <xf numFmtId="0" fontId="62" fillId="0" borderId="0" xfId="0" applyFont="1"/>
    <xf numFmtId="0" fontId="27" fillId="0" borderId="1" xfId="0" applyFont="1" applyBorder="1" applyAlignment="1">
      <alignment horizontal="left"/>
    </xf>
    <xf numFmtId="14" fontId="63" fillId="0" borderId="17" xfId="0" applyNumberFormat="1" applyFont="1" applyBorder="1" applyAlignment="1">
      <alignment horizontal="right" vertical="center"/>
    </xf>
    <xf numFmtId="166" fontId="64" fillId="0" borderId="13" xfId="0" applyNumberFormat="1" applyFont="1" applyBorder="1" applyAlignment="1">
      <alignment horizontal="right" vertical="center" indent="1"/>
    </xf>
    <xf numFmtId="166" fontId="65" fillId="0" borderId="13" xfId="0" applyNumberFormat="1" applyFont="1" applyBorder="1" applyAlignment="1">
      <alignment horizontal="right" vertical="center" indent="1"/>
    </xf>
    <xf numFmtId="166" fontId="66" fillId="0" borderId="18" xfId="0" applyNumberFormat="1" applyFont="1" applyBorder="1" applyAlignment="1">
      <alignment horizontal="right" vertical="center"/>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0" fontId="27" fillId="0" borderId="0" xfId="0" applyFont="1" applyBorder="1" applyAlignment="1">
      <alignment horizontal="left" wrapText="1"/>
    </xf>
    <xf numFmtId="0" fontId="43" fillId="0" borderId="0" xfId="0" applyFont="1" applyBorder="1" applyAlignment="1">
      <alignment horizontal="left"/>
    </xf>
    <xf numFmtId="0" fontId="67" fillId="0" borderId="12" xfId="0" applyFont="1" applyBorder="1" applyAlignment="1">
      <alignment horizontal="left"/>
    </xf>
    <xf numFmtId="166" fontId="30" fillId="0" borderId="0" xfId="0" applyNumberFormat="1" applyFont="1"/>
    <xf numFmtId="3" fontId="47" fillId="0" borderId="0" xfId="0" applyNumberFormat="1" applyFont="1" applyAlignment="1">
      <alignment horizontal="right"/>
    </xf>
    <xf numFmtId="166" fontId="17" fillId="0" borderId="13" xfId="0" applyNumberFormat="1" applyFont="1" applyFill="1" applyBorder="1" applyAlignment="1">
      <alignment horizontal="right" indent="1"/>
    </xf>
    <xf numFmtId="3" fontId="57" fillId="0" borderId="34"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7" fontId="68" fillId="0" borderId="0" xfId="0" applyNumberFormat="1" applyFont="1"/>
    <xf numFmtId="0" fontId="68" fillId="0" borderId="0" xfId="0" applyFont="1"/>
    <xf numFmtId="0" fontId="33" fillId="0" borderId="0" xfId="0" applyFont="1" applyFill="1"/>
    <xf numFmtId="0" fontId="27" fillId="0" borderId="0" xfId="0" applyFont="1"/>
    <xf numFmtId="14" fontId="69" fillId="0" borderId="19" xfId="0" applyNumberFormat="1" applyFont="1" applyBorder="1" applyAlignment="1">
      <alignment horizontal="right" vertical="center" wrapText="1"/>
    </xf>
    <xf numFmtId="166" fontId="70" fillId="0" borderId="0" xfId="0" applyNumberFormat="1" applyFont="1" applyAlignment="1">
      <alignment horizontal="right" vertical="center" wrapText="1"/>
    </xf>
    <xf numFmtId="0" fontId="70" fillId="0" borderId="13" xfId="0" applyFont="1" applyBorder="1" applyAlignment="1">
      <alignment horizontal="left" vertical="center" wrapText="1"/>
    </xf>
    <xf numFmtId="166" fontId="71" fillId="0" borderId="13" xfId="0" applyNumberFormat="1" applyFont="1" applyBorder="1" applyAlignment="1">
      <alignment horizontal="right" vertical="center" indent="1"/>
    </xf>
    <xf numFmtId="166" fontId="70"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166" fontId="19" fillId="0" borderId="0" xfId="0" applyNumberFormat="1" applyFont="1" applyAlignment="1">
      <alignment horizontal="right" vertical="center"/>
    </xf>
    <xf numFmtId="3" fontId="47" fillId="0" borderId="0" xfId="0" applyNumberFormat="1" applyFont="1" applyFill="1"/>
    <xf numFmtId="166" fontId="0" fillId="0" borderId="0" xfId="0" applyNumberFormat="1" applyFill="1"/>
    <xf numFmtId="0" fontId="62" fillId="0" borderId="0" xfId="0" applyFont="1" applyFill="1"/>
    <xf numFmtId="0" fontId="72" fillId="0" borderId="0" xfId="0" applyFont="1"/>
    <xf numFmtId="0" fontId="18" fillId="0" borderId="19" xfId="16875" applyFont="1" applyFill="1" applyBorder="1" applyAlignment="1">
      <alignment horizontal="left" wrapText="1"/>
    </xf>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0" fontId="68" fillId="0" borderId="0" xfId="0" applyFont="1" applyFill="1" applyAlignment="1">
      <alignment horizontal="right"/>
    </xf>
    <xf numFmtId="4" fontId="68" fillId="0" borderId="0" xfId="0" applyNumberFormat="1" applyFont="1" applyFill="1" applyAlignment="1">
      <alignment horizontal="right"/>
    </xf>
    <xf numFmtId="4" fontId="68" fillId="0" borderId="0" xfId="0" applyNumberFormat="1" applyFont="1" applyFill="1"/>
    <xf numFmtId="166" fontId="19" fillId="0" borderId="13" xfId="0" applyNumberFormat="1" applyFont="1" applyFill="1" applyBorder="1" applyAlignment="1">
      <alignment horizontal="right" vertical="center" indent="1"/>
    </xf>
    <xf numFmtId="4" fontId="17" fillId="0" borderId="0" xfId="0" applyNumberFormat="1" applyFont="1" applyFill="1"/>
    <xf numFmtId="0" fontId="17" fillId="0" borderId="0" xfId="0" applyFont="1"/>
    <xf numFmtId="4" fontId="27" fillId="0" borderId="0" xfId="16890" applyNumberFormat="1" applyFont="1" applyFill="1" applyBorder="1" applyAlignment="1">
      <alignment horizontal="left" wrapText="1"/>
    </xf>
    <xf numFmtId="0" fontId="17" fillId="0" borderId="0" xfId="0" applyFont="1" applyFill="1"/>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7" fillId="0" borderId="3" xfId="16890" applyFont="1" applyFill="1" applyBorder="1" applyAlignment="1">
      <alignment horizontal="left" vertical="center"/>
    </xf>
    <xf numFmtId="0" fontId="40" fillId="0" borderId="0" xfId="0" applyFont="1" applyFill="1" applyBorder="1" applyAlignment="1">
      <alignment vertical="top" wrapText="1"/>
    </xf>
    <xf numFmtId="0" fontId="40" fillId="0" borderId="0" xfId="0" applyFont="1" applyFill="1" applyBorder="1" applyAlignment="1">
      <alignment wrapText="1"/>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7" fontId="44" fillId="0" borderId="9" xfId="16890" applyNumberFormat="1" applyFont="1" applyFill="1" applyBorder="1" applyAlignment="1">
      <alignment horizontal="center" vertical="center"/>
    </xf>
    <xf numFmtId="0" fontId="47" fillId="0" borderId="4" xfId="0" applyFont="1" applyBorder="1" applyAlignment="1">
      <alignment horizontal="left" vertical="center"/>
    </xf>
    <xf numFmtId="0" fontId="47" fillId="0" borderId="7" xfId="0" applyFont="1" applyBorder="1" applyAlignment="1">
      <alignment horizontal="left" vertical="center"/>
    </xf>
    <xf numFmtId="2" fontId="44"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0" fontId="24" fillId="0" borderId="41"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4" fillId="0" borderId="17" xfId="16890" applyNumberFormat="1" applyFont="1" applyFill="1" applyBorder="1" applyAlignment="1">
      <alignment horizontal="right" vertical="center" wrapText="1"/>
    </xf>
    <xf numFmtId="14" fontId="24" fillId="0" borderId="41"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0" fontId="53" fillId="0" borderId="0" xfId="0" applyFont="1" applyAlignment="1">
      <alignment horizontal="justify" vertical="center"/>
    </xf>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166" fontId="40" fillId="0" borderId="0" xfId="0" applyNumberFormat="1" applyFont="1"/>
    <xf numFmtId="166" fontId="46" fillId="0" borderId="0" xfId="0" applyNumberFormat="1" applyFont="1"/>
    <xf numFmtId="14" fontId="55" fillId="10" borderId="19" xfId="21870" applyNumberFormat="1" applyFont="1" applyFill="1" applyBorder="1" applyAlignment="1">
      <alignment horizontal="right" vertical="center" wrapText="1"/>
    </xf>
    <xf numFmtId="14" fontId="55" fillId="0" borderId="19" xfId="21870" applyNumberFormat="1" applyFont="1" applyFill="1" applyBorder="1" applyAlignment="1">
      <alignment horizontal="right" vertical="center" wrapText="1"/>
    </xf>
    <xf numFmtId="0" fontId="41" fillId="0" borderId="22" xfId="0" applyFont="1" applyBorder="1" applyAlignment="1">
      <alignment horizontal="right" vertical="top"/>
    </xf>
    <xf numFmtId="3" fontId="17" fillId="0" borderId="0" xfId="0" applyNumberFormat="1" applyFont="1"/>
    <xf numFmtId="0" fontId="27" fillId="0" borderId="42" xfId="16890" applyFont="1" applyFill="1" applyBorder="1" applyAlignment="1">
      <alignment horizontal="left" wrapText="1"/>
    </xf>
    <xf numFmtId="3" fontId="25" fillId="0" borderId="0" xfId="0" applyNumberFormat="1" applyFont="1"/>
    <xf numFmtId="0" fontId="17" fillId="0" borderId="42" xfId="16890" applyFont="1" applyFill="1" applyBorder="1" applyAlignment="1">
      <alignment horizontal="left" vertical="center" wrapText="1"/>
    </xf>
    <xf numFmtId="166" fontId="25" fillId="0" borderId="1" xfId="0" applyNumberFormat="1" applyFont="1" applyBorder="1" applyAlignment="1">
      <alignment horizontal="right" vertical="top" indent="1"/>
    </xf>
    <xf numFmtId="166" fontId="75" fillId="0" borderId="1" xfId="0" applyNumberFormat="1" applyFont="1" applyBorder="1" applyAlignment="1">
      <alignment horizontal="right" vertical="top" indent="1"/>
    </xf>
    <xf numFmtId="166" fontId="76" fillId="0" borderId="1" xfId="0" applyNumberFormat="1" applyFont="1" applyBorder="1" applyAlignment="1">
      <alignment horizontal="right" indent="1"/>
    </xf>
    <xf numFmtId="166" fontId="76" fillId="0" borderId="1" xfId="0" applyNumberFormat="1" applyFont="1" applyFill="1" applyBorder="1" applyAlignment="1">
      <alignment horizontal="right" indent="1"/>
    </xf>
    <xf numFmtId="166" fontId="77" fillId="0" borderId="1" xfId="0" applyNumberFormat="1" applyFont="1" applyFill="1" applyBorder="1" applyAlignment="1">
      <alignment horizontal="right" indent="1"/>
    </xf>
    <xf numFmtId="166" fontId="77" fillId="0" borderId="1" xfId="0" applyNumberFormat="1" applyFont="1" applyBorder="1" applyAlignment="1">
      <alignment horizontal="right" indent="1"/>
    </xf>
    <xf numFmtId="166" fontId="78" fillId="0" borderId="18" xfId="0" applyNumberFormat="1" applyFont="1" applyBorder="1" applyAlignment="1">
      <alignment horizontal="right" vertical="top"/>
    </xf>
    <xf numFmtId="166" fontId="25" fillId="0" borderId="0" xfId="0" applyNumberFormat="1" applyFont="1"/>
    <xf numFmtId="14" fontId="79" fillId="0" borderId="22" xfId="0" applyNumberFormat="1" applyFont="1" applyBorder="1" applyAlignment="1">
      <alignment horizontal="right" vertical="top"/>
    </xf>
    <xf numFmtId="166" fontId="80" fillId="0" borderId="13" xfId="0" applyNumberFormat="1" applyFont="1" applyBorder="1" applyAlignment="1">
      <alignment horizontal="right" vertical="top" indent="1"/>
    </xf>
    <xf numFmtId="166" fontId="81" fillId="0" borderId="13" xfId="0" applyNumberFormat="1" applyFont="1" applyBorder="1" applyAlignment="1">
      <alignment horizontal="right" vertical="top" indent="1"/>
    </xf>
    <xf numFmtId="166" fontId="82" fillId="0" borderId="18" xfId="0" applyNumberFormat="1" applyFont="1" applyBorder="1" applyAlignment="1">
      <alignment horizontal="right" vertical="top"/>
    </xf>
    <xf numFmtId="166" fontId="80" fillId="0" borderId="24" xfId="0" applyNumberFormat="1" applyFont="1" applyBorder="1" applyAlignment="1">
      <alignment horizontal="right" vertical="top" indent="1"/>
    </xf>
    <xf numFmtId="0" fontId="83" fillId="0" borderId="22" xfId="0" applyFont="1" applyBorder="1" applyAlignment="1">
      <alignment horizontal="right" vertical="top"/>
    </xf>
    <xf numFmtId="166" fontId="76" fillId="0" borderId="13" xfId="0" applyNumberFormat="1" applyFont="1" applyBorder="1" applyAlignment="1">
      <alignment horizontal="right" vertical="center" indent="1"/>
    </xf>
    <xf numFmtId="166" fontId="82" fillId="0" borderId="18" xfId="0" applyNumberFormat="1" applyFont="1" applyBorder="1" applyAlignment="1">
      <alignment horizontal="right" vertical="center"/>
    </xf>
    <xf numFmtId="166" fontId="76" fillId="0" borderId="13" xfId="0" applyNumberFormat="1" applyFont="1" applyBorder="1" applyAlignment="1">
      <alignment horizontal="right" vertical="top" indent="1"/>
    </xf>
    <xf numFmtId="166" fontId="76" fillId="0" borderId="0" xfId="0" applyNumberFormat="1" applyFont="1" applyAlignment="1">
      <alignment horizontal="right" vertical="top" indent="1"/>
    </xf>
    <xf numFmtId="166" fontId="76" fillId="0" borderId="13" xfId="0" applyNumberFormat="1" applyFont="1" applyBorder="1" applyAlignment="1" applyProtection="1">
      <alignment horizontal="right" vertical="top" indent="1"/>
      <protection locked="0" hidden="1"/>
    </xf>
    <xf numFmtId="0" fontId="0" fillId="0" borderId="0" xfId="0" applyFont="1"/>
    <xf numFmtId="0" fontId="76" fillId="0" borderId="0" xfId="0" applyNumberFormat="1" applyFont="1" applyFill="1"/>
    <xf numFmtId="0" fontId="76" fillId="0" borderId="0" xfId="0" applyFont="1" applyFill="1"/>
    <xf numFmtId="0" fontId="75" fillId="0" borderId="0" xfId="0" applyNumberFormat="1" applyFont="1" applyBorder="1" applyAlignment="1"/>
    <xf numFmtId="0" fontId="75" fillId="0" borderId="0" xfId="0" applyNumberFormat="1" applyFont="1" applyAlignment="1"/>
    <xf numFmtId="0" fontId="76" fillId="0" borderId="0" xfId="0" applyNumberFormat="1" applyFont="1" applyFill="1" applyBorder="1" applyAlignment="1"/>
    <xf numFmtId="0" fontId="76" fillId="0" borderId="0" xfId="0" applyFont="1"/>
    <xf numFmtId="3" fontId="57" fillId="11" borderId="0" xfId="21870" applyNumberFormat="1" applyFont="1" applyFill="1" applyBorder="1" applyAlignment="1">
      <alignment horizontal="right" vertical="center" wrapText="1"/>
    </xf>
    <xf numFmtId="0" fontId="84" fillId="0" borderId="0" xfId="0" applyFont="1"/>
    <xf numFmtId="43" fontId="84" fillId="0" borderId="0" xfId="0" applyNumberFormat="1" applyFont="1"/>
    <xf numFmtId="166" fontId="20" fillId="0" borderId="18" xfId="0" applyNumberFormat="1" applyFont="1" applyBorder="1" applyAlignment="1">
      <alignment horizontal="right" vertical="center" wrapText="1"/>
    </xf>
    <xf numFmtId="166" fontId="47" fillId="0" borderId="0" xfId="0" applyNumberFormat="1" applyFont="1" applyBorder="1"/>
    <xf numFmtId="0" fontId="27" fillId="0" borderId="0" xfId="0" applyNumberFormat="1" applyFont="1" applyFill="1"/>
    <xf numFmtId="166" fontId="60" fillId="0" borderId="0" xfId="0" applyNumberFormat="1" applyFont="1" applyFill="1"/>
    <xf numFmtId="166" fontId="64" fillId="0" borderId="13" xfId="0" applyNumberFormat="1" applyFont="1" applyFill="1" applyBorder="1" applyAlignment="1">
      <alignment horizontal="right" vertical="center" indent="1"/>
    </xf>
    <xf numFmtId="166" fontId="87" fillId="0" borderId="13" xfId="0" applyNumberFormat="1" applyFont="1" applyFill="1" applyBorder="1" applyAlignment="1">
      <alignment horizontal="right" vertical="center"/>
    </xf>
    <xf numFmtId="166" fontId="88" fillId="0" borderId="18" xfId="0" applyNumberFormat="1" applyFont="1" applyBorder="1" applyAlignment="1">
      <alignment horizontal="center" vertical="center"/>
    </xf>
    <xf numFmtId="0" fontId="27" fillId="0" borderId="0" xfId="16890" applyFont="1" applyFill="1" applyBorder="1" applyAlignment="1">
      <alignment horizontal="left" vertical="center" wrapText="1"/>
    </xf>
    <xf numFmtId="166" fontId="76" fillId="0" borderId="0" xfId="0" applyNumberFormat="1" applyFont="1" applyBorder="1" applyAlignment="1">
      <alignment horizontal="right" indent="1"/>
    </xf>
    <xf numFmtId="0" fontId="24" fillId="0" borderId="0" xfId="16890" applyFont="1" applyFill="1" applyBorder="1" applyAlignment="1">
      <alignment horizontal="right" wrapText="1"/>
    </xf>
    <xf numFmtId="169" fontId="76" fillId="0" borderId="1" xfId="0" applyNumberFormat="1" applyFont="1" applyBorder="1" applyAlignment="1">
      <alignment horizontal="right" indent="1"/>
    </xf>
    <xf numFmtId="169" fontId="77" fillId="0" borderId="1" xfId="0" applyNumberFormat="1" applyFont="1" applyBorder="1" applyAlignment="1">
      <alignment horizontal="right" indent="1"/>
    </xf>
    <xf numFmtId="0" fontId="37" fillId="0" borderId="13" xfId="0" quotePrefix="1" applyFont="1" applyBorder="1" applyAlignment="1">
      <alignment horizontal="left"/>
    </xf>
    <xf numFmtId="166" fontId="68" fillId="0" borderId="0" xfId="0" applyNumberFormat="1" applyFont="1" applyAlignment="1">
      <alignment horizontal="center" vertical="center"/>
    </xf>
    <xf numFmtId="166" fontId="68" fillId="0" borderId="0" xfId="0" applyNumberFormat="1" applyFont="1"/>
    <xf numFmtId="0" fontId="25" fillId="12" borderId="0" xfId="0" applyFont="1" applyFill="1"/>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vertical="top" indent="1"/>
    </xf>
    <xf numFmtId="166" fontId="86" fillId="0" borderId="13" xfId="0" applyNumberFormat="1" applyFont="1" applyFill="1" applyBorder="1" applyAlignment="1">
      <alignment horizontal="right" vertical="center"/>
    </xf>
    <xf numFmtId="166" fontId="88" fillId="0" borderId="18" xfId="0" applyNumberFormat="1" applyFont="1" applyFill="1" applyBorder="1" applyAlignment="1">
      <alignment horizontal="center" vertical="center"/>
    </xf>
    <xf numFmtId="14" fontId="85" fillId="0" borderId="22" xfId="0" applyNumberFormat="1" applyFont="1" applyFill="1" applyBorder="1" applyAlignment="1">
      <alignment horizontal="right"/>
    </xf>
    <xf numFmtId="166" fontId="87" fillId="0" borderId="0" xfId="0" applyNumberFormat="1" applyFont="1" applyFill="1" applyAlignment="1">
      <alignment horizontal="center" vertical="center"/>
    </xf>
    <xf numFmtId="166" fontId="68" fillId="0" borderId="0" xfId="0" applyNumberFormat="1" applyFont="1" applyFill="1" applyAlignment="1">
      <alignment horizontal="center" vertical="center"/>
    </xf>
    <xf numFmtId="166" fontId="89" fillId="0" borderId="0" xfId="0" applyNumberFormat="1" applyFont="1" applyFill="1"/>
    <xf numFmtId="166" fontId="87" fillId="0" borderId="0" xfId="0" applyNumberFormat="1" applyFont="1" applyFill="1"/>
    <xf numFmtId="166" fontId="86" fillId="0" borderId="0" xfId="0" applyNumberFormat="1" applyFont="1" applyFill="1" applyAlignment="1">
      <alignment horizontal="right" vertical="center"/>
    </xf>
    <xf numFmtId="166" fontId="19" fillId="0" borderId="0" xfId="0" applyNumberFormat="1" applyFont="1" applyFill="1" applyAlignment="1">
      <alignment horizontal="center" vertical="center"/>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43" fontId="84" fillId="0" borderId="0" xfId="0" applyNumberFormat="1" applyFont="1" applyFill="1"/>
    <xf numFmtId="166" fontId="62" fillId="0" borderId="0" xfId="0" applyNumberFormat="1" applyFont="1" applyFill="1"/>
    <xf numFmtId="166" fontId="76" fillId="0" borderId="42" xfId="0" applyNumberFormat="1" applyFont="1" applyFill="1" applyBorder="1" applyAlignment="1">
      <alignment horizontal="right" indent="1"/>
    </xf>
    <xf numFmtId="166" fontId="76" fillId="0" borderId="42" xfId="0" applyNumberFormat="1" applyFont="1" applyBorder="1" applyAlignment="1">
      <alignment horizontal="right" indent="1"/>
    </xf>
    <xf numFmtId="166" fontId="77" fillId="0" borderId="42" xfId="0" applyNumberFormat="1" applyFont="1" applyBorder="1" applyAlignment="1">
      <alignment horizontal="right" indent="1"/>
    </xf>
    <xf numFmtId="166" fontId="33" fillId="0" borderId="0" xfId="0" applyNumberFormat="1" applyFont="1"/>
    <xf numFmtId="166" fontId="47" fillId="0" borderId="0" xfId="0" applyNumberFormat="1" applyFont="1"/>
    <xf numFmtId="4" fontId="0" fillId="0" borderId="0" xfId="0" applyNumberFormat="1"/>
    <xf numFmtId="3" fontId="17" fillId="0" borderId="0" xfId="0" applyNumberFormat="1" applyFont="1" applyFill="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93" fillId="0" borderId="12" xfId="0" applyFont="1" applyBorder="1" applyAlignment="1">
      <alignment vertical="center" wrapText="1"/>
    </xf>
    <xf numFmtId="14" fontId="18" fillId="0" borderId="17" xfId="0" applyNumberFormat="1" applyFont="1" applyBorder="1" applyAlignment="1">
      <alignment horizontal="right" vertical="center"/>
    </xf>
    <xf numFmtId="14" fontId="48" fillId="0" borderId="22" xfId="0" applyNumberFormat="1" applyFont="1" applyBorder="1" applyAlignment="1">
      <alignment horizontal="right" vertical="top"/>
    </xf>
    <xf numFmtId="166" fontId="19" fillId="0" borderId="0" xfId="0" applyNumberFormat="1" applyFont="1" applyAlignment="1">
      <alignment horizontal="center" vertical="center"/>
    </xf>
    <xf numFmtId="166" fontId="73" fillId="0" borderId="0" xfId="0" applyNumberFormat="1" applyFont="1"/>
    <xf numFmtId="166" fontId="17" fillId="0" borderId="0" xfId="0" applyNumberFormat="1" applyFont="1"/>
    <xf numFmtId="0" fontId="90" fillId="0" borderId="42"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4" fontId="18" fillId="0" borderId="17" xfId="0" applyNumberFormat="1" applyFont="1" applyFill="1" applyBorder="1" applyAlignment="1">
      <alignment horizontal="right" vertical="center"/>
    </xf>
    <xf numFmtId="14" fontId="94" fillId="0" borderId="17" xfId="0" applyNumberFormat="1" applyFont="1" applyBorder="1" applyAlignment="1">
      <alignment horizontal="right" vertical="center" wrapText="1"/>
    </xf>
    <xf numFmtId="166" fontId="95" fillId="0" borderId="13" xfId="0" applyNumberFormat="1" applyFont="1" applyBorder="1" applyAlignment="1">
      <alignment horizontal="right" indent="1"/>
    </xf>
    <xf numFmtId="166" fontId="96" fillId="0" borderId="18" xfId="0" applyNumberFormat="1" applyFont="1" applyBorder="1" applyAlignment="1">
      <alignment horizontal="right"/>
    </xf>
    <xf numFmtId="4" fontId="97" fillId="0" borderId="17" xfId="0" applyNumberFormat="1" applyFont="1" applyBorder="1" applyAlignment="1">
      <alignment horizontal="right" vertical="center" wrapText="1"/>
    </xf>
    <xf numFmtId="166" fontId="96" fillId="0" borderId="18" xfId="0" applyNumberFormat="1" applyFont="1" applyFill="1" applyBorder="1" applyAlignment="1">
      <alignment horizontal="right"/>
    </xf>
    <xf numFmtId="0" fontId="98" fillId="0" borderId="0" xfId="0" applyFont="1"/>
    <xf numFmtId="14" fontId="94" fillId="0" borderId="41" xfId="0" applyNumberFormat="1" applyFont="1" applyBorder="1" applyAlignment="1">
      <alignment horizontal="right" vertical="center" wrapText="1"/>
    </xf>
    <xf numFmtId="0" fontId="99" fillId="0" borderId="22" xfId="0" applyFont="1" applyBorder="1" applyAlignment="1">
      <alignment horizontal="right" vertical="top"/>
    </xf>
    <xf numFmtId="166" fontId="95" fillId="0" borderId="13" xfId="0" applyNumberFormat="1" applyFont="1" applyBorder="1" applyAlignment="1">
      <alignment horizontal="right" vertical="center" indent="1"/>
    </xf>
    <xf numFmtId="166" fontId="100" fillId="0" borderId="18" xfId="0" applyNumberFormat="1" applyFont="1" applyBorder="1" applyAlignment="1">
      <alignment horizontal="right" vertical="center"/>
    </xf>
    <xf numFmtId="166" fontId="95" fillId="0" borderId="13" xfId="0" applyNumberFormat="1" applyFont="1" applyBorder="1" applyAlignment="1">
      <alignment horizontal="right" vertical="top" indent="1"/>
    </xf>
    <xf numFmtId="166" fontId="95" fillId="0" borderId="0" xfId="0" applyNumberFormat="1" applyFont="1" applyAlignment="1">
      <alignment horizontal="right" vertical="top" indent="1"/>
    </xf>
    <xf numFmtId="166" fontId="96" fillId="0" borderId="18" xfId="0" applyNumberFormat="1" applyFont="1" applyBorder="1" applyAlignment="1">
      <alignment horizontal="right" vertical="top"/>
    </xf>
    <xf numFmtId="166" fontId="101" fillId="0" borderId="0" xfId="0" applyNumberFormat="1" applyFont="1"/>
    <xf numFmtId="166" fontId="95" fillId="0" borderId="13" xfId="0" applyNumberFormat="1" applyFont="1" applyBorder="1" applyAlignment="1" applyProtection="1">
      <alignment horizontal="right" vertical="top" indent="1"/>
      <protection locked="0" hidden="1"/>
    </xf>
    <xf numFmtId="14" fontId="102" fillId="0" borderId="17" xfId="0" applyNumberFormat="1" applyFont="1" applyBorder="1" applyAlignment="1">
      <alignment horizontal="right" vertical="center"/>
    </xf>
    <xf numFmtId="166" fontId="103" fillId="0" borderId="13" xfId="0" applyNumberFormat="1" applyFont="1" applyBorder="1" applyAlignment="1">
      <alignment horizontal="right" vertical="center"/>
    </xf>
    <xf numFmtId="14" fontId="192" fillId="0" borderId="22" xfId="0" applyNumberFormat="1" applyFont="1" applyBorder="1" applyAlignment="1">
      <alignment horizontal="right" vertical="top"/>
    </xf>
    <xf numFmtId="166" fontId="193" fillId="0" borderId="13" xfId="0" applyNumberFormat="1" applyFont="1" applyBorder="1" applyAlignment="1">
      <alignment horizontal="right" vertical="top" indent="1"/>
    </xf>
    <xf numFmtId="166" fontId="194" fillId="0" borderId="13" xfId="0" applyNumberFormat="1" applyFont="1" applyBorder="1" applyAlignment="1">
      <alignment horizontal="right" vertical="top" indent="1"/>
    </xf>
    <xf numFmtId="166" fontId="195" fillId="0" borderId="18" xfId="0" applyNumberFormat="1" applyFont="1" applyBorder="1" applyAlignment="1">
      <alignment horizontal="right" vertical="top"/>
    </xf>
    <xf numFmtId="166" fontId="193" fillId="0" borderId="24" xfId="0" applyNumberFormat="1" applyFont="1" applyBorder="1" applyAlignment="1">
      <alignment horizontal="right" vertical="top" indent="1"/>
    </xf>
    <xf numFmtId="166" fontId="194" fillId="0" borderId="13" xfId="0" applyNumberFormat="1" applyFont="1" applyBorder="1" applyAlignment="1">
      <alignment horizontal="right" vertical="center"/>
    </xf>
    <xf numFmtId="166" fontId="193" fillId="0" borderId="13" xfId="0" applyNumberFormat="1" applyFont="1" applyBorder="1" applyAlignment="1">
      <alignment horizontal="right" vertical="center"/>
    </xf>
    <xf numFmtId="166" fontId="193" fillId="0" borderId="13" xfId="0" applyNumberFormat="1" applyFont="1" applyFill="1" applyBorder="1" applyAlignment="1">
      <alignment horizontal="right" vertical="center"/>
    </xf>
    <xf numFmtId="166" fontId="195" fillId="0" borderId="18" xfId="0" applyNumberFormat="1" applyFont="1" applyBorder="1" applyAlignment="1">
      <alignment horizontal="center" vertical="center"/>
    </xf>
    <xf numFmtId="166" fontId="194" fillId="0" borderId="0" xfId="0" applyNumberFormat="1" applyFont="1" applyAlignment="1">
      <alignment horizontal="center" vertical="center"/>
    </xf>
    <xf numFmtId="166" fontId="193" fillId="0" borderId="0" xfId="0" applyNumberFormat="1" applyFont="1" applyAlignment="1">
      <alignment horizontal="center" vertical="center"/>
    </xf>
    <xf numFmtId="166" fontId="196" fillId="0" borderId="0" xfId="0" applyNumberFormat="1" applyFont="1"/>
    <xf numFmtId="166" fontId="193" fillId="0" borderId="0" xfId="0" applyNumberFormat="1" applyFont="1"/>
    <xf numFmtId="166" fontId="194" fillId="0" borderId="0" xfId="0" applyNumberFormat="1" applyFont="1" applyAlignment="1">
      <alignment horizontal="right" vertical="center"/>
    </xf>
    <xf numFmtId="166" fontId="193" fillId="0" borderId="13" xfId="0" applyNumberFormat="1" applyFont="1" applyBorder="1" applyAlignment="1">
      <alignment horizontal="right" vertical="center" indent="1"/>
    </xf>
    <xf numFmtId="166" fontId="194" fillId="0" borderId="13" xfId="0" applyNumberFormat="1" applyFont="1" applyBorder="1" applyAlignment="1">
      <alignment horizontal="right" vertical="center" indent="1"/>
    </xf>
    <xf numFmtId="14" fontId="197" fillId="0" borderId="17" xfId="0" applyNumberFormat="1" applyFont="1" applyBorder="1" applyAlignment="1">
      <alignment horizontal="right" vertical="center"/>
    </xf>
    <xf numFmtId="166" fontId="194" fillId="0" borderId="0" xfId="0" applyNumberFormat="1" applyFont="1" applyAlignment="1">
      <alignment horizontal="right" vertical="center" indent="1"/>
    </xf>
    <xf numFmtId="166" fontId="195" fillId="0" borderId="18" xfId="0" applyNumberFormat="1" applyFont="1" applyBorder="1" applyAlignment="1">
      <alignment horizontal="right" vertical="center"/>
    </xf>
    <xf numFmtId="3" fontId="33" fillId="0" borderId="0" xfId="0" applyNumberFormat="1" applyFont="1"/>
    <xf numFmtId="3" fontId="68" fillId="0" borderId="0" xfId="0" applyNumberFormat="1" applyFont="1" applyFill="1"/>
    <xf numFmtId="0" fontId="68" fillId="0" borderId="13" xfId="0" applyFont="1" applyBorder="1" applyAlignment="1">
      <alignment horizontal="left"/>
    </xf>
    <xf numFmtId="166" fontId="68" fillId="0" borderId="13" xfId="0" applyNumberFormat="1" applyFont="1" applyFill="1" applyBorder="1" applyAlignment="1">
      <alignment horizontal="right"/>
    </xf>
    <xf numFmtId="0" fontId="198" fillId="0" borderId="13" xfId="0" applyFont="1" applyBorder="1" applyAlignment="1">
      <alignment horizontal="left"/>
    </xf>
    <xf numFmtId="166" fontId="198" fillId="0" borderId="13" xfId="0" applyNumberFormat="1" applyFont="1" applyFill="1" applyBorder="1" applyAlignment="1">
      <alignment horizontal="right"/>
    </xf>
    <xf numFmtId="0" fontId="53" fillId="0" borderId="0" xfId="0" applyFont="1" applyAlignment="1">
      <alignment vertical="top"/>
    </xf>
    <xf numFmtId="0" fontId="53" fillId="0" borderId="0" xfId="0" applyFont="1" applyAlignment="1">
      <alignment horizontal="justify" vertical="top" wrapText="1" shrinkToFit="1"/>
    </xf>
    <xf numFmtId="166" fontId="27" fillId="0" borderId="64" xfId="16890" applyNumberFormat="1" applyFont="1" applyFill="1" applyBorder="1" applyAlignment="1">
      <alignment horizontal="center" vertical="center"/>
    </xf>
  </cellXfs>
  <cellStyles count="22973">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0"/>
    <cellStyle name=" Writer Import]_x000d__x000a_Display Dialog=No_x000d__x000a__x000d__x000a_[Horizontal Arrange]_x000d__x000a_Dimensions Interlocking=Yes_x000d__x000a_Sum Hierarchy=Yes_x000d__x000a_Generate 3" xfId="21881"/>
    <cellStyle name=" Writer Import]_x000d__x000a_Display Dialog=No_x000d__x000a__x000d__x000a_[Horizontal Arrange]_x000d__x000a_Dimensions Interlocking=Yes_x000d__x000a_Sum Hierarchy=Yes_x000d__x000a_Generate 4" xfId="21879"/>
    <cellStyle name="_x000a_ISO=Y_x000d__x000a__x000d__x000a_[Co" xfId="21882"/>
    <cellStyle name="******************************************" xfId="21883"/>
    <cellStyle name="****************************************** 2" xfId="21884"/>
    <cellStyle name="****************************************** 2 2" xfId="21885"/>
    <cellStyle name="****************************************** 2 3" xfId="21886"/>
    <cellStyle name="****************************************** 2 4" xfId="21887"/>
    <cellStyle name="****************************************** 3" xfId="21888"/>
    <cellStyle name="****************************************** 3 2" xfId="21889"/>
    <cellStyle name="****************************************** 4" xfId="21890"/>
    <cellStyle name="****************************************** 4 2" xfId="21891"/>
    <cellStyle name="****************************************** 5" xfId="21892"/>
    <cellStyle name="****************************************** 6" xfId="21893"/>
    <cellStyle name="****************************************** 7" xfId="21894"/>
    <cellStyle name="****************************************** 8" xfId="21895"/>
    <cellStyle name=";_x000a_" xfId="21896"/>
    <cellStyle name="_04_2009_overheady" xfId="21897"/>
    <cellStyle name="_05_2009_overheady" xfId="21898"/>
    <cellStyle name="_a_MIS_01_2006_NOWY" xfId="2"/>
    <cellStyle name="_BBC v20090814" xfId="21899"/>
    <cellStyle name="_BBC v20091118" xfId="21900"/>
    <cellStyle name="_CBC v20090821" xfId="21901"/>
    <cellStyle name="_Costs for segments v20090814" xfId="21902"/>
    <cellStyle name="_Costs for segments v20090814km" xfId="21903"/>
    <cellStyle name="_DirectBanking - 20090122" xfId="21904"/>
    <cellStyle name="_DirectBanking - 20090122 2" xfId="21905"/>
    <cellStyle name="_DirectBanking - 20090122_Zeszyt1" xfId="21906"/>
    <cellStyle name="_ES v20100412" xfId="21907"/>
    <cellStyle name="_GBM Treasury plan roboczy 24102011" xfId="21908"/>
    <cellStyle name="_IG_01_06 rap" xfId="3"/>
    <cellStyle name="_inf.przysp." xfId="4"/>
    <cellStyle name="_inf.przysp. 2" xfId="21909"/>
    <cellStyle name="_inf.przysp. 2 2" xfId="21910"/>
    <cellStyle name="_inf.przysp. 3" xfId="21911"/>
    <cellStyle name="_inf.przysp. 3 2" xfId="21912"/>
    <cellStyle name="_inf.przysp. 4" xfId="21913"/>
    <cellStyle name="_inf.przysp. 4 2" xfId="21914"/>
    <cellStyle name="_inf.przysp. 5" xfId="21915"/>
    <cellStyle name="_inf.przysp. 6" xfId="21916"/>
    <cellStyle name="_inf.przysp._04_2009_overheady" xfId="21917"/>
    <cellStyle name="_inf.przysp._04_2009_overheady 2" xfId="21918"/>
    <cellStyle name="_inf.przysp._05_2009_overheady" xfId="21919"/>
    <cellStyle name="_inf.przysp._05_2009_overheady 2" xfId="21920"/>
    <cellStyle name="_inf.przysp._a_MIS_01_2006_NOWY" xfId="5"/>
    <cellStyle name="_inf.przysp._a_MIS_01_2006_NOWY 2" xfId="21921"/>
    <cellStyle name="_inf.przysp._GBM_Mikolaj" xfId="21922"/>
    <cellStyle name="_inf.przysp._IG_01_06 rap" xfId="6"/>
    <cellStyle name="_inf.przysp._IG_01_06 rap 2" xfId="21923"/>
    <cellStyle name="_inf.przysp._PL2009_ExtS" xfId="21924"/>
    <cellStyle name="_inf.przysp._PL2009_ExtS 2" xfId="21925"/>
    <cellStyle name="_inf.przysp._Property 30.06.2006" xfId="7"/>
    <cellStyle name="_inf.przysp._Property 30.06.2007" xfId="8"/>
    <cellStyle name="_inf.przysp._raport_1H2009 (5)" xfId="21926"/>
    <cellStyle name="_inf.przysp._raport_1H2009 (5) 2" xfId="21927"/>
    <cellStyle name="_inf.przysp._raport_2009 (7)" xfId="21928"/>
    <cellStyle name="_inf.przysp._raport_2009 (7) 2" xfId="21929"/>
    <cellStyle name="_inf.przysp._raport_3Q2009 (3)" xfId="21930"/>
    <cellStyle name="_inf.przysp._raport_3Q2009 (3) 2" xfId="21931"/>
    <cellStyle name="_inf.przysp._raport_4Q2010" xfId="21932"/>
    <cellStyle name="_inf.przysp._raport_4Q2010 2" xfId="21933"/>
    <cellStyle name="_inf.przysp._raport_IQ2010" xfId="21934"/>
    <cellStyle name="_inf.przysp._raport_IQ2010 2" xfId="21935"/>
    <cellStyle name="_inf.przysp._SAB PSR 2011" xfId="21936"/>
    <cellStyle name="_inf.przysp._Transactional Banking" xfId="21937"/>
    <cellStyle name="_inf.przysp._Zeszyt1" xfId="21938"/>
    <cellStyle name="_inf.przysp._Zeszyt1 2" xfId="21939"/>
    <cellStyle name="_moneyback+payback_k deb _2011" xfId="21940"/>
    <cellStyle name="_MSC v20090805" xfId="21941"/>
    <cellStyle name="_New Breakdown" xfId="21942"/>
    <cellStyle name="_OI_2009" xfId="21943"/>
    <cellStyle name="_OI_2009 2" xfId="21944"/>
    <cellStyle name="_OI_2009_Transactional Banking" xfId="21945"/>
    <cellStyle name="_PB v20090810" xfId="21946"/>
    <cellStyle name="_PERSONAL" xfId="9"/>
    <cellStyle name="_Personal v20090805" xfId="21947"/>
    <cellStyle name="_Personal v20090814" xfId="21948"/>
    <cellStyle name="_Personal v20090818" xfId="2194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0"/>
    <cellStyle name="_PERSONAL_Property 30.06.2006" xfId="47"/>
    <cellStyle name="_PERSONAL_Property 30.06.2007" xfId="48"/>
    <cellStyle name="_PL2009_ExtS" xfId="21951"/>
    <cellStyle name="_plany rent_2009_10_2008_insourcing" xfId="21952"/>
    <cellStyle name="_plany rent_2009_10_2008_insourcing 2" xfId="21953"/>
    <cellStyle name="_Podzial ESI i TRD 2010 dla PF_v 2 0 NEW" xfId="21954"/>
    <cellStyle name="_POLONIA _plan 2012" xfId="21955"/>
    <cellStyle name="_Preparación-Queries-MDR" xfId="21956"/>
    <cellStyle name="_Preparación-Queries-MDR_murex  mtm" xfId="21957"/>
    <cellStyle name="_Preparación-Queries-MDR_OPCJE_080612_ub" xfId="21958"/>
    <cellStyle name="_Preparación-Queries-MDR_OPCJE_madryt" xfId="21959"/>
    <cellStyle name="_Preparación-Queries-MDR_Standard 15.11.2011" xfId="21960"/>
    <cellStyle name="_Preparación-Queries-MDR_Zeszyt4 (6) (2)" xfId="21961"/>
    <cellStyle name="_Property 30.06.2006" xfId="49"/>
    <cellStyle name="_Property 30.06.2007" xfId="50"/>
    <cellStyle name="_przeksiegowanie MPK198_szczegoly" xfId="21962"/>
    <cellStyle name="_Query IC SD SND ult" xfId="21963"/>
    <cellStyle name="_raport_1H2009 (5)" xfId="21964"/>
    <cellStyle name="_raport_2009 (7)" xfId="21965"/>
    <cellStyle name="_raport_3Q2009 (3)" xfId="21966"/>
    <cellStyle name="_raport_4Q2010" xfId="21967"/>
    <cellStyle name="_raport_IQ2010" xfId="21968"/>
    <cellStyle name="_raport_txn_01_2009" xfId="21969"/>
    <cellStyle name="_raport_txn_02_2009" xfId="21970"/>
    <cellStyle name="_Założenia biznesowe" xfId="21971"/>
    <cellStyle name="˙˙˙" xfId="51"/>
    <cellStyle name="˙˙˙ 2" xfId="52"/>
    <cellStyle name="˙˙˙ 2 2" xfId="53"/>
    <cellStyle name="˙˙˙ 2 2 2" xfId="21972"/>
    <cellStyle name="˙˙˙ 3" xfId="21973"/>
    <cellStyle name="˙˙˙ 4" xfId="21974"/>
    <cellStyle name="˙˙˙_zmiana wyniku_spółki_2011" xfId="21975"/>
    <cellStyle name="=D:\WINNT\SYSTEM32\COMMAND.COM" xfId="54"/>
    <cellStyle name="=D:\WINNT\SYSTEM32\COMMAND.COM 2" xfId="55"/>
    <cellStyle name="=D:\WINNT\SYSTEM32\COMMAND.COM 2 2" xfId="56"/>
    <cellStyle name="=D:\WINNT\SYSTEM32\COMMAND.COM 2 3" xfId="21976"/>
    <cellStyle name="=D:\WINNT\SYSTEM32\COMMAND.COM 3" xfId="57"/>
    <cellStyle name="=D:\WINNT\SYSTEM32\COMMAND.COM 4" xfId="21977"/>
    <cellStyle name="0,000000" xfId="21978"/>
    <cellStyle name="1" xfId="21979"/>
    <cellStyle name="1 000 Kč_laroux" xfId="58"/>
    <cellStyle name="1_murex  mtm" xfId="21980"/>
    <cellStyle name="1_OPCJE_080612_ub" xfId="21981"/>
    <cellStyle name="1_OPCJE_madryt" xfId="21982"/>
    <cellStyle name="1_Standard 15.11.2011" xfId="21983"/>
    <cellStyle name="1_Zeszyt4 (6) (2)" xfId="21984"/>
    <cellStyle name="20% - Accent1" xfId="21985"/>
    <cellStyle name="20% - Accent1 2" xfId="21986"/>
    <cellStyle name="20% - Accent1 3" xfId="21987"/>
    <cellStyle name="20% - Accent2" xfId="21988"/>
    <cellStyle name="20% - Accent2 2" xfId="21989"/>
    <cellStyle name="20% - Accent2 3" xfId="21990"/>
    <cellStyle name="20% - Accent3" xfId="21991"/>
    <cellStyle name="20% - Accent3 2" xfId="21992"/>
    <cellStyle name="20% - Accent3 3" xfId="21993"/>
    <cellStyle name="20% - Accent4" xfId="21994"/>
    <cellStyle name="20% - Accent4 2" xfId="21995"/>
    <cellStyle name="20% - Accent4 3" xfId="21996"/>
    <cellStyle name="20% - Accent5" xfId="21997"/>
    <cellStyle name="20% - Accent5 2" xfId="21998"/>
    <cellStyle name="20% - Accent5 3" xfId="21999"/>
    <cellStyle name="20% - Accent6" xfId="22000"/>
    <cellStyle name="20% - Accent6 2" xfId="22001"/>
    <cellStyle name="20% - Accent6 3" xfId="22002"/>
    <cellStyle name="20% - akcent 1 2" xfId="59"/>
    <cellStyle name="20% - akcent 1 2 2" xfId="60"/>
    <cellStyle name="20% - akcent 1 2 3" xfId="61"/>
    <cellStyle name="20% - akcent 1 2 4" xfId="22003"/>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4"/>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5"/>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6"/>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8"/>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2 4" xfId="22009"/>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0"/>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2 4" xfId="22011"/>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20" xfId="22012"/>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2 5" xfId="22013"/>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19" xfId="22014"/>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20% - Énfasis1" xfId="22015"/>
    <cellStyle name="20% - Énfasis2" xfId="22016"/>
    <cellStyle name="20% - Énfasis3" xfId="22017"/>
    <cellStyle name="20% - Énfasis4" xfId="22018"/>
    <cellStyle name="20% - Énfasis5" xfId="22019"/>
    <cellStyle name="20% - Énfasis6" xfId="22020"/>
    <cellStyle name="40% - Accent1" xfId="22021"/>
    <cellStyle name="40% - Accent1 2" xfId="22022"/>
    <cellStyle name="40% - Accent1 3" xfId="22023"/>
    <cellStyle name="40% - Accent2" xfId="22024"/>
    <cellStyle name="40% - Accent2 2" xfId="22025"/>
    <cellStyle name="40% - Accent2 3" xfId="22026"/>
    <cellStyle name="40% - Accent3" xfId="22027"/>
    <cellStyle name="40% - Accent3 2" xfId="22028"/>
    <cellStyle name="40% - Accent3 3" xfId="22029"/>
    <cellStyle name="40% - Accent4" xfId="22030"/>
    <cellStyle name="40% - Accent4 2" xfId="22031"/>
    <cellStyle name="40% - Accent4 3" xfId="22032"/>
    <cellStyle name="40% - Accent5" xfId="22033"/>
    <cellStyle name="40% - Accent5 2" xfId="22034"/>
    <cellStyle name="40% - Accent5 3" xfId="22035"/>
    <cellStyle name="40% - Accent6" xfId="22036"/>
    <cellStyle name="40% - Accent6 2" xfId="22037"/>
    <cellStyle name="40% - Accent6 3" xfId="22038"/>
    <cellStyle name="40% - akcent 1 2" xfId="9827"/>
    <cellStyle name="40% - akcent 1 2 2" xfId="9828"/>
    <cellStyle name="40% - akcent 1 2 3" xfId="9829"/>
    <cellStyle name="40% - akcent 1 2 4" xfId="9830"/>
    <cellStyle name="40% - akcent 1 2 5" xfId="22039"/>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19" xfId="2204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2 5" xfId="22041"/>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19" xfId="22042"/>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2 5" xfId="22043"/>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19" xfId="22044"/>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2 5" xfId="22045"/>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19" xfId="22046"/>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2 5" xfId="22047"/>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19" xfId="22048"/>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2 5" xfId="22049"/>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19" xfId="22050"/>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40% - Énfasis1" xfId="22051"/>
    <cellStyle name="40% - Énfasis2" xfId="22052"/>
    <cellStyle name="40% - Énfasis3" xfId="22053"/>
    <cellStyle name="40% - Énfasis4" xfId="22054"/>
    <cellStyle name="40% - Énfasis5" xfId="22055"/>
    <cellStyle name="40% - Énfasis6" xfId="22056"/>
    <cellStyle name="60% - Accent1" xfId="22057"/>
    <cellStyle name="60% - Accent1 2" xfId="22058"/>
    <cellStyle name="60% - Accent2" xfId="22059"/>
    <cellStyle name="60% - Accent2 2" xfId="22060"/>
    <cellStyle name="60% - Accent3" xfId="22061"/>
    <cellStyle name="60% - Accent3 2" xfId="22062"/>
    <cellStyle name="60% - Accent4" xfId="22063"/>
    <cellStyle name="60% - Accent4 2" xfId="22064"/>
    <cellStyle name="60% - Accent5" xfId="22065"/>
    <cellStyle name="60% - Accent5 2" xfId="22066"/>
    <cellStyle name="60% - Accent6" xfId="22067"/>
    <cellStyle name="60% - Accent6 2" xfId="22068"/>
    <cellStyle name="60% - akcent 1 2" xfId="15605"/>
    <cellStyle name="60% - akcent 1 2 2" xfId="15606"/>
    <cellStyle name="60% - akcent 1 2 3" xfId="15607"/>
    <cellStyle name="60% - akcent 1 2 4" xfId="22069"/>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2 4" xfId="22070"/>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2 4" xfId="2207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2 4" xfId="22072"/>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2 4" xfId="22073"/>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2 4" xfId="22074"/>
    <cellStyle name="60% - akcent 6 3" xfId="15643"/>
    <cellStyle name="60% - akcent 6 4" xfId="15644"/>
    <cellStyle name="60% - akcent 6 5" xfId="15645"/>
    <cellStyle name="60% - akcent 6 6" xfId="15646"/>
    <cellStyle name="60% - Énfasis1" xfId="22075"/>
    <cellStyle name="60% - Énfasis2" xfId="22076"/>
    <cellStyle name="60% - Énfasis3" xfId="22077"/>
    <cellStyle name="60% - Énfasis4" xfId="22078"/>
    <cellStyle name="60% - Énfasis5" xfId="22079"/>
    <cellStyle name="60% - Énfasis6" xfId="22080"/>
    <cellStyle name="A modif Blanc" xfId="15647"/>
    <cellStyle name="A modif Blanc 2" xfId="22082"/>
    <cellStyle name="A modif Blanc 2 2" xfId="22083"/>
    <cellStyle name="A modif Blanc 3" xfId="22084"/>
    <cellStyle name="A modif Blanc 3 2" xfId="22085"/>
    <cellStyle name="A modif Blanc 4" xfId="22086"/>
    <cellStyle name="A modif Blanc 4 2" xfId="22087"/>
    <cellStyle name="A modif Blanc 5" xfId="22088"/>
    <cellStyle name="A modif Blanc 6" xfId="22089"/>
    <cellStyle name="A modif Blanc 7" xfId="22081"/>
    <cellStyle name="A modif Blanc_SAB PSR 2011" xfId="22090"/>
    <cellStyle name="A modifier" xfId="15648"/>
    <cellStyle name="A modifier 2" xfId="22091"/>
    <cellStyle name="Accent1" xfId="22092"/>
    <cellStyle name="Accent1 2" xfId="22093"/>
    <cellStyle name="Accent2" xfId="22094"/>
    <cellStyle name="Accent2 2" xfId="22095"/>
    <cellStyle name="Accent3" xfId="22096"/>
    <cellStyle name="Accent3 2" xfId="22097"/>
    <cellStyle name="Accent4" xfId="22098"/>
    <cellStyle name="Accent4 2" xfId="22099"/>
    <cellStyle name="Accent5" xfId="22100"/>
    <cellStyle name="Accent5 2" xfId="22101"/>
    <cellStyle name="Accent6" xfId="22102"/>
    <cellStyle name="Accent6 2" xfId="22103"/>
    <cellStyle name="Akcent 1 2" xfId="15649"/>
    <cellStyle name="Akcent 1 2 2" xfId="15650"/>
    <cellStyle name="Akcent 1 2 3" xfId="15651"/>
    <cellStyle name="Akcent 1 2 4" xfId="22104"/>
    <cellStyle name="Akcent 1 3" xfId="15652"/>
    <cellStyle name="Akcent 1 4" xfId="15653"/>
    <cellStyle name="Akcent 1 5" xfId="15654"/>
    <cellStyle name="Akcent 1 6" xfId="15655"/>
    <cellStyle name="Akcent 2 2" xfId="15656"/>
    <cellStyle name="Akcent 2 2 2" xfId="15657"/>
    <cellStyle name="Akcent 2 2 3" xfId="15658"/>
    <cellStyle name="Akcent 2 2 4" xfId="22105"/>
    <cellStyle name="Akcent 2 3" xfId="15659"/>
    <cellStyle name="Akcent 2 4" xfId="15660"/>
    <cellStyle name="Akcent 2 5" xfId="15661"/>
    <cellStyle name="Akcent 2 6" xfId="15662"/>
    <cellStyle name="Akcent 3 2" xfId="15663"/>
    <cellStyle name="Akcent 3 2 2" xfId="15664"/>
    <cellStyle name="Akcent 3 2 3" xfId="15665"/>
    <cellStyle name="Akcent 3 2 4" xfId="22106"/>
    <cellStyle name="Akcent 3 3" xfId="15666"/>
    <cellStyle name="Akcent 3 4" xfId="15667"/>
    <cellStyle name="Akcent 3 5" xfId="15668"/>
    <cellStyle name="Akcent 3 6" xfId="15669"/>
    <cellStyle name="Akcent 4 2" xfId="15670"/>
    <cellStyle name="Akcent 4 2 2" xfId="15671"/>
    <cellStyle name="Akcent 4 2 2 2" xfId="22108"/>
    <cellStyle name="Akcent 4 2 3" xfId="15672"/>
    <cellStyle name="Akcent 4 2 4" xfId="22107"/>
    <cellStyle name="Akcent 4 3" xfId="15673"/>
    <cellStyle name="Akcent 4 4" xfId="15674"/>
    <cellStyle name="Akcent 4 5" xfId="15675"/>
    <cellStyle name="Akcent 4 6" xfId="15676"/>
    <cellStyle name="Akcent 5 2" xfId="15677"/>
    <cellStyle name="Akcent 5 2 2" xfId="15678"/>
    <cellStyle name="Akcent 5 2 3" xfId="15679"/>
    <cellStyle name="Akcent 5 2 4" xfId="22109"/>
    <cellStyle name="Akcent 5 3" xfId="15680"/>
    <cellStyle name="Akcent 5 4" xfId="15681"/>
    <cellStyle name="Akcent 5 5" xfId="15682"/>
    <cellStyle name="Akcent 5 6" xfId="15683"/>
    <cellStyle name="Akcent 6 2" xfId="15684"/>
    <cellStyle name="Akcent 6 2 2" xfId="15685"/>
    <cellStyle name="Akcent 6 2 3" xfId="15686"/>
    <cellStyle name="Akcent 6 2 4" xfId="22110"/>
    <cellStyle name="Akcent 6 3" xfId="15687"/>
    <cellStyle name="Akcent 6 4" xfId="15688"/>
    <cellStyle name="Akcent 6 5" xfId="15689"/>
    <cellStyle name="Akcent 6 6" xfId="15690"/>
    <cellStyle name="alisco Int." xfId="22111"/>
    <cellStyle name="Bad" xfId="22112"/>
    <cellStyle name="Bad 2" xfId="22113"/>
    <cellStyle name="BARATA" xfId="22114"/>
    <cellStyle name="Buena" xfId="22115"/>
    <cellStyle name="C⫵rrency_Descuadre Saldos (Autom)" xfId="22116"/>
    <cellStyle name="Calc Currency (0)" xfId="15691"/>
    <cellStyle name="Calc Currency (0) 2" xfId="22118"/>
    <cellStyle name="Calc Currency (0) 3" xfId="22117"/>
    <cellStyle name="Calculation" xfId="22119"/>
    <cellStyle name="Calculation 2" xfId="22120"/>
    <cellStyle name="Calculation 2 2" xfId="22121"/>
    <cellStyle name="Calculation 2 2 2" xfId="22122"/>
    <cellStyle name="Calculation 2 3" xfId="22123"/>
    <cellStyle name="Calculation 3" xfId="22124"/>
    <cellStyle name="Calculation 3 2" xfId="22125"/>
    <cellStyle name="Calculation 4" xfId="22126"/>
    <cellStyle name="Cálculo" xfId="22127"/>
    <cellStyle name="Cambiar to&amp;do" xfId="22128"/>
    <cellStyle name="čárky [0]_laroux" xfId="15692"/>
    <cellStyle name="čárky_laroux" xfId="15693"/>
    <cellStyle name="Celda de comprobación" xfId="22129"/>
    <cellStyle name="Celda vinculada" xfId="22130"/>
    <cellStyle name="Check Cell" xfId="22131"/>
    <cellStyle name="Check Cell 2" xfId="15694"/>
    <cellStyle name="Check Cell 2 2" xfId="15695"/>
    <cellStyle name="Check Cell 2 2 2" xfId="22134"/>
    <cellStyle name="Check Cell 2 2 3" xfId="22133"/>
    <cellStyle name="Check Cell 2 3" xfId="22135"/>
    <cellStyle name="Check Cell 2 4" xfId="22136"/>
    <cellStyle name="Check Cell 2 5" xfId="22132"/>
    <cellStyle name="Check Cell 3" xfId="15696"/>
    <cellStyle name="Check Cell 3 2" xfId="22138"/>
    <cellStyle name="Check Cell 3 3" xfId="22137"/>
    <cellStyle name="Check Cell 4" xfId="22139"/>
    <cellStyle name="Check Cell 5" xfId="22140"/>
    <cellStyle name="Comma [0]" xfId="15697"/>
    <cellStyle name="Comma [0] 2" xfId="15698"/>
    <cellStyle name="Comma [0] 2 2" xfId="22143"/>
    <cellStyle name="Comma [0] 2 3" xfId="22142"/>
    <cellStyle name="Comma [0] 3" xfId="15699"/>
    <cellStyle name="Comma [0] 3 2" xfId="22145"/>
    <cellStyle name="Comma [0] 3 3" xfId="22144"/>
    <cellStyle name="Comma [0] 4" xfId="15700"/>
    <cellStyle name="Comma [0] 4 2" xfId="22146"/>
    <cellStyle name="Comma [0] 5" xfId="22147"/>
    <cellStyle name="Comma [0] 6" xfId="22148"/>
    <cellStyle name="Comma [0] 7" xfId="22149"/>
    <cellStyle name="Comma [0] 8" xfId="22141"/>
    <cellStyle name="Comma [0]_RW 30 06 2010 skons" xfId="2215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 2" xfId="2215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 2" xfId="2215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 2" xfId="2215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omma0 - Modelo1" xfId="22154"/>
    <cellStyle name="Comma0 - Style1" xfId="22155"/>
    <cellStyle name="Comma1 - Modelo2" xfId="22156"/>
    <cellStyle name="Comma1 - Style2" xfId="22157"/>
    <cellStyle name="Currency [0]" xfId="15756"/>
    <cellStyle name="Currency [0] 2" xfId="15757"/>
    <cellStyle name="Currency [0] 2 2" xfId="22160"/>
    <cellStyle name="Currency [0] 2 3" xfId="22159"/>
    <cellStyle name="Currency [0] 3" xfId="15758"/>
    <cellStyle name="Currency [0] 3 2" xfId="22162"/>
    <cellStyle name="Currency [0] 3 3" xfId="22161"/>
    <cellStyle name="Currency [0] 4" xfId="15759"/>
    <cellStyle name="Currency [0] 4 2" xfId="22163"/>
    <cellStyle name="Currency [0] 5" xfId="22164"/>
    <cellStyle name="Currency [0] 6" xfId="22158"/>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2 2" xfId="22167"/>
    <cellStyle name="Dane wejściowe 2 2 3" xfId="22166"/>
    <cellStyle name="Dane wejściowe 2 3" xfId="15816"/>
    <cellStyle name="Dane wejściowe 2 3 2" xfId="22168"/>
    <cellStyle name="Dane wejściowe 2 4" xfId="22165"/>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2 2" xfId="22171"/>
    <cellStyle name="Dane wyjściowe 2 2 3" xfId="22170"/>
    <cellStyle name="Dane wyjściowe 2 3" xfId="15823"/>
    <cellStyle name="Dane wyjściowe 2 3 2" xfId="22172"/>
    <cellStyle name="Dane wyjściowe 2 4" xfId="22169"/>
    <cellStyle name="Dane wyjściowe 3" xfId="15824"/>
    <cellStyle name="Dane wyjściowe 4" xfId="15825"/>
    <cellStyle name="Dane wyjściowe 5" xfId="15826"/>
    <cellStyle name="Dane wyjściowe 6" xfId="15827"/>
    <cellStyle name="Dia" xfId="22173"/>
    <cellStyle name="Diseño" xfId="22174"/>
    <cellStyle name="Dobre 2" xfId="15828"/>
    <cellStyle name="Dobre 2 2" xfId="15829"/>
    <cellStyle name="Dobre 2 3" xfId="15830"/>
    <cellStyle name="Dobre 2 4" xfId="22175"/>
    <cellStyle name="Dobre 3" xfId="15831"/>
    <cellStyle name="Dobre 4" xfId="15832"/>
    <cellStyle name="Dobre 5" xfId="15833"/>
    <cellStyle name="Dobre 6" xfId="15834"/>
    <cellStyle name="Dziesiętny 10" xfId="15835"/>
    <cellStyle name="Dziesiętny 10 2" xfId="22176"/>
    <cellStyle name="Dziesiętny 10 3" xfId="15836"/>
    <cellStyle name="Dziesiętny 11" xfId="22177"/>
    <cellStyle name="Dziesiętny 12" xfId="22970"/>
    <cellStyle name="Dziesiętny 13" xfId="21877"/>
    <cellStyle name="Dziesiętny 2" xfId="15837"/>
    <cellStyle name="Dziesiętny 2 10" xfId="15838"/>
    <cellStyle name="Dziesiętny 2 11" xfId="22178"/>
    <cellStyle name="Dziesiętny 2 2" xfId="15839"/>
    <cellStyle name="Dziesiętny 2 2 2" xfId="22180"/>
    <cellStyle name="Dziesiętny 2 2 3" xfId="22179"/>
    <cellStyle name="Dziesiętny 2 3" xfId="15840"/>
    <cellStyle name="Dziesiętny 2 3 2" xfId="22181"/>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11" xfId="22182"/>
    <cellStyle name="Dziesiętny 3 2" xfId="15849"/>
    <cellStyle name="Dziesiętny 3 2 2" xfId="15850"/>
    <cellStyle name="Dziesiętny 3 2 2 2" xfId="22184"/>
    <cellStyle name="Dziesiętny 3 2 3" xfId="22183"/>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3 5" xfId="22185"/>
    <cellStyle name="Dziesiętny 3 4" xfId="15859"/>
    <cellStyle name="Dziesiętny 3 4 2" xfId="22186"/>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2 2 2" xfId="22189"/>
    <cellStyle name="Dziesiętny 4 2 3" xfId="22188"/>
    <cellStyle name="Dziesiętny 4 3" xfId="15874"/>
    <cellStyle name="Dziesiętny 4 3 2" xfId="15875"/>
    <cellStyle name="Dziesiętny 4 3 2 2" xfId="22191"/>
    <cellStyle name="Dziesiętny 4 3 3" xfId="22190"/>
    <cellStyle name="Dziesiętny 4 4" xfId="15876"/>
    <cellStyle name="Dziesiętny 4 4 2" xfId="22192"/>
    <cellStyle name="Dziesiętny 4 5" xfId="15877"/>
    <cellStyle name="Dziesiętny 4 6" xfId="2218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18" xfId="22193"/>
    <cellStyle name="Dziesiętny 5 2" xfId="15938"/>
    <cellStyle name="Dziesiętny 5 2 10" xfId="15939"/>
    <cellStyle name="Dziesiętny 5 2 11" xfId="15940"/>
    <cellStyle name="Dziesiętny 5 2 12" xfId="22194"/>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6 2" xfId="22196"/>
    <cellStyle name="Dziesiętny 6 3" xfId="22195"/>
    <cellStyle name="Dziesiętny 7" xfId="16749"/>
    <cellStyle name="Dziesiętny 7 2" xfId="22198"/>
    <cellStyle name="Dziesiętny 7 3" xfId="22197"/>
    <cellStyle name="Dziesiętny 8" xfId="16750"/>
    <cellStyle name="Dziesiętny 8 2" xfId="22200"/>
    <cellStyle name="Dziesiętny 8 3" xfId="22199"/>
    <cellStyle name="Dziesiętny 9" xfId="16751"/>
    <cellStyle name="Dziesiętny 9 2" xfId="22201"/>
    <cellStyle name="Encabez1" xfId="22202"/>
    <cellStyle name="Encabez2" xfId="22203"/>
    <cellStyle name="Encabezado 4" xfId="22204"/>
    <cellStyle name="Énfasis1" xfId="22205"/>
    <cellStyle name="Énfasis2" xfId="22206"/>
    <cellStyle name="Énfasis3" xfId="22207"/>
    <cellStyle name="Énfasis4" xfId="22208"/>
    <cellStyle name="Énfasis5" xfId="22209"/>
    <cellStyle name="Énfasis6" xfId="22210"/>
    <cellStyle name="Entrada" xfId="22211"/>
    <cellStyle name="Euro" xfId="16752"/>
    <cellStyle name="Euro 2" xfId="16753"/>
    <cellStyle name="Euro 2 2" xfId="22214"/>
    <cellStyle name="Euro 2 3" xfId="22213"/>
    <cellStyle name="Euro 3" xfId="16754"/>
    <cellStyle name="Euro 3 2" xfId="22215"/>
    <cellStyle name="Euro 4" xfId="22216"/>
    <cellStyle name="Euro 5" xfId="22212"/>
    <cellStyle name="Euro_do_DERIV_300612" xfId="22217"/>
    <cellStyle name="Explanatory Text" xfId="22218"/>
    <cellStyle name="Explanatory Text 2" xfId="22219"/>
    <cellStyle name="F2" xfId="16755"/>
    <cellStyle name="F2 2" xfId="16756"/>
    <cellStyle name="F2 3" xfId="16757"/>
    <cellStyle name="F2 4" xfId="16758"/>
    <cellStyle name="F2 5" xfId="22220"/>
    <cellStyle name="F3" xfId="16759"/>
    <cellStyle name="F3 2" xfId="16760"/>
    <cellStyle name="F3 3" xfId="16761"/>
    <cellStyle name="F3 4" xfId="16762"/>
    <cellStyle name="F3 5" xfId="22221"/>
    <cellStyle name="F4" xfId="16763"/>
    <cellStyle name="F4 2" xfId="16764"/>
    <cellStyle name="F4 3" xfId="16765"/>
    <cellStyle name="F4 4" xfId="16766"/>
    <cellStyle name="F4 5" xfId="22222"/>
    <cellStyle name="F5" xfId="16767"/>
    <cellStyle name="F5 2" xfId="16768"/>
    <cellStyle name="F5 3" xfId="16769"/>
    <cellStyle name="F5 4" xfId="16770"/>
    <cellStyle name="F5 5" xfId="22223"/>
    <cellStyle name="F6" xfId="16771"/>
    <cellStyle name="F6 2" xfId="16772"/>
    <cellStyle name="F6 3" xfId="16773"/>
    <cellStyle name="F6 4" xfId="16774"/>
    <cellStyle name="F6 5" xfId="22224"/>
    <cellStyle name="F7" xfId="16775"/>
    <cellStyle name="F7 2" xfId="16776"/>
    <cellStyle name="F7 3" xfId="16777"/>
    <cellStyle name="F7 4" xfId="16778"/>
    <cellStyle name="F7 5" xfId="22225"/>
    <cellStyle name="F8" xfId="16779"/>
    <cellStyle name="F8 2" xfId="16780"/>
    <cellStyle name="F8 3" xfId="16781"/>
    <cellStyle name="F8 4" xfId="16782"/>
    <cellStyle name="F8 5" xfId="22226"/>
    <cellStyle name="fecha" xfId="22227"/>
    <cellStyle name="Fijo" xfId="22228"/>
    <cellStyle name="Financiero" xfId="22229"/>
    <cellStyle name="Followed Hyperlink_securities_280207" xfId="22230"/>
    <cellStyle name="Good" xfId="22231"/>
    <cellStyle name="Good 2" xfId="22232"/>
    <cellStyle name="Header1" xfId="16783"/>
    <cellStyle name="Header1 2" xfId="22233"/>
    <cellStyle name="Header2" xfId="16784"/>
    <cellStyle name="Header2 2" xfId="22235"/>
    <cellStyle name="Header2 2 2" xfId="22236"/>
    <cellStyle name="Header2 3" xfId="22237"/>
    <cellStyle name="Header2 3 2" xfId="22238"/>
    <cellStyle name="Header2 4" xfId="22239"/>
    <cellStyle name="Header2 4 2" xfId="22240"/>
    <cellStyle name="Header2 5" xfId="22241"/>
    <cellStyle name="Header2 6" xfId="22242"/>
    <cellStyle name="Header2 7" xfId="22234"/>
    <cellStyle name="Heading 1" xfId="22243"/>
    <cellStyle name="Heading 1 2" xfId="22244"/>
    <cellStyle name="Heading 2" xfId="22245"/>
    <cellStyle name="Heading 2 2" xfId="22246"/>
    <cellStyle name="Heading 3" xfId="22247"/>
    <cellStyle name="Heading 3 2" xfId="22248"/>
    <cellStyle name="Heading 3 2 2" xfId="22249"/>
    <cellStyle name="Heading 3 3" xfId="22250"/>
    <cellStyle name="Heading 4" xfId="22251"/>
    <cellStyle name="Heading 4 2" xfId="22252"/>
    <cellStyle name="Heading, Column" xfId="22253"/>
    <cellStyle name="Heading, Section" xfId="22254"/>
    <cellStyle name="Hiperłącze 2" xfId="16785"/>
    <cellStyle name="Hiperłącze 2 2" xfId="16786"/>
    <cellStyle name="Hiperłącze 2 3" xfId="22255"/>
    <cellStyle name="Hiperłącze 3" xfId="16787"/>
    <cellStyle name="Hyperlink 2" xfId="22256"/>
    <cellStyle name="Hyperlink_Plan finansowy-DRK" xfId="16788"/>
    <cellStyle name="Incorrecto" xfId="22257"/>
    <cellStyle name="INMOBILIARIA RIMO SA DE CV" xfId="22258"/>
    <cellStyle name="Input" xfId="22259"/>
    <cellStyle name="Input 2" xfId="22260"/>
    <cellStyle name="Input 2 2" xfId="22261"/>
    <cellStyle name="Input 2 2 2" xfId="22262"/>
    <cellStyle name="Input 2 3" xfId="22263"/>
    <cellStyle name="Input 3" xfId="22264"/>
    <cellStyle name="Input 3 2" xfId="22265"/>
    <cellStyle name="Input 4" xfId="22266"/>
    <cellStyle name="Komórka połączona 2" xfId="16789"/>
    <cellStyle name="Komórka połączona 2 2" xfId="16790"/>
    <cellStyle name="Komórka połączona 2 3" xfId="16791"/>
    <cellStyle name="Komórka połączona 2 4" xfId="22267"/>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2 2 2" xfId="22270"/>
    <cellStyle name="Komórka zaznaczona 2 2 3" xfId="22269"/>
    <cellStyle name="Komórka zaznaczona 2 3" xfId="16799"/>
    <cellStyle name="Komórka zaznaczona 2 3 2" xfId="22271"/>
    <cellStyle name="Komórka zaznaczona 2 4" xfId="16800"/>
    <cellStyle name="Komórka zaznaczona 2 4 2" xfId="22272"/>
    <cellStyle name="Komórka zaznaczona 2 5" xfId="22268"/>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_x000d__x000a_Path=M:\RIOCEN01_x000d__x000a_Name=Carlos Emilio Brousse_x000d__x000a_DDAApps=nsf,nsg,nsh,jtf,ns2,ors,org_x000d__x000a_SmartIcons=Todos_x000d__x000a_" xfId="22273"/>
    <cellStyle name="l]_x000d__x000a_Path=M:\RIOCEN01_x000d__x000a_Name=Carlos Emilio Brousse_x000d__x000a_DDEApps=nsf,nsg,nsh,ntf,ns2,ors,org_x000d__x000a_SmartIcons=Todos_x000d__x000a_" xfId="22274"/>
    <cellStyle name="l]_x000d__x000a_Path=M:\RIOCEN01_x000d__x000a_Name=Carlos Emilio Brousse_x000d__x000a_DDEApps=nsf,nsg,nsh,ntf,ns2,ors,org_x000d__x000a_SmartIcons=Todos_x000d__x000a_ 2" xfId="22275"/>
    <cellStyle name="l]_x000d__x000a_Path=M:\RIOCEN01_x000d__x000a_Name=Carlos Emilio Brousse_x000d__x000a_DDEApps=nsf,nsg,nsh,ntf,ns2,ors,org_x000d__x000a_SmartIcons=Todos_x000d__x000a_ 3" xfId="22276"/>
    <cellStyle name="Licence" xfId="16810"/>
    <cellStyle name="Licence 2" xfId="22278"/>
    <cellStyle name="Licence 2 2" xfId="22279"/>
    <cellStyle name="Licence 3" xfId="22277"/>
    <cellStyle name="Licence_Zeszyt1" xfId="22280"/>
    <cellStyle name="Linked Cell" xfId="22281"/>
    <cellStyle name="Linked Cell 2" xfId="22282"/>
    <cellStyle name="měny_laroux" xfId="16811"/>
    <cellStyle name="MEXICANA INDUSTRIAL DE INSUMOS AGROPECUA" xfId="22283"/>
    <cellStyle name="Millares 2" xfId="22284"/>
    <cellStyle name="Millares 3" xfId="22285"/>
    <cellStyle name="Milliers [0]_laroux" xfId="16812"/>
    <cellStyle name="Milliers_laroux" xfId="16813"/>
    <cellStyle name="Monåda_Maãro1_Módulo2" xfId="22286"/>
    <cellStyle name="Monétaire [0]_Open&amp;Close" xfId="22287"/>
    <cellStyle name="Monétaire_Open&amp;Close" xfId="22288"/>
    <cellStyle name="Monetario" xfId="22289"/>
    <cellStyle name="MORENO LACALLE GUIZAR JOSE GUILLERMO" xfId="22290"/>
    <cellStyle name="Nagłówek" xfId="16814"/>
    <cellStyle name="Nagłówek 1 2" xfId="16815"/>
    <cellStyle name="Nagłówek 1 2 2" xfId="16816"/>
    <cellStyle name="Nagłówek 1 2 3" xfId="16817"/>
    <cellStyle name="Nagłówek 1 2 4" xfId="22292"/>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2 4" xfId="22293"/>
    <cellStyle name="Nagłówek 2 3" xfId="16825"/>
    <cellStyle name="Nagłówek 2 4" xfId="16826"/>
    <cellStyle name="Nagłówek 2 5" xfId="16827"/>
    <cellStyle name="Nagłówek 2 6" xfId="16828"/>
    <cellStyle name="Nagłówek 3 2" xfId="16829"/>
    <cellStyle name="Nagłówek 3 2 2" xfId="16830"/>
    <cellStyle name="Nagłówek 3 2 2 2" xfId="22295"/>
    <cellStyle name="Nagłówek 3 2 3" xfId="16831"/>
    <cellStyle name="Nagłówek 3 2 4" xfId="22294"/>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2 4" xfId="22296"/>
    <cellStyle name="Nagłówek 4 3" xfId="16839"/>
    <cellStyle name="Nagłówek 4 4" xfId="16840"/>
    <cellStyle name="Nagłówek 4 5" xfId="16841"/>
    <cellStyle name="Nagłówek 4 6" xfId="16842"/>
    <cellStyle name="Nagłówek 5" xfId="22291"/>
    <cellStyle name="Neutral" xfId="22297"/>
    <cellStyle name="Neutral 2" xfId="22298"/>
    <cellStyle name="Neutralne 2" xfId="16843"/>
    <cellStyle name="Neutralne 2 2" xfId="16844"/>
    <cellStyle name="Neutralne 2 3" xfId="16845"/>
    <cellStyle name="Neutralne 2 4" xfId="22299"/>
    <cellStyle name="Neutralne 3" xfId="16846"/>
    <cellStyle name="Neutralne 4" xfId="16847"/>
    <cellStyle name="Neutralne 5" xfId="16848"/>
    <cellStyle name="Neutralne 6" xfId="16849"/>
    <cellStyle name="no dec" xfId="22300"/>
    <cellStyle name="Normal - Style1" xfId="16850"/>
    <cellStyle name="Normal - Style1 2" xfId="22302"/>
    <cellStyle name="Normal - Style1 2 2" xfId="22303"/>
    <cellStyle name="Normal - Style1 2 2 2" xfId="22304"/>
    <cellStyle name="Normal - Style1 2 3" xfId="22305"/>
    <cellStyle name="Normal - Style1 3" xfId="22306"/>
    <cellStyle name="Normal - Style1 3 2" xfId="22307"/>
    <cellStyle name="Normal - Style1 3 2 2" xfId="22308"/>
    <cellStyle name="Normal - Style1 3 3" xfId="22309"/>
    <cellStyle name="Normal - Style1 4" xfId="22310"/>
    <cellStyle name="Normal - Style1 4 2" xfId="22311"/>
    <cellStyle name="Normal - Style1 5" xfId="22312"/>
    <cellStyle name="Normal - Style1 6" xfId="22301"/>
    <cellStyle name="Normal 2" xfId="16851"/>
    <cellStyle name="Normal 2 2" xfId="16852"/>
    <cellStyle name="Normal 2 2 2" xfId="22314"/>
    <cellStyle name="Normal 2 3" xfId="22313"/>
    <cellStyle name="Normal 3" xfId="16853"/>
    <cellStyle name="Normal 3 2" xfId="22316"/>
    <cellStyle name="Normal 3 3" xfId="22315"/>
    <cellStyle name="Normal 3_UZGODNIENIE_FXOPCJE_300612" xfId="22317"/>
    <cellStyle name="Normal 4" xfId="16854"/>
    <cellStyle name="Normal 4 2" xfId="22318"/>
    <cellStyle name="Normal 5" xfId="16855"/>
    <cellStyle name="Normal 5 2" xfId="22319"/>
    <cellStyle name="Normal 6" xfId="16856"/>
    <cellStyle name="Normal_#10-Headcount" xfId="16857"/>
    <cellStyle name="normální_laroux" xfId="16858"/>
    <cellStyle name="Normalny" xfId="0" builtinId="0"/>
    <cellStyle name="Normalny (2)" xfId="16859"/>
    <cellStyle name="Normalny (2) 2" xfId="22321"/>
    <cellStyle name="Normalny (2) 3" xfId="22320"/>
    <cellStyle name="Normalny 10" xfId="16860"/>
    <cellStyle name="Normalny 10 2" xfId="16861"/>
    <cellStyle name="Normalny 10 2 2" xfId="16862"/>
    <cellStyle name="Normalny 10 2 2 2" xfId="22323"/>
    <cellStyle name="Normalny 10 2 3" xfId="22324"/>
    <cellStyle name="Normalny 10 2 4" xfId="22325"/>
    <cellStyle name="Normalny 10 2 5" xfId="22326"/>
    <cellStyle name="Normalny 10 2 6" xfId="22327"/>
    <cellStyle name="Normalny 10 2 7" xfId="22328"/>
    <cellStyle name="Normalny 10 3" xfId="16863"/>
    <cellStyle name="Normalny 10 3 2" xfId="22330"/>
    <cellStyle name="Normalny 10 3 3" xfId="22329"/>
    <cellStyle name="Normalny 10 4" xfId="16864"/>
    <cellStyle name="Normalny 10 4 2" xfId="22331"/>
    <cellStyle name="Normalny 10 4 2 2" xfId="22332"/>
    <cellStyle name="Normalny 10 4 3" xfId="22333"/>
    <cellStyle name="Normalny 10 4 4" xfId="22334"/>
    <cellStyle name="Normalny 10 4 5" xfId="22335"/>
    <cellStyle name="Normalny 10 4 6" xfId="22336"/>
    <cellStyle name="Normalny 10 4 7" xfId="22337"/>
    <cellStyle name="Normalny 10 5" xfId="16865"/>
    <cellStyle name="Normalny 10 5 2" xfId="22338"/>
    <cellStyle name="Normalny 10 6" xfId="16866"/>
    <cellStyle name="Normalny 10 6 2" xfId="22339"/>
    <cellStyle name="Normalny 10 7" xfId="22322"/>
    <cellStyle name="Normalny 11" xfId="16867"/>
    <cellStyle name="Normalny 11 2" xfId="22341"/>
    <cellStyle name="Normalny 11 2 2" xfId="22342"/>
    <cellStyle name="Normalny 11 2 2 2" xfId="22343"/>
    <cellStyle name="Normalny 11 2 3" xfId="22344"/>
    <cellStyle name="Normalny 11 2 4" xfId="22345"/>
    <cellStyle name="Normalny 11 2 5" xfId="22346"/>
    <cellStyle name="Normalny 11 2 6" xfId="22347"/>
    <cellStyle name="Normalny 11 2 7" xfId="22348"/>
    <cellStyle name="Normalny 11 3" xfId="22349"/>
    <cellStyle name="Normalny 11 3 2" xfId="22350"/>
    <cellStyle name="Normalny 11 4" xfId="22351"/>
    <cellStyle name="Normalny 11 4 2" xfId="22352"/>
    <cellStyle name="Normalny 11 5" xfId="22353"/>
    <cellStyle name="Normalny 11 6" xfId="22354"/>
    <cellStyle name="Normalny 11 7" xfId="22355"/>
    <cellStyle name="Normalny 11 8" xfId="22356"/>
    <cellStyle name="Normalny 11 9" xfId="22340"/>
    <cellStyle name="Normalny 12" xfId="16868"/>
    <cellStyle name="Normalny 12 10" xfId="22357"/>
    <cellStyle name="Normalny 12 2" xfId="22358"/>
    <cellStyle name="Normalny 12 2 2" xfId="22359"/>
    <cellStyle name="Normalny 12 2 3" xfId="22360"/>
    <cellStyle name="Normalny 12 3" xfId="22361"/>
    <cellStyle name="Normalny 12 3 2" xfId="22362"/>
    <cellStyle name="Normalny 12 3 2 2" xfId="22363"/>
    <cellStyle name="Normalny 12 3 3" xfId="22364"/>
    <cellStyle name="Normalny 12 3 4" xfId="22365"/>
    <cellStyle name="Normalny 12 3 5" xfId="22366"/>
    <cellStyle name="Normalny 12 3 6" xfId="22367"/>
    <cellStyle name="Normalny 12 3 7" xfId="22368"/>
    <cellStyle name="Normalny 12 4" xfId="22369"/>
    <cellStyle name="Normalny 12 4 2" xfId="22370"/>
    <cellStyle name="Normalny 12 5" xfId="22371"/>
    <cellStyle name="Normalny 12 5 2" xfId="22372"/>
    <cellStyle name="Normalny 12 6" xfId="22373"/>
    <cellStyle name="Normalny 12 7" xfId="22374"/>
    <cellStyle name="Normalny 12 8" xfId="22375"/>
    <cellStyle name="Normalny 12 9" xfId="22376"/>
    <cellStyle name="Normalny 13" xfId="16869"/>
    <cellStyle name="Normalny 13 2" xfId="22378"/>
    <cellStyle name="Normalny 13 2 2" xfId="22379"/>
    <cellStyle name="Normalny 13 3" xfId="22380"/>
    <cellStyle name="Normalny 13 3 2" xfId="22381"/>
    <cellStyle name="Normalny 13 3 2 2" xfId="22382"/>
    <cellStyle name="Normalny 13 3 3" xfId="22383"/>
    <cellStyle name="Normalny 13 3 4" xfId="22384"/>
    <cellStyle name="Normalny 13 3 5" xfId="22385"/>
    <cellStyle name="Normalny 13 3 6" xfId="22386"/>
    <cellStyle name="Normalny 13 3 7" xfId="22387"/>
    <cellStyle name="Normalny 13 4" xfId="22388"/>
    <cellStyle name="Normalny 13 5" xfId="22377"/>
    <cellStyle name="Normalny 14" xfId="16870"/>
    <cellStyle name="Normalny 14 2" xfId="22390"/>
    <cellStyle name="Normalny 14 2 2" xfId="22391"/>
    <cellStyle name="Normalny 14 3" xfId="22392"/>
    <cellStyle name="Normalny 14 3 2" xfId="22393"/>
    <cellStyle name="Normalny 14 4" xfId="22394"/>
    <cellStyle name="Normalny 14 5" xfId="22389"/>
    <cellStyle name="Normalny 15" xfId="16871"/>
    <cellStyle name="Normalny 15 2" xfId="22396"/>
    <cellStyle name="Normalny 15 2 2" xfId="22397"/>
    <cellStyle name="Normalny 15 3" xfId="16872"/>
    <cellStyle name="Normalny 15 4" xfId="22398"/>
    <cellStyle name="Normalny 15 5" xfId="22399"/>
    <cellStyle name="Normalny 15 6" xfId="22400"/>
    <cellStyle name="Normalny 15 7" xfId="22395"/>
    <cellStyle name="Normalny 16" xfId="16873"/>
    <cellStyle name="Normalny 16 10" xfId="22401"/>
    <cellStyle name="Normalny 16 2" xfId="22402"/>
    <cellStyle name="Normalny 16 2 2" xfId="22403"/>
    <cellStyle name="Normalny 16 3" xfId="22404"/>
    <cellStyle name="Normalny 16 3 2" xfId="22405"/>
    <cellStyle name="Normalny 16 3 2 2" xfId="22406"/>
    <cellStyle name="Normalny 16 3 3" xfId="22407"/>
    <cellStyle name="Normalny 16 3 4" xfId="22408"/>
    <cellStyle name="Normalny 16 3 5" xfId="22409"/>
    <cellStyle name="Normalny 16 3 6" xfId="22410"/>
    <cellStyle name="Normalny 16 3 7" xfId="22411"/>
    <cellStyle name="Normalny 16 4" xfId="22412"/>
    <cellStyle name="Normalny 16 4 2" xfId="22413"/>
    <cellStyle name="Normalny 16 5" xfId="22414"/>
    <cellStyle name="Normalny 16 5 2" xfId="22415"/>
    <cellStyle name="Normalny 16 6" xfId="22416"/>
    <cellStyle name="Normalny 16 7" xfId="22417"/>
    <cellStyle name="Normalny 16 8" xfId="22418"/>
    <cellStyle name="Normalny 16 9" xfId="22419"/>
    <cellStyle name="Normalny 17" xfId="16874"/>
    <cellStyle name="Normalny 17 2" xfId="22421"/>
    <cellStyle name="Normalny 17 2 2" xfId="22422"/>
    <cellStyle name="Normalny 17 3" xfId="22423"/>
    <cellStyle name="Normalny 17 3 2" xfId="22424"/>
    <cellStyle name="Normalny 17 3 2 2" xfId="22425"/>
    <cellStyle name="Normalny 17 3 3" xfId="22426"/>
    <cellStyle name="Normalny 17 3 4" xfId="22427"/>
    <cellStyle name="Normalny 17 3 5" xfId="22428"/>
    <cellStyle name="Normalny 17 3 6" xfId="22429"/>
    <cellStyle name="Normalny 17 3 7" xfId="22430"/>
    <cellStyle name="Normalny 17 4" xfId="22431"/>
    <cellStyle name="Normalny 17 5" xfId="22420"/>
    <cellStyle name="Normalny 18" xfId="21870"/>
    <cellStyle name="Normalny 18 2" xfId="22433"/>
    <cellStyle name="Normalny 18 2 2" xfId="22434"/>
    <cellStyle name="Normalny 18 3" xfId="22435"/>
    <cellStyle name="Normalny 18 3 2" xfId="22436"/>
    <cellStyle name="Normalny 18 4" xfId="22437"/>
    <cellStyle name="Normalny 18 5" xfId="22432"/>
    <cellStyle name="Normalny 19" xfId="22438"/>
    <cellStyle name="Normalny 19 2" xfId="22439"/>
    <cellStyle name="Normalny 19 2 2" xfId="22440"/>
    <cellStyle name="Normalny 19 3" xfId="22441"/>
    <cellStyle name="Normalny 19 4" xfId="22442"/>
    <cellStyle name="Normalny 19 5" xfId="22443"/>
    <cellStyle name="Normalny 19 6" xfId="22444"/>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5"/>
    <cellStyle name="Normalny 2 2" xfId="16890"/>
    <cellStyle name="Normalny 2 2 2" xfId="16891"/>
    <cellStyle name="Normalny 2 2 2 2" xfId="16892"/>
    <cellStyle name="Normalny 2 2 2 3" xfId="22446"/>
    <cellStyle name="Normalny 2 2 3" xfId="16893"/>
    <cellStyle name="Normalny 2 2 3 2" xfId="22447"/>
    <cellStyle name="Normalny 2 2 4" xfId="16894"/>
    <cellStyle name="Normalny 2 2 4 2" xfId="22448"/>
    <cellStyle name="Normalny 2 2 5" xfId="16895"/>
    <cellStyle name="Normalny 2 2 5 2" xfId="22449"/>
    <cellStyle name="Normalny 2 2 6" xfId="16896"/>
    <cellStyle name="Normalny 2 3" xfId="16897"/>
    <cellStyle name="Normalny 2 3 2" xfId="16898"/>
    <cellStyle name="Normalny 2 3 2 2" xfId="16899"/>
    <cellStyle name="Normalny 2 3 2 3" xfId="16900"/>
    <cellStyle name="Normalny 2 3 2 4" xfId="16901"/>
    <cellStyle name="Normalny 2 3 2 5" xfId="2245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0"/>
    <cellStyle name="Normalny 2 4" xfId="16914"/>
    <cellStyle name="Normalny 2 4 2" xfId="16915"/>
    <cellStyle name="Normalny 2 4 3" xfId="16916"/>
    <cellStyle name="Normalny 2 4 4" xfId="16917"/>
    <cellStyle name="Normalny 2 4 5" xfId="22452"/>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3"/>
    <cellStyle name="Normalny 2 6" xfId="16934"/>
    <cellStyle name="Normalny 2 6 2" xfId="16935"/>
    <cellStyle name="Normalny 2 6 3" xfId="16936"/>
    <cellStyle name="Normalny 2 6 4" xfId="16937"/>
    <cellStyle name="Normalny 2 6 5" xfId="22454"/>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5"/>
    <cellStyle name="Normalny 20 2" xfId="22456"/>
    <cellStyle name="Normalny 20 2 2" xfId="22457"/>
    <cellStyle name="Normalny 20 3" xfId="22458"/>
    <cellStyle name="Normalny 20 3 2" xfId="22459"/>
    <cellStyle name="Normalny 20 4" xfId="22460"/>
    <cellStyle name="Normalny 21" xfId="22461"/>
    <cellStyle name="Normalny 21 2" xfId="22462"/>
    <cellStyle name="Normalny 21 2 2" xfId="22463"/>
    <cellStyle name="Normalny 21 3" xfId="22464"/>
    <cellStyle name="Normalny 21 4" xfId="22465"/>
    <cellStyle name="Normalny 21 5" xfId="22466"/>
    <cellStyle name="Normalny 21 6" xfId="22467"/>
    <cellStyle name="Normalny 22" xfId="22468"/>
    <cellStyle name="Normalny 22 2" xfId="22469"/>
    <cellStyle name="Normalny 22 2 2" xfId="22470"/>
    <cellStyle name="Normalny 22 3" xfId="22471"/>
    <cellStyle name="Normalny 22 3 2" xfId="22472"/>
    <cellStyle name="Normalny 22 4" xfId="22473"/>
    <cellStyle name="Normalny 23" xfId="22474"/>
    <cellStyle name="Normalny 23 2" xfId="22475"/>
    <cellStyle name="Normalny 23 2 2" xfId="22476"/>
    <cellStyle name="Normalny 23 3" xfId="22477"/>
    <cellStyle name="Normalny 23 4" xfId="22478"/>
    <cellStyle name="Normalny 23 5" xfId="22479"/>
    <cellStyle name="Normalny 23 6" xfId="22480"/>
    <cellStyle name="Normalny 24" xfId="22481"/>
    <cellStyle name="Normalny 24 2" xfId="22482"/>
    <cellStyle name="Normalny 24 2 2" xfId="22483"/>
    <cellStyle name="Normalny 24 3" xfId="22484"/>
    <cellStyle name="Normalny 24 3 2" xfId="22485"/>
    <cellStyle name="Normalny 24 4" xfId="22486"/>
    <cellStyle name="Normalny 25" xfId="22487"/>
    <cellStyle name="Normalny 25 2" xfId="22488"/>
    <cellStyle name="Normalny 25 3" xfId="22489"/>
    <cellStyle name="Normalny 25 3 2" xfId="22490"/>
    <cellStyle name="Normalny 25 4" xfId="22491"/>
    <cellStyle name="Normalny 25 5" xfId="22492"/>
    <cellStyle name="Normalny 25 6" xfId="22493"/>
    <cellStyle name="Normalny 25 7" xfId="22494"/>
    <cellStyle name="Normalny 26" xfId="22495"/>
    <cellStyle name="Normalny 26 2" xfId="22496"/>
    <cellStyle name="Normalny 26 2 2" xfId="22497"/>
    <cellStyle name="Normalny 26 3" xfId="22498"/>
    <cellStyle name="Normalny 26 3 2" xfId="22499"/>
    <cellStyle name="Normalny 26 4" xfId="22500"/>
    <cellStyle name="Normalny 27" xfId="22501"/>
    <cellStyle name="Normalny 27 2" xfId="22502"/>
    <cellStyle name="Normalny 27 2 2" xfId="22503"/>
    <cellStyle name="Normalny 27 3" xfId="22504"/>
    <cellStyle name="Normalny 27 4" xfId="22505"/>
    <cellStyle name="Normalny 27 5" xfId="22506"/>
    <cellStyle name="Normalny 27 6" xfId="22507"/>
    <cellStyle name="Normalny 28" xfId="22508"/>
    <cellStyle name="Normalny 28 2" xfId="22509"/>
    <cellStyle name="Normalny 28 2 2" xfId="22510"/>
    <cellStyle name="Normalny 28 3" xfId="22511"/>
    <cellStyle name="Normalny 28 3 2" xfId="22512"/>
    <cellStyle name="Normalny 28 4" xfId="22513"/>
    <cellStyle name="Normalny 28 5" xfId="22514"/>
    <cellStyle name="Normalny 29" xfId="22515"/>
    <cellStyle name="Normalny 29 2" xfId="22516"/>
    <cellStyle name="Normalny 29 2 2" xfId="22517"/>
    <cellStyle name="Normalny 29 3" xfId="22518"/>
    <cellStyle name="Normalny 29 4" xfId="22519"/>
    <cellStyle name="Normalny 29 5" xfId="22520"/>
    <cellStyle name="Normalny 29 6" xfId="22521"/>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2"/>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3"/>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4"/>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5"/>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6"/>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7"/>
    <cellStyle name="Normalny 30 2" xfId="22528"/>
    <cellStyle name="Normalny 30 2 2" xfId="22529"/>
    <cellStyle name="Normalny 30 3" xfId="22530"/>
    <cellStyle name="Normalny 30 3 2" xfId="22531"/>
    <cellStyle name="Normalny 30 4" xfId="22532"/>
    <cellStyle name="Normalny 31" xfId="22533"/>
    <cellStyle name="Normalny 31 2" xfId="22534"/>
    <cellStyle name="Normalny 31 3" xfId="22535"/>
    <cellStyle name="Normalny 31 3 2" xfId="22536"/>
    <cellStyle name="Normalny 31 4" xfId="22537"/>
    <cellStyle name="Normalny 31 5" xfId="22538"/>
    <cellStyle name="Normalny 31 6" xfId="22539"/>
    <cellStyle name="Normalny 31 7" xfId="22540"/>
    <cellStyle name="Normalny 32" xfId="22541"/>
    <cellStyle name="Normalny 32 2" xfId="22542"/>
    <cellStyle name="Normalny 32 2 2" xfId="22543"/>
    <cellStyle name="Normalny 32 3" xfId="22544"/>
    <cellStyle name="Normalny 32 4" xfId="22545"/>
    <cellStyle name="Normalny 33" xfId="22546"/>
    <cellStyle name="Normalny 33 2" xfId="22547"/>
    <cellStyle name="Normalny 33 2 2" xfId="22548"/>
    <cellStyle name="Normalny 33 3" xfId="22549"/>
    <cellStyle name="Normalny 33 4" xfId="22550"/>
    <cellStyle name="Normalny 33 5" xfId="22551"/>
    <cellStyle name="Normalny 33 6" xfId="22552"/>
    <cellStyle name="Normalny 33 7" xfId="22553"/>
    <cellStyle name="Normalny 34" xfId="22554"/>
    <cellStyle name="Normalny 34 2" xfId="22555"/>
    <cellStyle name="Normalny 34 3" xfId="22556"/>
    <cellStyle name="Normalny 35" xfId="22557"/>
    <cellStyle name="Normalny 35 2" xfId="22558"/>
    <cellStyle name="Normalny 36" xfId="22559"/>
    <cellStyle name="Normalny 36 2" xfId="22560"/>
    <cellStyle name="Normalny 36 2 2" xfId="22561"/>
    <cellStyle name="Normalny 36 3" xfId="22562"/>
    <cellStyle name="Normalny 36 4" xfId="22563"/>
    <cellStyle name="Normalny 36 5" xfId="22564"/>
    <cellStyle name="Normalny 36 6" xfId="22565"/>
    <cellStyle name="Normalny 37" xfId="22566"/>
    <cellStyle name="Normalny 37 2" xfId="22567"/>
    <cellStyle name="Normalny 38" xfId="22568"/>
    <cellStyle name="Normalny 38 2" xfId="22569"/>
    <cellStyle name="Normalny 39" xfId="22570"/>
    <cellStyle name="Normalny 39 2" xfId="22571"/>
    <cellStyle name="Normalny 4" xfId="20799"/>
    <cellStyle name="Normalny 4 2" xfId="20800"/>
    <cellStyle name="Normalny 4 2 2" xfId="20801"/>
    <cellStyle name="Normalny 4 2 3" xfId="22572"/>
    <cellStyle name="Normalny 4 3" xfId="20802"/>
    <cellStyle name="Normalny 4 3 2" xfId="22573"/>
    <cellStyle name="Normalny 4 4" xfId="20803"/>
    <cellStyle name="Normalny 4 4 2" xfId="20804"/>
    <cellStyle name="Normalny 4 4 3" xfId="22574"/>
    <cellStyle name="Normalny 4 5" xfId="20805"/>
    <cellStyle name="Normalny 4 5 2" xfId="22575"/>
    <cellStyle name="Normalny 4 6" xfId="20806"/>
    <cellStyle name="Normalny 4 7" xfId="20807"/>
    <cellStyle name="Normalny 40" xfId="22576"/>
    <cellStyle name="Normalny 40 2" xfId="22577"/>
    <cellStyle name="Normalny 41" xfId="22578"/>
    <cellStyle name="Normalny 41 2" xfId="22579"/>
    <cellStyle name="Normalny 42" xfId="22580"/>
    <cellStyle name="Normalny 42 2" xfId="22581"/>
    <cellStyle name="Normalny 43" xfId="22582"/>
    <cellStyle name="Normalny 43 2" xfId="22583"/>
    <cellStyle name="Normalny 44" xfId="22584"/>
    <cellStyle name="Normalny 44 2" xfId="22585"/>
    <cellStyle name="Normalny 45" xfId="22586"/>
    <cellStyle name="Normalny 45 2" xfId="22587"/>
    <cellStyle name="Normalny 46" xfId="22588"/>
    <cellStyle name="Normalny 46 2" xfId="22589"/>
    <cellStyle name="Normalny 47" xfId="22590"/>
    <cellStyle name="Normalny 47 2" xfId="22591"/>
    <cellStyle name="Normalny 47 3" xfId="22592"/>
    <cellStyle name="Normalny 47 3 2" xfId="22593"/>
    <cellStyle name="Normalny 47 4" xfId="22594"/>
    <cellStyle name="Normalny 47 5" xfId="22595"/>
    <cellStyle name="Normalny 47 6" xfId="22596"/>
    <cellStyle name="Normalny 47 7" xfId="22597"/>
    <cellStyle name="Normalny 48" xfId="22598"/>
    <cellStyle name="Normalny 48 2" xfId="22599"/>
    <cellStyle name="Normalny 48 3" xfId="22600"/>
    <cellStyle name="Normalny 48 3 2" xfId="22601"/>
    <cellStyle name="Normalny 48 4" xfId="22602"/>
    <cellStyle name="Normalny 48 5" xfId="22603"/>
    <cellStyle name="Normalny 48 6" xfId="22604"/>
    <cellStyle name="Normalny 48 7" xfId="22605"/>
    <cellStyle name="Normalny 49" xfId="22606"/>
    <cellStyle name="Normalny 5" xfId="20808"/>
    <cellStyle name="Normalny 5 2" xfId="20809"/>
    <cellStyle name="Normalny 5 2 2" xfId="20810"/>
    <cellStyle name="Normalny 5 2 2 2" xfId="22609"/>
    <cellStyle name="Normalny 5 2 3" xfId="22608"/>
    <cellStyle name="Normalny 5 3" xfId="20811"/>
    <cellStyle name="Normalny 5 3 2" xfId="22610"/>
    <cellStyle name="Normalny 5 4" xfId="20812"/>
    <cellStyle name="Normalny 5 4 2" xfId="22611"/>
    <cellStyle name="Normalny 5 5" xfId="20813"/>
    <cellStyle name="Normalny 5 6" xfId="22607"/>
    <cellStyle name="Normalny 50" xfId="22612"/>
    <cellStyle name="Normalny 50 2" xfId="22613"/>
    <cellStyle name="Normalny 51" xfId="22614"/>
    <cellStyle name="Normalny 52" xfId="21875"/>
    <cellStyle name="Normalny 52 2" xfId="22616"/>
    <cellStyle name="Normalny 52 3" xfId="22615"/>
    <cellStyle name="Normalny 53" xfId="22617"/>
    <cellStyle name="Normalny 53 2" xfId="22618"/>
    <cellStyle name="Normalny 54" xfId="22619"/>
    <cellStyle name="Normalny 54 2" xfId="22620"/>
    <cellStyle name="Normalny 55" xfId="22621"/>
    <cellStyle name="Normalny 55 2" xfId="22622"/>
    <cellStyle name="Normalny 56" xfId="22623"/>
    <cellStyle name="Normalny 56 2" xfId="22624"/>
    <cellStyle name="Normalny 56 3" xfId="22625"/>
    <cellStyle name="Normalny 57" xfId="22626"/>
    <cellStyle name="Normalny 57 2" xfId="22627"/>
    <cellStyle name="Normalny 58" xfId="22628"/>
    <cellStyle name="Normalny 58 2" xfId="22629"/>
    <cellStyle name="Normalny 58 3" xfId="22630"/>
    <cellStyle name="Normalny 59" xfId="22631"/>
    <cellStyle name="Normalny 6" xfId="20814"/>
    <cellStyle name="Normalny 6 2" xfId="20815"/>
    <cellStyle name="Normalny 6 2 2" xfId="20816"/>
    <cellStyle name="Normalny 6 2 2 2" xfId="22634"/>
    <cellStyle name="Normalny 6 2 3" xfId="22633"/>
    <cellStyle name="Normalny 6 3" xfId="20817"/>
    <cellStyle name="Normalny 6 4" xfId="20818"/>
    <cellStyle name="Normalny 6 5" xfId="22632"/>
    <cellStyle name="Normalny 60" xfId="22635"/>
    <cellStyle name="Normalny 61" xfId="22636"/>
    <cellStyle name="Normalny 62" xfId="22637"/>
    <cellStyle name="Normalny 63" xfId="22638"/>
    <cellStyle name="Normalny 64" xfId="22639"/>
    <cellStyle name="Normalny 65" xfId="22640"/>
    <cellStyle name="Normalny 66" xfId="22641"/>
    <cellStyle name="Normalny 67" xfId="22642"/>
    <cellStyle name="Normalny 68" xfId="22643"/>
    <cellStyle name="Normalny 68 2" xfId="22644"/>
    <cellStyle name="Normalny 69" xfId="22645"/>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7"/>
    <cellStyle name="Normalny 7 2 2" xfId="20876"/>
    <cellStyle name="Normalny 7 2 2 10" xfId="20877"/>
    <cellStyle name="Normalny 7 2 2 11" xfId="20878"/>
    <cellStyle name="Normalny 7 2 2 12" xfId="2264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6"/>
    <cellStyle name="Normalny 7 3" xfId="21262"/>
    <cellStyle name="Normalny 7 3 10" xfId="21263"/>
    <cellStyle name="Normalny 7 3 11" xfId="21264"/>
    <cellStyle name="Normalny 7 3 12" xfId="22649"/>
    <cellStyle name="Normalny 7 3 2" xfId="21265"/>
    <cellStyle name="Normalny 7 3 2 10" xfId="21266"/>
    <cellStyle name="Normalny 7 3 2 11" xfId="22650"/>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2"/>
    <cellStyle name="Normalny 71" xfId="22653"/>
    <cellStyle name="Normalny 72" xfId="22654"/>
    <cellStyle name="Normalny 73" xfId="22655"/>
    <cellStyle name="Normalny 74" xfId="22656"/>
    <cellStyle name="Normalny 75" xfId="22657"/>
    <cellStyle name="Normalny 76" xfId="22658"/>
    <cellStyle name="Normalny 77" xfId="22659"/>
    <cellStyle name="Normalny 78" xfId="22660"/>
    <cellStyle name="Normalny 79" xfId="22661"/>
    <cellStyle name="Normalny 8" xfId="21778"/>
    <cellStyle name="Normalny 8 2" xfId="21779"/>
    <cellStyle name="Normalny 8 2 2" xfId="22664"/>
    <cellStyle name="Normalny 8 2 3" xfId="22665"/>
    <cellStyle name="Normalny 8 2 4" xfId="22663"/>
    <cellStyle name="Normalny 8 3" xfId="21780"/>
    <cellStyle name="Normalny 8 3 2" xfId="22667"/>
    <cellStyle name="Normalny 8 3 3" xfId="22666"/>
    <cellStyle name="Normalny 8 4" xfId="21781"/>
    <cellStyle name="Normalny 8 4 2" xfId="22668"/>
    <cellStyle name="Normalny 8 5" xfId="22662"/>
    <cellStyle name="Normalny 80" xfId="22669"/>
    <cellStyle name="Normalny 81" xfId="22670"/>
    <cellStyle name="Normalny 82" xfId="22671"/>
    <cellStyle name="Normalny 83" xfId="22672"/>
    <cellStyle name="Normalny 84" xfId="22673"/>
    <cellStyle name="Normalny 85" xfId="22674"/>
    <cellStyle name="Normalny 86" xfId="22675"/>
    <cellStyle name="Normalny 87" xfId="22676"/>
    <cellStyle name="Normalny 88" xfId="22677"/>
    <cellStyle name="Normalny 89" xfId="22678"/>
    <cellStyle name="Normalny 9" xfId="21782"/>
    <cellStyle name="Normalny 9 2" xfId="21783"/>
    <cellStyle name="Normalny 9 2 2" xfId="22681"/>
    <cellStyle name="Normalny 9 2 3" xfId="22680"/>
    <cellStyle name="Normalny 9 3" xfId="21784"/>
    <cellStyle name="Normalny 9 3 2" xfId="22682"/>
    <cellStyle name="Normalny 9 4" xfId="21785"/>
    <cellStyle name="Normalny 9 4 2" xfId="22683"/>
    <cellStyle name="Normalny 9 5" xfId="22679"/>
    <cellStyle name="Normalny 90" xfId="21878"/>
    <cellStyle name="Normalny 91" xfId="22971"/>
    <cellStyle name="Normalny 92" xfId="21876"/>
    <cellStyle name="Normalny_Sprawozdanie tabele dodatkowe" xfId="21869"/>
    <cellStyle name="Normalny1" xfId="22684"/>
    <cellStyle name="Normalny1 2" xfId="22685"/>
    <cellStyle name="Notas" xfId="22686"/>
    <cellStyle name="Notas 2" xfId="22687"/>
    <cellStyle name="Note" xfId="22688"/>
    <cellStyle name="Note 2" xfId="22689"/>
    <cellStyle name="Note 2 2" xfId="22690"/>
    <cellStyle name="Note 2 2 2" xfId="22691"/>
    <cellStyle name="Note 2 3" xfId="22692"/>
    <cellStyle name="Note 2 4" xfId="22693"/>
    <cellStyle name="Note 3" xfId="22694"/>
    <cellStyle name="Note 3 2" xfId="22695"/>
    <cellStyle name="Note 3 2 2" xfId="22696"/>
    <cellStyle name="Note 3 3" xfId="22697"/>
    <cellStyle name="Note 3 4" xfId="22698"/>
    <cellStyle name="Note 4" xfId="22699"/>
    <cellStyle name="Note 4 2" xfId="22700"/>
    <cellStyle name="Note 5" xfId="22701"/>
    <cellStyle name="Note 6" xfId="22702"/>
    <cellStyle name="Obliczenia 2" xfId="21786"/>
    <cellStyle name="Obliczenia 2 2" xfId="21787"/>
    <cellStyle name="Obliczenia 2 2 2" xfId="22705"/>
    <cellStyle name="Obliczenia 2 2 3" xfId="22704"/>
    <cellStyle name="Obliczenia 2 3" xfId="21788"/>
    <cellStyle name="Obliczenia 2 3 2" xfId="22706"/>
    <cellStyle name="Obliczenia 2 4" xfId="22703"/>
    <cellStyle name="Obliczenia 3" xfId="21789"/>
    <cellStyle name="Obliczenia 4" xfId="21790"/>
    <cellStyle name="Obliczenia 5" xfId="21791"/>
    <cellStyle name="Obliczenia 6" xfId="21792"/>
    <cellStyle name="Odwiedzone hiperłącze 2" xfId="22707"/>
    <cellStyle name="Output" xfId="22708"/>
    <cellStyle name="Output 2" xfId="22709"/>
    <cellStyle name="Output 2 2" xfId="22710"/>
    <cellStyle name="Output 2 2 2" xfId="22711"/>
    <cellStyle name="Output 2 3" xfId="22712"/>
    <cellStyle name="Output 3" xfId="22713"/>
    <cellStyle name="Output 3 2" xfId="22714"/>
    <cellStyle name="Output 4" xfId="22715"/>
    <cellStyle name="Percent 2" xfId="21793"/>
    <cellStyle name="Percent 3" xfId="21794"/>
    <cellStyle name="Percent 4" xfId="21795"/>
    <cellStyle name="Percent 5" xfId="21796"/>
    <cellStyle name="Percent 6" xfId="21797"/>
    <cellStyle name="Price" xfId="22716"/>
    <cellStyle name="Price  .00" xfId="22717"/>
    <cellStyle name="Price_3 Appendices - Other Models V1 Hard Key V1 051006" xfId="22718"/>
    <cellStyle name="Procentowy (2)" xfId="21798"/>
    <cellStyle name="Procentowy (2) 2" xfId="22721"/>
    <cellStyle name="Procentowy (2) 3" xfId="22722"/>
    <cellStyle name="Procentowy (2) 4" xfId="22720"/>
    <cellStyle name="Procentowy (2)_Zeszyt1" xfId="22723"/>
    <cellStyle name="Procentowy 10" xfId="21799"/>
    <cellStyle name="Procentowy 10 2" xfId="22725"/>
    <cellStyle name="Procentowy 10 2 2" xfId="22726"/>
    <cellStyle name="Procentowy 10 3" xfId="22724"/>
    <cellStyle name="Procentowy 11" xfId="22727"/>
    <cellStyle name="Procentowy 11 2" xfId="22728"/>
    <cellStyle name="Procentowy 11 2 2" xfId="22729"/>
    <cellStyle name="Procentowy 11 3" xfId="22730"/>
    <cellStyle name="Procentowy 11 3 2" xfId="22731"/>
    <cellStyle name="Procentowy 11 4" xfId="22732"/>
    <cellStyle name="Procentowy 11 4 2" xfId="22733"/>
    <cellStyle name="Procentowy 11 5" xfId="22734"/>
    <cellStyle name="Procentowy 12" xfId="22735"/>
    <cellStyle name="Procentowy 12 2" xfId="22736"/>
    <cellStyle name="Procentowy 12 2 2" xfId="22737"/>
    <cellStyle name="Procentowy 13" xfId="22738"/>
    <cellStyle name="Procentowy 13 2" xfId="22739"/>
    <cellStyle name="Procentowy 13 2 2" xfId="22740"/>
    <cellStyle name="Procentowy 13 3" xfId="22741"/>
    <cellStyle name="Procentowy 14" xfId="22742"/>
    <cellStyle name="Procentowy 14 2" xfId="22743"/>
    <cellStyle name="Procentowy 14 2 2" xfId="22744"/>
    <cellStyle name="Procentowy 14 3" xfId="22745"/>
    <cellStyle name="Procentowy 15" xfId="22746"/>
    <cellStyle name="Procentowy 15 2" xfId="22747"/>
    <cellStyle name="Procentowy 15 2 2" xfId="22748"/>
    <cellStyle name="Procentowy 15 3" xfId="22749"/>
    <cellStyle name="Procentowy 16" xfId="22750"/>
    <cellStyle name="Procentowy 16 2" xfId="22751"/>
    <cellStyle name="Procentowy 16 2 2" xfId="22752"/>
    <cellStyle name="Procentowy 16 3" xfId="22753"/>
    <cellStyle name="Procentowy 17" xfId="22754"/>
    <cellStyle name="Procentowy 17 2" xfId="22755"/>
    <cellStyle name="Procentowy 17 2 2" xfId="22756"/>
    <cellStyle name="Procentowy 17 3" xfId="22757"/>
    <cellStyle name="Procentowy 18" xfId="22758"/>
    <cellStyle name="Procentowy 18 2" xfId="22759"/>
    <cellStyle name="Procentowy 18 2 2" xfId="22760"/>
    <cellStyle name="Procentowy 18 3" xfId="22761"/>
    <cellStyle name="Procentowy 19" xfId="22762"/>
    <cellStyle name="Procentowy 19 2" xfId="22763"/>
    <cellStyle name="Procentowy 19 2 2" xfId="22764"/>
    <cellStyle name="Procentowy 19 3" xfId="22765"/>
    <cellStyle name="Procentowy 2" xfId="21800"/>
    <cellStyle name="Procentowy 2 2" xfId="21801"/>
    <cellStyle name="Procentowy 2 2 2" xfId="21802"/>
    <cellStyle name="Procentowy 2 2 2 2" xfId="22768"/>
    <cellStyle name="Procentowy 2 2 3" xfId="22767"/>
    <cellStyle name="Procentowy 2 3" xfId="21803"/>
    <cellStyle name="Procentowy 2 3 2" xfId="22770"/>
    <cellStyle name="Procentowy 2 3 3" xfId="22769"/>
    <cellStyle name="Procentowy 2 4" xfId="21804"/>
    <cellStyle name="Procentowy 2 4 2" xfId="22772"/>
    <cellStyle name="Procentowy 2 4 3" xfId="22771"/>
    <cellStyle name="Procentowy 2 5" xfId="21805"/>
    <cellStyle name="Procentowy 2 5 2" xfId="22773"/>
    <cellStyle name="Procentowy 2 6" xfId="22766"/>
    <cellStyle name="Procentowy 20" xfId="22774"/>
    <cellStyle name="Procentowy 20 2" xfId="22775"/>
    <cellStyle name="Procentowy 20 2 2" xfId="22776"/>
    <cellStyle name="Procentowy 20 3" xfId="22777"/>
    <cellStyle name="Procentowy 21" xfId="22778"/>
    <cellStyle name="Procentowy 21 2" xfId="22779"/>
    <cellStyle name="Procentowy 21 2 2" xfId="22780"/>
    <cellStyle name="Procentowy 21 3" xfId="22781"/>
    <cellStyle name="Procentowy 22" xfId="22782"/>
    <cellStyle name="Procentowy 22 2" xfId="22783"/>
    <cellStyle name="Procentowy 22 2 2" xfId="22784"/>
    <cellStyle name="Procentowy 22 3" xfId="22785"/>
    <cellStyle name="Procentowy 23" xfId="22786"/>
    <cellStyle name="Procentowy 23 2" xfId="22787"/>
    <cellStyle name="Procentowy 23 2 2" xfId="22788"/>
    <cellStyle name="Procentowy 23 3" xfId="22789"/>
    <cellStyle name="Procentowy 24" xfId="22790"/>
    <cellStyle name="Procentowy 24 2" xfId="22791"/>
    <cellStyle name="Procentowy 25" xfId="22792"/>
    <cellStyle name="Procentowy 25 2" xfId="22793"/>
    <cellStyle name="Procentowy 26" xfId="22794"/>
    <cellStyle name="Procentowy 26 2" xfId="22795"/>
    <cellStyle name="Procentowy 27" xfId="22796"/>
    <cellStyle name="Procentowy 28" xfId="22797"/>
    <cellStyle name="Procentowy 29" xfId="22798"/>
    <cellStyle name="Procentowy 3" xfId="21806"/>
    <cellStyle name="Procentowy 3 2" xfId="21807"/>
    <cellStyle name="Procentowy 3 2 2" xfId="22801"/>
    <cellStyle name="Procentowy 3 2 3" xfId="22800"/>
    <cellStyle name="Procentowy 3 3" xfId="21808"/>
    <cellStyle name="Procentowy 3 3 2" xfId="22803"/>
    <cellStyle name="Procentowy 3 3 3" xfId="22802"/>
    <cellStyle name="Procentowy 3 4" xfId="22804"/>
    <cellStyle name="Procentowy 3 5" xfId="22799"/>
    <cellStyle name="Procentowy 30" xfId="22805"/>
    <cellStyle name="Procentowy 31" xfId="22806"/>
    <cellStyle name="Procentowy 32" xfId="22807"/>
    <cellStyle name="Procentowy 33" xfId="22808"/>
    <cellStyle name="Procentowy 34" xfId="22809"/>
    <cellStyle name="Procentowy 35" xfId="22810"/>
    <cellStyle name="Procentowy 36" xfId="22811"/>
    <cellStyle name="Procentowy 37" xfId="22812"/>
    <cellStyle name="Procentowy 38" xfId="22813"/>
    <cellStyle name="Procentowy 39" xfId="22814"/>
    <cellStyle name="Procentowy 4" xfId="21809"/>
    <cellStyle name="Procentowy 4 2" xfId="21810"/>
    <cellStyle name="Procentowy 4 2 2" xfId="22817"/>
    <cellStyle name="Procentowy 4 2 3" xfId="22816"/>
    <cellStyle name="Procentowy 4 3" xfId="22818"/>
    <cellStyle name="Procentowy 4 4" xfId="22815"/>
    <cellStyle name="Procentowy 40" xfId="22819"/>
    <cellStyle name="Procentowy 41" xfId="22820"/>
    <cellStyle name="Procentowy 42" xfId="22821"/>
    <cellStyle name="Procentowy 43" xfId="22822"/>
    <cellStyle name="Procentowy 43 2" xfId="22823"/>
    <cellStyle name="Procentowy 44" xfId="22824"/>
    <cellStyle name="Procentowy 45" xfId="22825"/>
    <cellStyle name="Procentowy 46" xfId="22826"/>
    <cellStyle name="Procentowy 47" xfId="22827"/>
    <cellStyle name="Procentowy 48" xfId="22828"/>
    <cellStyle name="Procentowy 49" xfId="22829"/>
    <cellStyle name="Procentowy 5" xfId="21811"/>
    <cellStyle name="Procentowy 5 2" xfId="22831"/>
    <cellStyle name="Procentowy 5 2 2" xfId="22832"/>
    <cellStyle name="Procentowy 5 3" xfId="22833"/>
    <cellStyle name="Procentowy 5 4" xfId="22830"/>
    <cellStyle name="Procentowy 50" xfId="22834"/>
    <cellStyle name="Procentowy 51" xfId="22719"/>
    <cellStyle name="Procentowy 52" xfId="22972"/>
    <cellStyle name="Procentowy 6" xfId="21873"/>
    <cellStyle name="Procentowy 6 2" xfId="22836"/>
    <cellStyle name="Procentowy 6 2 2" xfId="22837"/>
    <cellStyle name="Procentowy 6 3" xfId="22838"/>
    <cellStyle name="Procentowy 6 4" xfId="22835"/>
    <cellStyle name="Procentowy 7" xfId="22839"/>
    <cellStyle name="Procentowy 7 2" xfId="22840"/>
    <cellStyle name="Procentowy 7 2 2" xfId="22841"/>
    <cellStyle name="Procentowy 8" xfId="22842"/>
    <cellStyle name="Procentowy 8 2" xfId="22843"/>
    <cellStyle name="Procentowy 8 2 2" xfId="22844"/>
    <cellStyle name="Procentowy 9" xfId="22845"/>
    <cellStyle name="Procentowy 9 2" xfId="22846"/>
    <cellStyle name="Procentowy 9 2 2" xfId="22847"/>
    <cellStyle name="Qty" xfId="22848"/>
    <cellStyle name="RM" xfId="22849"/>
    <cellStyle name="RowLevel_1_OUTPUT2" xfId="21812"/>
    <cellStyle name="s]_x000d__x000a_RUN=c:\antivirs\wgfe.exe_x000d__x000a_RUN=c:\antivirs\wgfe.exe _x000d__x000a_spooler=yes_x000d__x000a_load=nwpopup.exe c:\afterdrk\adinit c:\afterdrk\a_DATOS" xfId="22850"/>
    <cellStyle name="Salida" xfId="22851"/>
    <cellStyle name="SAS FM Read-only data cell (read-only table)" xfId="22852"/>
    <cellStyle name="SAS FM Read-only data cell (read-only table) 2" xfId="22853"/>
    <cellStyle name="SAS FM Read-only data cell (read-only table) 2 2" xfId="22854"/>
    <cellStyle name="SAS FM Read-only data cell (read-only table) 3" xfId="22855"/>
    <cellStyle name="Standard" xfId="21813"/>
    <cellStyle name="Standard 2" xfId="22857"/>
    <cellStyle name="Standard 2 2" xfId="22858"/>
    <cellStyle name="Standard 3" xfId="22856"/>
    <cellStyle name="Styl 1" xfId="21814"/>
    <cellStyle name="Styl 1 2" xfId="21815"/>
    <cellStyle name="Styl 1 3" xfId="22859"/>
    <cellStyle name="style" xfId="22860"/>
    <cellStyle name="Style 1" xfId="22861"/>
    <cellStyle name="style 2" xfId="22862"/>
    <cellStyle name="Style 30" xfId="21816"/>
    <cellStyle name="Style 31" xfId="21817"/>
    <cellStyle name="style1" xfId="22863"/>
    <cellStyle name="style2" xfId="22864"/>
    <cellStyle name="Sum" xfId="22865"/>
    <cellStyle name="Sum, Thin" xfId="22866"/>
    <cellStyle name="Suma 2" xfId="21818"/>
    <cellStyle name="Suma 2 2" xfId="21819"/>
    <cellStyle name="Suma 2 2 2" xfId="22869"/>
    <cellStyle name="Suma 2 2 3" xfId="22868"/>
    <cellStyle name="Suma 2 3" xfId="21820"/>
    <cellStyle name="Suma 2 3 2" xfId="22870"/>
    <cellStyle name="Suma 2 4" xfId="22867"/>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1"/>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2"/>
    <cellStyle name="Tekst ostrzeżenia 3" xfId="21836"/>
    <cellStyle name="Tekst ostrzeżenia 4" xfId="21837"/>
    <cellStyle name="Tekst ostrzeżenia 5" xfId="21838"/>
    <cellStyle name="Tekst ostrzeżenia 6" xfId="21839"/>
    <cellStyle name="Texto de advertencia" xfId="22873"/>
    <cellStyle name="Texto explicativo" xfId="22874"/>
    <cellStyle name="þ_x001d_ð &amp;ý&amp;†ýG_x0008_ X_x000a__x0007__x0001__x0001_" xfId="22875"/>
    <cellStyle name="þ_x001d_ð &amp;ý&amp;†ýG_x0008__x0009_X_x000a__x0007__x0001__x0001_" xfId="22876"/>
    <cellStyle name="Title" xfId="22877"/>
    <cellStyle name="Title 2" xfId="22878"/>
    <cellStyle name="Título" xfId="22879"/>
    <cellStyle name="Título 1" xfId="22880"/>
    <cellStyle name="Título 2" xfId="22881"/>
    <cellStyle name="Título 3" xfId="22882"/>
    <cellStyle name="Total" xfId="22883"/>
    <cellStyle name="Total 2" xfId="22884"/>
    <cellStyle name="Total 2 2" xfId="22885"/>
    <cellStyle name="Total 2 2 2" xfId="22886"/>
    <cellStyle name="Total 2 3" xfId="22887"/>
    <cellStyle name="Total 3" xfId="22888"/>
    <cellStyle name="Total 3 2" xfId="22889"/>
    <cellStyle name="Total 4" xfId="22890"/>
    <cellStyle name="Tytuł 2" xfId="21840"/>
    <cellStyle name="Tytuł 2 2" xfId="21841"/>
    <cellStyle name="Tytuł 2 3" xfId="21842"/>
    <cellStyle name="Tytuł 2 4" xfId="22891"/>
    <cellStyle name="Tytuł 3" xfId="21843"/>
    <cellStyle name="Tytuł 4" xfId="21844"/>
    <cellStyle name="Tytuł 5" xfId="21845"/>
    <cellStyle name="Uwaga 10" xfId="22892"/>
    <cellStyle name="Uwaga 10 2" xfId="22893"/>
    <cellStyle name="Uwaga 11" xfId="22894"/>
    <cellStyle name="Uwaga 11 2" xfId="22895"/>
    <cellStyle name="Uwaga 12" xfId="22896"/>
    <cellStyle name="Uwaga 12 2" xfId="22897"/>
    <cellStyle name="Uwaga 13" xfId="22898"/>
    <cellStyle name="Uwaga 13 2" xfId="22899"/>
    <cellStyle name="Uwaga 14" xfId="22900"/>
    <cellStyle name="Uwaga 14 2" xfId="22901"/>
    <cellStyle name="Uwaga 15" xfId="22902"/>
    <cellStyle name="Uwaga 15 2" xfId="22903"/>
    <cellStyle name="Uwaga 16" xfId="22904"/>
    <cellStyle name="Uwaga 16 2" xfId="22905"/>
    <cellStyle name="Uwaga 17" xfId="22906"/>
    <cellStyle name="Uwaga 17 2" xfId="22907"/>
    <cellStyle name="Uwaga 18" xfId="22908"/>
    <cellStyle name="Uwaga 18 2" xfId="22909"/>
    <cellStyle name="Uwaga 19" xfId="22910"/>
    <cellStyle name="Uwaga 19 2" xfId="22911"/>
    <cellStyle name="Uwaga 2" xfId="21846"/>
    <cellStyle name="Uwaga 2 2" xfId="21847"/>
    <cellStyle name="Uwaga 2 2 2" xfId="22914"/>
    <cellStyle name="Uwaga 2 2 2 2" xfId="22915"/>
    <cellStyle name="Uwaga 2 2 3" xfId="22916"/>
    <cellStyle name="Uwaga 2 2 4" xfId="22917"/>
    <cellStyle name="Uwaga 2 2 5" xfId="22913"/>
    <cellStyle name="Uwaga 2 3" xfId="21848"/>
    <cellStyle name="Uwaga 2 3 2" xfId="22919"/>
    <cellStyle name="Uwaga 2 3 3" xfId="22918"/>
    <cellStyle name="Uwaga 2 4" xfId="21849"/>
    <cellStyle name="Uwaga 2 4 2" xfId="22920"/>
    <cellStyle name="Uwaga 2 5" xfId="22921"/>
    <cellStyle name="Uwaga 2 6" xfId="22912"/>
    <cellStyle name="Uwaga 20" xfId="22922"/>
    <cellStyle name="Uwaga 20 2" xfId="22923"/>
    <cellStyle name="Uwaga 21" xfId="22924"/>
    <cellStyle name="Uwaga 21 2" xfId="22925"/>
    <cellStyle name="Uwaga 22" xfId="22926"/>
    <cellStyle name="Uwaga 22 2" xfId="22927"/>
    <cellStyle name="Uwaga 23" xfId="22928"/>
    <cellStyle name="Uwaga 23 2" xfId="22929"/>
    <cellStyle name="Uwaga 24" xfId="22930"/>
    <cellStyle name="Uwaga 24 2" xfId="22931"/>
    <cellStyle name="Uwaga 25" xfId="22932"/>
    <cellStyle name="Uwaga 25 2" xfId="22933"/>
    <cellStyle name="Uwaga 26" xfId="22934"/>
    <cellStyle name="Uwaga 3" xfId="21850"/>
    <cellStyle name="Uwaga 3 2" xfId="22936"/>
    <cellStyle name="Uwaga 3 3" xfId="22935"/>
    <cellStyle name="Uwaga 4" xfId="21851"/>
    <cellStyle name="Uwaga 4 2" xfId="21852"/>
    <cellStyle name="Uwaga 4 2 2" xfId="22938"/>
    <cellStyle name="Uwaga 4 3" xfId="21853"/>
    <cellStyle name="Uwaga 4 4" xfId="22937"/>
    <cellStyle name="Uwaga 5" xfId="21854"/>
    <cellStyle name="Uwaga 5 2" xfId="22940"/>
    <cellStyle name="Uwaga 5 3" xfId="22939"/>
    <cellStyle name="Uwaga 6" xfId="21855"/>
    <cellStyle name="Uwaga 6 2" xfId="22942"/>
    <cellStyle name="Uwaga 6 3" xfId="22941"/>
    <cellStyle name="Uwaga 7" xfId="21856"/>
    <cellStyle name="Uwaga 7 2" xfId="22944"/>
    <cellStyle name="Uwaga 7 3" xfId="22943"/>
    <cellStyle name="Uwaga 8" xfId="21857"/>
    <cellStyle name="Uwaga 8 2" xfId="22946"/>
    <cellStyle name="Uwaga 8 3" xfId="22945"/>
    <cellStyle name="Uwaga 9" xfId="22947"/>
    <cellStyle name="Uwaga 9 2" xfId="22948"/>
    <cellStyle name="Walutowy 2" xfId="21858"/>
    <cellStyle name="Walutowy 2 2" xfId="22949"/>
    <cellStyle name="Walutowy 3" xfId="21874"/>
    <cellStyle name="WalutowyPLN" xfId="21859"/>
    <cellStyle name="WalutowyPLN 2" xfId="22951"/>
    <cellStyle name="WalutowyPLN 2 2" xfId="22952"/>
    <cellStyle name="WalutowyPLN 3" xfId="22953"/>
    <cellStyle name="WalutowyPLN 4" xfId="22950"/>
    <cellStyle name="Warning Text" xfId="22954"/>
    <cellStyle name="Warning Text 2" xfId="22955"/>
    <cellStyle name="Złe 2" xfId="21860"/>
    <cellStyle name="Złe 2 2" xfId="21861"/>
    <cellStyle name="Złe 2 3" xfId="21862"/>
    <cellStyle name="Złe 2 4" xfId="22956"/>
    <cellStyle name="Złe 3" xfId="21863"/>
    <cellStyle name="Złe 4" xfId="21864"/>
    <cellStyle name="Złe 5" xfId="21865"/>
    <cellStyle name="Złe 6" xfId="21866"/>
    <cellStyle name="Zwykły" xfId="21867"/>
    <cellStyle name="Zwykły %" xfId="21868"/>
    <cellStyle name="Zwykły % 2" xfId="22959"/>
    <cellStyle name="Zwykły % 2 2" xfId="22960"/>
    <cellStyle name="Zwykły % 3" xfId="22961"/>
    <cellStyle name="Zwykły % 4" xfId="22958"/>
    <cellStyle name="Zwykły %_Zeszyt1" xfId="22962"/>
    <cellStyle name="Zwykły 2" xfId="22963"/>
    <cellStyle name="Zwykły 3" xfId="22964"/>
    <cellStyle name="Zwykły 4" xfId="22965"/>
    <cellStyle name="Zwykły 5" xfId="22966"/>
    <cellStyle name="Zwykły 6" xfId="22967"/>
    <cellStyle name="Zwykły 7" xfId="22968"/>
    <cellStyle name="Zwykły 8" xfId="22957"/>
    <cellStyle name="Zwykły_ Koszty Operacyjne SPÓŁKI 2005-2006" xfId="229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5.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102" Type="http://schemas.openxmlformats.org/officeDocument/2006/relationships/externalLink" Target="externalLinks/externalLink80.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116" Type="http://schemas.openxmlformats.org/officeDocument/2006/relationships/usernames" Target="revisions/userNames1.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109" Type="http://schemas.openxmlformats.org/officeDocument/2006/relationships/revisionLog" Target="revisionLog104.xml"/><Relationship Id="rId117" Type="http://schemas.openxmlformats.org/officeDocument/2006/relationships/revisionLog" Target="revisionLog112.xml"/><Relationship Id="rId98" Type="http://schemas.openxmlformats.org/officeDocument/2006/relationships/revisionLog" Target="revisionLog93.xml"/><Relationship Id="rId121" Type="http://schemas.openxmlformats.org/officeDocument/2006/relationships/revisionLog" Target="revisionLog2.xml"/><Relationship Id="rId104" Type="http://schemas.openxmlformats.org/officeDocument/2006/relationships/revisionLog" Target="revisionLog99.xml"/><Relationship Id="rId112" Type="http://schemas.openxmlformats.org/officeDocument/2006/relationships/revisionLog" Target="revisionLog107.xml"/><Relationship Id="rId120" Type="http://schemas.openxmlformats.org/officeDocument/2006/relationships/revisionLog" Target="revisionLog1.xml"/><Relationship Id="rId125" Type="http://schemas.openxmlformats.org/officeDocument/2006/relationships/revisionLog" Target="revisionLog6.xml"/><Relationship Id="rId133" Type="http://schemas.openxmlformats.org/officeDocument/2006/relationships/revisionLog" Target="revisionLog14.xml"/><Relationship Id="rId138" Type="http://schemas.openxmlformats.org/officeDocument/2006/relationships/revisionLog" Target="revisionLog19.xml"/><Relationship Id="rId141" Type="http://schemas.openxmlformats.org/officeDocument/2006/relationships/revisionLog" Target="revisionLog22.xml"/><Relationship Id="rId108" Type="http://schemas.openxmlformats.org/officeDocument/2006/relationships/revisionLog" Target="revisionLog103.xml"/><Relationship Id="rId103" Type="http://schemas.openxmlformats.org/officeDocument/2006/relationships/revisionLog" Target="revisionLog98.xml"/><Relationship Id="rId116" Type="http://schemas.openxmlformats.org/officeDocument/2006/relationships/revisionLog" Target="revisionLog111.xml"/><Relationship Id="rId124" Type="http://schemas.openxmlformats.org/officeDocument/2006/relationships/revisionLog" Target="revisionLog5.xml"/><Relationship Id="rId129" Type="http://schemas.openxmlformats.org/officeDocument/2006/relationships/revisionLog" Target="revisionLog10.xml"/><Relationship Id="rId137" Type="http://schemas.openxmlformats.org/officeDocument/2006/relationships/revisionLog" Target="revisionLog18.xml"/><Relationship Id="rId107" Type="http://schemas.openxmlformats.org/officeDocument/2006/relationships/revisionLog" Target="revisionLog102.xml"/><Relationship Id="rId111" Type="http://schemas.openxmlformats.org/officeDocument/2006/relationships/revisionLog" Target="revisionLog106.xml"/><Relationship Id="rId132" Type="http://schemas.openxmlformats.org/officeDocument/2006/relationships/revisionLog" Target="revisionLog13.xml"/><Relationship Id="rId140" Type="http://schemas.openxmlformats.org/officeDocument/2006/relationships/revisionLog" Target="revisionLog21.xml"/><Relationship Id="rId115" Type="http://schemas.openxmlformats.org/officeDocument/2006/relationships/revisionLog" Target="revisionLog110.xml"/><Relationship Id="rId110" Type="http://schemas.openxmlformats.org/officeDocument/2006/relationships/revisionLog" Target="revisionLog105.xml"/><Relationship Id="rId102" Type="http://schemas.openxmlformats.org/officeDocument/2006/relationships/revisionLog" Target="revisionLog97.xml"/><Relationship Id="rId123" Type="http://schemas.openxmlformats.org/officeDocument/2006/relationships/revisionLog" Target="revisionLog4.xml"/><Relationship Id="rId128" Type="http://schemas.openxmlformats.org/officeDocument/2006/relationships/revisionLog" Target="revisionLog9.xml"/><Relationship Id="rId131" Type="http://schemas.openxmlformats.org/officeDocument/2006/relationships/revisionLog" Target="revisionLog12.xml"/><Relationship Id="rId136" Type="http://schemas.openxmlformats.org/officeDocument/2006/relationships/revisionLog" Target="revisionLog17.xml"/><Relationship Id="rId106" Type="http://schemas.openxmlformats.org/officeDocument/2006/relationships/revisionLog" Target="revisionLog101.xml"/><Relationship Id="rId114" Type="http://schemas.openxmlformats.org/officeDocument/2006/relationships/revisionLog" Target="revisionLog109.xml"/><Relationship Id="rId119" Type="http://schemas.openxmlformats.org/officeDocument/2006/relationships/revisionLog" Target="revisionLog114.xml"/><Relationship Id="rId127" Type="http://schemas.openxmlformats.org/officeDocument/2006/relationships/revisionLog" Target="revisionLog8.xml"/><Relationship Id="rId101" Type="http://schemas.openxmlformats.org/officeDocument/2006/relationships/revisionLog" Target="revisionLog96.xml"/><Relationship Id="rId99" Type="http://schemas.openxmlformats.org/officeDocument/2006/relationships/revisionLog" Target="revisionLog94.xml"/><Relationship Id="rId122" Type="http://schemas.openxmlformats.org/officeDocument/2006/relationships/revisionLog" Target="revisionLog3.xml"/><Relationship Id="rId130" Type="http://schemas.openxmlformats.org/officeDocument/2006/relationships/revisionLog" Target="revisionLog11.xml"/><Relationship Id="rId135" Type="http://schemas.openxmlformats.org/officeDocument/2006/relationships/revisionLog" Target="revisionLog16.xml"/><Relationship Id="rId118" Type="http://schemas.openxmlformats.org/officeDocument/2006/relationships/revisionLog" Target="revisionLog113.xml"/><Relationship Id="rId113" Type="http://schemas.openxmlformats.org/officeDocument/2006/relationships/revisionLog" Target="revisionLog108.xml"/><Relationship Id="rId105" Type="http://schemas.openxmlformats.org/officeDocument/2006/relationships/revisionLog" Target="revisionLog100.xml"/><Relationship Id="rId100" Type="http://schemas.openxmlformats.org/officeDocument/2006/relationships/revisionLog" Target="revisionLog95.xml"/><Relationship Id="rId126" Type="http://schemas.openxmlformats.org/officeDocument/2006/relationships/revisionLog" Target="revisionLog7.xml"/><Relationship Id="rId134" Type="http://schemas.openxmlformats.org/officeDocument/2006/relationships/revisionLog" Target="revisionLog15.xml"/><Relationship Id="rId139" Type="http://schemas.openxmlformats.org/officeDocument/2006/relationships/revisionLog" Target="revisionLog20.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FD6944C-D390-40FF-ABAD-285D383EC641}" diskRevisions="1" revisionId="6312" version="24">
  <header guid="{D1CA54B2-DDCA-42FC-B36D-94612FECF862}" dateTime="2022-07-08T14:51:24" maxSheetId="23" userName="Chudyma Marta" r:id="rId98" minRId="2720" maxRId="283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49236FC-4C03-4D2E-A4E9-F21C638BDA40}" dateTime="2022-07-08T17:03:15" maxSheetId="23" userName="Chudyma Marta" r:id="rId99" minRId="28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AF24FC2-BF38-4297-8953-5513560B713F}" dateTime="2022-07-08T17:25:22" maxSheetId="23" userName="Kozłowska Agnieszka B" r:id="rId100" minRId="2841" maxRId="284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4ACB772-9056-4A6E-A0E7-16579187FDC1}" dateTime="2022-07-08T17:47:06" maxSheetId="23" userName="Kozłowska Agnieszka B" r:id="rId101" minRId="2845" maxRId="291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0C34881-9375-4669-95FD-B81030AAEAA7}" dateTime="2022-07-08T18:22:56" maxSheetId="23" userName="Kozłowska Agnieszka B" r:id="rId10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EA0BE73-61B1-4A27-90F8-BDBA7990EED7}" dateTime="2022-07-10T20:05:55" maxSheetId="23" userName="Kozłowska Agnieszka B" r:id="rId103" minRId="2928" maxRId="306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5081F16-4EA7-4DB9-9D3D-A576329EDB13}" dateTime="2022-07-11T15:07:21" maxSheetId="23" userName="Stadler Dorota" r:id="rId104" minRId="3061" maxRId="307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C98F310-E623-42BF-86A0-5BD84E2F558A}" dateTime="2022-07-11T15:16:01" maxSheetId="23" userName="Stadler Dorota" r:id="rId105" minRId="3077" maxRId="313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0C00C1D-6FB1-437B-81DD-6C0BA8E261A6}" dateTime="2022-07-11T15:17:21" maxSheetId="23" userName="Stadler Dorota" r:id="rId106" minRId="314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FE6A518-0619-455F-93AE-12A77D2A69CD}" dateTime="2022-07-11T15:52:16" maxSheetId="23" userName="Kozłowska Agnieszka B" r:id="rId107" minRId="3149" maxRId="345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E2FD5B4-CD9A-44C1-ABA7-DAA57D45FA25}" dateTime="2022-07-11T15:57:46" maxSheetId="23" userName="Stadler Dorota" r:id="rId108" minRId="3467" maxRId="347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B3DC669-803F-4F17-8909-9BF2E1AECD5D}" dateTime="2022-07-11T16:05:43" maxSheetId="23" userName="Kozłowska Agnieszka B" r:id="rId109" minRId="3480" maxRId="349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EF97C0D-1689-470B-8780-DCA84595AC9D}" dateTime="2022-07-11T16:08:11" maxSheetId="23" userName="Kozłowska Agnieszka B" r:id="rId110" minRId="3494" maxRId="349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DA746F5-AD17-422A-9990-1ABBD81F9E91}" dateTime="2022-07-11T16:09:22" maxSheetId="23" userName="Kozłowska Agnieszka B" r:id="rId111" minRId="3496" maxRId="349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D7D0E81-CBB6-4236-A3BA-3B400BA80749}" dateTime="2022-07-11T16:21:41" maxSheetId="23" userName="Kozłowska Agnieszka B" r:id="rId112" minRId="3498" maxRId="349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2DF25D3-B817-4D7F-BAE3-E62BB51CB400}" dateTime="2022-07-12T07:49:44" maxSheetId="23" userName="Kosowska Bożena" r:id="rId113" minRId="3513" maxRId="358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58E31D9-4D69-4C3F-A690-767E039FBF67}" dateTime="2022-07-12T07:53:46" maxSheetId="23" userName="Kosowska Bożena" r:id="rId1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78A2FBD-49BC-4934-A93F-086EF34610E7}" dateTime="2022-07-12T07:57:33" maxSheetId="23" userName="Kosowska Bożena" r:id="rId115" minRId="3586" maxRId="359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F38E1153-95C1-4769-B484-9BE3EC333732}" dateTime="2022-07-12T08:01:41" maxSheetId="23" userName="Kosowska Bożena" r:id="rId1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9CCED7A-9740-4931-B9CF-7CB85E2C8946}" dateTime="2022-07-12T12:32:11" maxSheetId="23" userName="Stadler Dorota" r:id="rId117" minRId="3596" maxRId="368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9DC673D-AABE-4635-A2CC-ADD0BBD09E64}" dateTime="2022-07-15T09:14:13" maxSheetId="23" userName="Chudyma Marta" r:id="rId118" minRId="3687" maxRId="383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F9B2AEE2-5366-4D2E-B94D-AEB54AE3C371}" dateTime="2022-07-15T09:26:32" maxSheetId="23" userName="Chudyma Marta" r:id="rId119" minRId="3834" maxRId="390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76D9FC5-6815-45C1-9129-285B3813E2F6}" dateTime="2022-07-26T17:53:02" maxSheetId="23" userName="Chudyma Marta" r:id="rId120" minRId="3909" maxRId="39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9EADFC5-9C9C-4684-A757-839605CD3199}" dateTime="2022-07-27T08:51:30" maxSheetId="23" userName="Dowżycka Agnieszka" r:id="rId121" minRId="3993" maxRId="41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0CE12EB-298D-4711-BF36-1602FE290EFB}" dateTime="2022-07-27T08:57:20" maxSheetId="23" userName="Dowżycka Agnieszka" r:id="rId122" minRId="4143" maxRId="423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B06FC81-69B1-4A77-A170-BD21502971ED}" dateTime="2022-07-27T08:59:03" maxSheetId="23" userName="Dowżycka Agnieszka" r:id="rId123" minRId="4237" maxRId="461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BA9CF64-04DF-43A0-A94B-F980075EE5DF}" dateTime="2022-07-27T09:00:00" maxSheetId="23" userName="Dowżycka Agnieszka" r:id="rId124" minRId="4621" maxRId="463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CA60CFE-674C-447B-A440-D9EF05F6C682}" dateTime="2022-07-27T09:01:17" maxSheetId="23" userName="Dowżycka Agnieszka" r:id="rId125" minRId="4641" maxRId="471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6D70500-4F84-4B60-984E-2CC029D04C40}" dateTime="2022-07-27T09:01:53" maxSheetId="23" userName="Dowżycka Agnieszka" r:id="rId126" minRId="4718" maxRId="482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78720D1-3D16-4D31-AC07-CA9E4F565770}" dateTime="2022-07-27T09:02:38" maxSheetId="23" userName="Dowżycka Agnieszka" r:id="rId127" minRId="4827" maxRId="489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C311B829-0531-4FBF-B4E0-A5909C64BE72}" dateTime="2022-07-27T09:03:17" maxSheetId="23" userName="Dowżycka Agnieszka" r:id="rId128" minRId="4898" maxRId="50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BEB7BE6-4071-4807-A5FE-19C1E24D8ED0}" dateTime="2022-07-27T09:03:55" maxSheetId="23" userName="Dowżycka Agnieszka" r:id="rId129" minRId="5093" maxRId="520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C181F953-5DD8-4D5A-8550-91110104D683}" dateTime="2022-07-27T09:04:50" maxSheetId="23" userName="Dowżycka Agnieszka" r:id="rId130" minRId="5209" maxRId="525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353C445-09EA-4999-A10B-04A414C8AEB9}" dateTime="2022-07-27T09:05:27" maxSheetId="23" userName="Dowżycka Agnieszka" r:id="rId131" minRId="5261" maxRId="53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8E2432DA-8A8E-4108-9185-9B88A78A3FCA}" dateTime="2022-07-27T09:05:56" maxSheetId="23" userName="Dowżycka Agnieszka" r:id="rId132" minRId="5317" maxRId="541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7EB720D-18B5-4358-9F1B-8341D0AF44EF}" dateTime="2022-07-27T09:08:35" maxSheetId="23" userName="Dowżycka Agnieszka" r:id="rId133" minRId="5421" maxRId="55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04DA27B-F2EF-4735-886A-3BF24AB95A63}" dateTime="2022-07-27T09:16:45" maxSheetId="23" userName="Dowżycka Agnieszka" r:id="rId134" minRId="5520" maxRId="605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A425385-6B47-4B5F-964D-2C069F9D0621}" dateTime="2022-07-27T09:17:34" maxSheetId="23" userName="Dowżycka Agnieszka" r:id="rId135" minRId="6054" maxRId="61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7B5B50F-DE3C-4251-A031-D598ED95EC9C}" dateTime="2022-07-27T09:17:55" maxSheetId="23" userName="Dowżycka Agnieszka" r:id="rId136" minRId="6126" maxRId="622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1E15732-17D6-4445-A8D4-C11F8BF5573A}" dateTime="2022-07-27T13:10:20" maxSheetId="23" userName="Dowżycka Agnieszka" r:id="rId137" minRId="6223" maxRId="627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56437C5-CFA3-4FE9-A175-309A100D57E5}" dateTime="2022-07-27T13:10:52" maxSheetId="23" userName="Dowżycka Agnieszka" r:id="rId138" minRId="6271" maxRId="628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0A51D4E-FC49-4FF6-87A8-629060CC703C}" dateTime="2022-07-27T13:11:26" maxSheetId="23" userName="Dowżycka Agnieszka" r:id="rId139" minRId="6287" maxRId="630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213D4E0-E735-4B01-8109-DE4145328985}" dateTime="2022-07-27T13:11:47" maxSheetId="23" userName="Dowżycka Agnieszka" r:id="rId1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FD6944C-D390-40FF-ABAD-285D383EC641}" dateTime="2022-07-27T13:25:52" maxSheetId="23" userName="Dowżycka Agnieszka" r:id="rId1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3" sqref="R2" start="0" length="0">
    <dxf/>
  </rfmt>
  <rfmt sheetId="13" sqref="S2" start="0" length="0">
    <dxf/>
  </rfmt>
  <rfmt sheetId="13" sqref="T2" start="0" length="0">
    <dxf/>
  </rfmt>
  <rfmt sheetId="13" sqref="U2" start="0" length="0">
    <dxf/>
  </rfmt>
  <rfmt sheetId="13" sqref="V2" start="0" length="0">
    <dxf/>
  </rfmt>
  <rcc rId="3909" sId="13">
    <oc r="S5">
      <f>15668-10065</f>
    </oc>
    <nc r="S5">
      <f>15668-10065</f>
    </nc>
  </rcc>
  <rcc rId="3910" sId="13">
    <oc r="T5">
      <f>7077-2952</f>
    </oc>
    <nc r="T5">
      <f>7077-2952</f>
    </nc>
  </rcc>
  <rcc rId="3911" sId="13">
    <oc r="U5">
      <f>23639-22240</f>
    </oc>
    <nc r="U5">
      <f>23639-22240</f>
    </nc>
  </rcc>
  <rcc rId="3912" sId="13">
    <oc r="V5">
      <f>19266-11323</f>
    </oc>
    <nc r="V5">
      <f>19266-11323</f>
    </nc>
  </rcc>
  <rcc rId="3913" sId="13" odxf="1" dxf="1">
    <oc r="A13" t="inlineStr">
      <is>
        <t xml:space="preserve">Pozostałe </t>
      </is>
    </oc>
    <nc r="A13" t="inlineStr">
      <is>
        <t xml:space="preserve">Przychody z tytułu otrzymanych odszkodowań od ubezpieczyciela </t>
      </is>
    </nc>
    <odxf>
      <border outline="0">
        <top/>
        <bottom/>
      </border>
    </odxf>
    <ndxf>
      <border outline="0">
        <top style="dotted">
          <color rgb="FF6F7779"/>
        </top>
        <bottom style="dotted">
          <color rgb="FF6F7779"/>
        </bottom>
      </border>
    </ndxf>
  </rcc>
  <rcc rId="3914" sId="13">
    <oc r="B13" t="inlineStr">
      <is>
        <t xml:space="preserve">Other </t>
      </is>
    </oc>
    <nc r="B13" t="inlineStr">
      <is>
        <t xml:space="preserve">
Income from claims received from the insurer</t>
      </is>
    </nc>
  </rcc>
  <rcc rId="3915" sId="13" numFmtId="34">
    <oc r="C13">
      <v>9934</v>
    </oc>
    <nc r="C13"/>
  </rcc>
  <rcc rId="3916" sId="13" numFmtId="34">
    <oc r="D13">
      <v>11459</v>
    </oc>
    <nc r="D13"/>
  </rcc>
  <rcc rId="3917" sId="13" numFmtId="34">
    <oc r="E13">
      <v>8799</v>
    </oc>
    <nc r="E13"/>
  </rcc>
  <rcc rId="3918" sId="13" numFmtId="34">
    <oc r="F13">
      <v>10403</v>
    </oc>
    <nc r="F13"/>
  </rcc>
  <rcc rId="3919" sId="13" numFmtId="34">
    <oc r="G13">
      <v>15451</v>
    </oc>
    <nc r="G13"/>
  </rcc>
  <rcc rId="3920" sId="13" numFmtId="34">
    <oc r="H13">
      <v>18557</v>
    </oc>
    <nc r="H13"/>
  </rcc>
  <rcc rId="3921" sId="13" numFmtId="34">
    <oc r="I13">
      <v>9144</v>
    </oc>
    <nc r="I13"/>
  </rcc>
  <rcc rId="3922" sId="13" numFmtId="34">
    <oc r="J13">
      <v>9304</v>
    </oc>
    <nc r="J13"/>
  </rcc>
  <rcc rId="3923" sId="13" odxf="1" dxf="1" numFmtId="34">
    <oc r="K13">
      <v>13109</v>
    </oc>
    <nc r="K13"/>
    <odxf>
      <alignment indent="1" readingOrder="0"/>
    </odxf>
    <ndxf>
      <alignment indent="0" readingOrder="0"/>
    </ndxf>
  </rcc>
  <rcc rId="3924" sId="13" odxf="1" dxf="1" numFmtId="34">
    <oc r="L13">
      <v>14664</v>
    </oc>
    <nc r="L13"/>
    <odxf>
      <alignment indent="1" readingOrder="0"/>
    </odxf>
    <ndxf>
      <alignment indent="0" readingOrder="0"/>
    </ndxf>
  </rcc>
  <rcc rId="3925" sId="13" odxf="1" dxf="1" numFmtId="34">
    <oc r="M13">
      <v>11241</v>
    </oc>
    <nc r="M13"/>
    <odxf>
      <alignment indent="1" readingOrder="0"/>
    </odxf>
    <ndxf>
      <alignment indent="0" readingOrder="0"/>
    </ndxf>
  </rcc>
  <rcc rId="3926" sId="13" numFmtId="34">
    <oc r="N13">
      <v>18063</v>
    </oc>
    <nc r="N13"/>
  </rcc>
  <rcc rId="3927" sId="13" numFmtId="34">
    <oc r="O13">
      <v>15778</v>
    </oc>
    <nc r="O13"/>
  </rcc>
  <rcc rId="3928" sId="13" numFmtId="34">
    <oc r="P13">
      <v>11378</v>
    </oc>
    <nc r="P13"/>
  </rcc>
  <rcc rId="3929" sId="13" numFmtId="34">
    <oc r="Q13">
      <v>21313</v>
    </oc>
    <nc r="Q13"/>
  </rcc>
  <rcc rId="3930" sId="13" numFmtId="34">
    <oc r="R13">
      <v>25704</v>
    </oc>
    <nc r="R13"/>
  </rcc>
  <rcc rId="3931" sId="13" numFmtId="34">
    <oc r="S13">
      <f>15416+800</f>
    </oc>
    <nc r="S13">
      <v>3125</v>
    </nc>
  </rcc>
  <rcc rId="3932" sId="13" numFmtId="34">
    <oc r="T13">
      <f>31748</f>
    </oc>
    <nc r="T13">
      <v>4151</v>
    </nc>
  </rcc>
  <rcc rId="3933" sId="13" numFmtId="34">
    <oc r="U13">
      <v>17954</v>
    </oc>
    <nc r="U13">
      <v>5836</v>
    </nc>
  </rcc>
  <rcc rId="3934" sId="13" numFmtId="34">
    <oc r="V13">
      <v>73237</v>
    </oc>
    <nc r="V13">
      <v>9487</v>
    </nc>
  </rcc>
  <rcc rId="3935" sId="13" numFmtId="34">
    <oc r="W13">
      <v>22620</v>
    </oc>
    <nc r="W13">
      <v>9917</v>
    </nc>
  </rcc>
  <rcc rId="3936" sId="13" numFmtId="34">
    <oc r="X13">
      <v>33174</v>
    </oc>
    <nc r="X13">
      <v>11812</v>
    </nc>
  </rcc>
  <rcc rId="3937" sId="13" odxf="1" dxf="1">
    <oc r="A14" t="inlineStr">
      <is>
        <t>Razem</t>
      </is>
    </oc>
    <nc r="A14" t="inlineStr">
      <is>
        <t xml:space="preserve">Pozostałe </t>
      </is>
    </nc>
    <odxf>
      <font>
        <b/>
        <sz val="8"/>
        <color rgb="FFEC0000"/>
        <name val="Open Sans"/>
        <scheme val="none"/>
      </font>
      <border outline="0">
        <top style="thin">
          <color rgb="FFEC0000"/>
        </top>
        <bottom style="thin">
          <color rgb="FFEC0000"/>
        </bottom>
      </border>
    </odxf>
    <ndxf>
      <font>
        <b val="0"/>
        <sz val="8"/>
        <color auto="1"/>
        <name val="Open Sans"/>
        <scheme val="none"/>
      </font>
      <border outline="0">
        <top/>
        <bottom/>
      </border>
    </ndxf>
  </rcc>
  <rcc rId="3938" sId="13" odxf="1" dxf="1">
    <oc r="B14" t="inlineStr">
      <is>
        <t>Total</t>
      </is>
    </oc>
    <nc r="B14" t="inlineStr">
      <is>
        <t xml:space="preserve">Other </t>
      </is>
    </nc>
    <odxf>
      <font>
        <b/>
        <sz val="8"/>
        <color rgb="FFEC0000"/>
        <name val="Open Sans"/>
        <scheme val="none"/>
      </font>
      <border outline="0">
        <top style="thin">
          <color rgb="FFEC0000"/>
        </top>
        <bottom style="thin">
          <color rgb="FFEC0000"/>
        </bottom>
      </border>
    </odxf>
    <ndxf>
      <font>
        <b val="0"/>
        <sz val="8"/>
        <color auto="1"/>
        <name val="Open Sans"/>
        <scheme val="none"/>
      </font>
      <border outline="0">
        <top/>
        <bottom/>
      </border>
    </ndxf>
  </rcc>
  <rcc rId="3939" sId="13" odxf="1" dxf="1" numFmtId="34">
    <oc r="C14">
      <f>SUM(C3:C13)</f>
    </oc>
    <nc r="C14">
      <v>9934</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0" sId="13" odxf="1" dxf="1" numFmtId="34">
    <oc r="D14">
      <f>SUM(D3:D13)</f>
    </oc>
    <nc r="D14">
      <v>11459</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1" sId="13" odxf="1" dxf="1" numFmtId="34">
    <oc r="E14">
      <f>SUM(E3:E13)</f>
    </oc>
    <nc r="E14">
      <v>8799</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2" sId="13" odxf="1" dxf="1" numFmtId="34">
    <oc r="F14">
      <f>SUM(F3:F13)</f>
    </oc>
    <nc r="F14">
      <v>10403</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3" sId="13" odxf="1" dxf="1" numFmtId="34">
    <oc r="G14">
      <f>SUM(G3:G13)</f>
    </oc>
    <nc r="G14">
      <v>15451</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4" sId="13" odxf="1" dxf="1" numFmtId="34">
    <oc r="H14">
      <f>SUM(H3:H13)</f>
    </oc>
    <nc r="H14">
      <v>18557</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5" sId="13" odxf="1" dxf="1" numFmtId="34">
    <oc r="I14">
      <f>SUM(I3:I13)</f>
    </oc>
    <nc r="I14">
      <v>9144</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6" sId="13" odxf="1" dxf="1" numFmtId="34">
    <oc r="J14">
      <f>SUM(J3:J13)</f>
    </oc>
    <nc r="J14">
      <v>9304</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47" sId="13" odxf="1" dxf="1" numFmtId="34">
    <oc r="K14">
      <f>SUM(K3:K13)</f>
    </oc>
    <nc r="K14">
      <v>13109</v>
    </nc>
    <odxf>
      <font>
        <b/>
        <sz val="8"/>
        <color rgb="FFEC0000"/>
        <name val="Open Sans"/>
        <scheme val="none"/>
      </font>
      <alignment wrapText="1" indent="0" readingOrder="0"/>
      <border outline="0">
        <top style="thin">
          <color rgb="FFEC0000"/>
        </top>
        <bottom style="thin">
          <color rgb="FFEC0000"/>
        </bottom>
      </border>
    </odxf>
    <ndxf>
      <font>
        <b val="0"/>
        <sz val="8"/>
        <color auto="1"/>
        <name val="Open Sans"/>
        <scheme val="none"/>
      </font>
      <alignment wrapText="0" indent="1" readingOrder="0"/>
      <border outline="0">
        <top style="dotted">
          <color rgb="FF6F7779"/>
        </top>
        <bottom/>
      </border>
    </ndxf>
  </rcc>
  <rcc rId="3948" sId="13" odxf="1" dxf="1" numFmtId="34">
    <oc r="L14">
      <f>SUM(L3:L13)</f>
    </oc>
    <nc r="L14">
      <v>14664</v>
    </nc>
    <odxf>
      <font>
        <b/>
        <sz val="8"/>
        <color rgb="FFEC0000"/>
        <name val="Open Sans"/>
        <scheme val="none"/>
      </font>
      <alignment wrapText="1" indent="0" readingOrder="0"/>
      <border outline="0">
        <top style="thin">
          <color rgb="FFEC0000"/>
        </top>
        <bottom style="thin">
          <color rgb="FFEC0000"/>
        </bottom>
      </border>
    </odxf>
    <ndxf>
      <font>
        <b val="0"/>
        <sz val="8"/>
        <color auto="1"/>
        <name val="Open Sans"/>
        <scheme val="none"/>
      </font>
      <alignment wrapText="0" indent="1" readingOrder="0"/>
      <border outline="0">
        <top style="dotted">
          <color rgb="FF6F7779"/>
        </top>
        <bottom/>
      </border>
    </ndxf>
  </rcc>
  <rcc rId="3949" sId="13" odxf="1" dxf="1" numFmtId="34">
    <oc r="M14">
      <f>SUM(M3:M13)</f>
    </oc>
    <nc r="M14">
      <v>11241</v>
    </nc>
    <odxf>
      <font>
        <b/>
        <sz val="8"/>
        <color rgb="FFEC0000"/>
        <name val="Open Sans"/>
        <scheme val="none"/>
      </font>
      <alignment wrapText="1" indent="0" readingOrder="0"/>
      <border outline="0">
        <top style="thin">
          <color rgb="FFEC0000"/>
        </top>
        <bottom style="thin">
          <color rgb="FFEC0000"/>
        </bottom>
      </border>
    </odxf>
    <ndxf>
      <font>
        <b val="0"/>
        <sz val="8"/>
        <color auto="1"/>
        <name val="Open Sans"/>
        <scheme val="none"/>
      </font>
      <alignment wrapText="0" indent="1" readingOrder="0"/>
      <border outline="0">
        <top style="dotted">
          <color rgb="FF6F7779"/>
        </top>
        <bottom/>
      </border>
    </ndxf>
  </rcc>
  <rcc rId="3950" sId="13" odxf="1" dxf="1" numFmtId="34">
    <oc r="N14">
      <f>SUM(N3:N13)</f>
    </oc>
    <nc r="N14">
      <v>18063</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1" sId="13" odxf="1" dxf="1" numFmtId="34">
    <oc r="O14">
      <f>SUM(O3:O13)</f>
    </oc>
    <nc r="O14">
      <v>15778</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2" sId="13" odxf="1" dxf="1" numFmtId="34">
    <oc r="P14">
      <f>SUM(P3:P13)</f>
    </oc>
    <nc r="P14">
      <v>11378</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3" sId="13" odxf="1" dxf="1" numFmtId="34">
    <oc r="Q14">
      <f>SUM(Q3:Q13)</f>
    </oc>
    <nc r="Q14">
      <v>21313</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4" sId="13" odxf="1" dxf="1" numFmtId="34">
    <oc r="R14">
      <f>SUM(R3:R13)</f>
    </oc>
    <nc r="R14">
      <v>25704</v>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5" sId="13" odxf="1" dxf="1">
    <oc r="S14">
      <f>SUM(S3:S13)</f>
    </oc>
    <nc r="S14">
      <f>15416+800-S13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6" sId="13" odxf="1" dxf="1">
    <oc r="T14">
      <f>SUM(T3:T13)</f>
    </oc>
    <nc r="T14">
      <f>31748-T13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7" sId="13" odxf="1" dxf="1">
    <oc r="U14">
      <f>SUM(U3:U13)</f>
    </oc>
    <nc r="U14">
      <f>17954-U13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8" sId="13" odxf="1" dxf="1">
    <oc r="V14">
      <f>SUM(V3:V13)</f>
    </oc>
    <nc r="V14">
      <f>73237-V13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59" sId="13" odxf="1" dxf="1">
    <oc r="W14">
      <f>SUM(W3:W13)</f>
    </oc>
    <nc r="W14">
      <f>22620-W13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60" sId="13" odxf="1" dxf="1">
    <oc r="X14">
      <f>SUM(X3:X13)</f>
    </oc>
    <nc r="X14">
      <f>33174-X13</f>
    </nc>
    <odxf>
      <font>
        <b/>
        <sz val="8"/>
        <color rgb="FFEC0000"/>
        <name val="Open Sans"/>
        <scheme val="none"/>
      </font>
      <alignment wrapText="1" readingOrder="0"/>
      <border outline="0">
        <top style="thin">
          <color rgb="FFEC0000"/>
        </top>
        <bottom style="thin">
          <color rgb="FFEC0000"/>
        </bottom>
      </border>
    </odxf>
    <ndxf>
      <font>
        <b val="0"/>
        <sz val="8"/>
        <color auto="1"/>
        <name val="Open Sans"/>
        <scheme val="none"/>
      </font>
      <alignment wrapText="0" readingOrder="0"/>
      <border outline="0">
        <top style="dotted">
          <color rgb="FF6F7779"/>
        </top>
        <bottom style="dotted">
          <color rgb="FF6F7779"/>
        </bottom>
      </border>
    </ndxf>
  </rcc>
  <rcc rId="3961" sId="13" odxf="1" s="1" dxf="1">
    <nc r="A15" t="inlineStr">
      <is>
        <t>Razem</t>
      </is>
    </nc>
    <odxf>
      <font>
        <b val="0"/>
        <i val="0"/>
        <strike val="0"/>
        <condense val="0"/>
        <extend val="0"/>
        <outline val="0"/>
        <shadow val="0"/>
        <u val="none"/>
        <vertAlign val="baseline"/>
        <sz val="10"/>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alignment horizontal="left" vertical="center" wrapText="1" readingOrder="0"/>
      <border outline="0">
        <top style="thin">
          <color rgb="FFEC0000"/>
        </top>
        <bottom style="thin">
          <color rgb="FFEC0000"/>
        </bottom>
      </border>
    </ndxf>
  </rcc>
  <rcc rId="3962" sId="13" odxf="1" s="1" dxf="1">
    <nc r="B15" t="inlineStr">
      <is>
        <t>Total</t>
      </is>
    </nc>
    <odxf>
      <font>
        <b val="0"/>
        <i val="0"/>
        <strike val="0"/>
        <condense val="0"/>
        <extend val="0"/>
        <outline val="0"/>
        <shadow val="0"/>
        <u val="none"/>
        <vertAlign val="baseline"/>
        <sz val="10"/>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alignment horizontal="left" vertical="center" wrapText="1" readingOrder="0"/>
      <border outline="0">
        <top style="thin">
          <color rgb="FFEC0000"/>
        </top>
        <bottom style="thin">
          <color rgb="FFEC0000"/>
        </bottom>
      </border>
    </ndxf>
  </rcc>
  <rcc rId="3963" sId="13" odxf="1" s="1" dxf="1">
    <nc r="C15">
      <f>SUM(C3:C14)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4" sId="13" odxf="1" s="1" dxf="1">
    <nc r="D15">
      <f>SUM(D3:D14)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5" sId="13" odxf="1" s="1" dxf="1">
    <nc r="E15">
      <f>SUM(E3:E14)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6" sId="13" odxf="1" s="1" dxf="1">
    <nc r="F15">
      <f>SUM(F3:F14)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7" sId="13" odxf="1" s="1" dxf="1">
    <nc r="G15">
      <f>SUM(G3:G14)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8" sId="13" odxf="1" s="1" dxf="1">
    <nc r="H15">
      <f>SUM(H3:H14)</f>
    </nc>
    <odxf>
      <font>
        <b val="0"/>
        <i val="0"/>
        <strike val="0"/>
        <condense val="0"/>
        <extend val="0"/>
        <outline val="0"/>
        <shadow val="0"/>
        <u val="none"/>
        <vertAlign val="baseline"/>
        <sz val="10"/>
        <color rgb="FF0070C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69" sId="13" odxf="1" s="1" dxf="1">
    <nc r="I15">
      <f>SUM(I3:I14)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0" sId="13" odxf="1" s="1" dxf="1">
    <nc r="J15">
      <f>SUM(J3:J14)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1" sId="13" odxf="1" s="1" dxf="1">
    <nc r="K15">
      <f>SUM(K3:K14)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2" sId="13" odxf="1" s="1" dxf="1">
    <nc r="L15">
      <f>SUM(L3:L14)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3" sId="13" odxf="1" s="1" dxf="1">
    <nc r="M15">
      <f>SUM(M3:M14)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4" sId="13" odxf="1" s="1" dxf="1">
    <nc r="N15">
      <f>SUM(N3:N14)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5" sId="13" odxf="1" s="1" dxf="1">
    <nc r="O15">
      <f>SUM(O3:O14)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6" sId="13" odxf="1" s="1" dxf="1">
    <nc r="P15">
      <f>SUM(P3:P14)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7" sId="13" odxf="1" s="1" dxf="1">
    <nc r="Q15">
      <f>SUM(Q3:Q14)</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8" sId="13" odxf="1" dxf="1">
    <nc r="R15">
      <f>SUM(R3:R14)</f>
    </nc>
    <odxf>
      <font>
        <b val="0"/>
        <sz val="10"/>
        <name val="Open Sans"/>
        <scheme val="none"/>
      </font>
      <numFmt numFmtId="0" formatCode="General"/>
      <alignment horizontal="general" vertical="bottom" wrapText="0" readingOrder="0"/>
      <border outline="0">
        <top/>
        <bottom/>
      </border>
    </odxf>
    <ndxf>
      <font>
        <b/>
        <sz val="8"/>
        <color rgb="FFEC0000"/>
        <name val="Open Sans"/>
        <scheme val="none"/>
      </font>
      <numFmt numFmtId="169" formatCode="_(* #\ ###\ ##0_);_(* \(#\ ###\ ##0\);_(* &quot;-&quot;_);_(@_)"/>
      <alignment horizontal="right" vertical="center" wrapText="1" readingOrder="0"/>
      <border outline="0">
        <top style="thin">
          <color rgb="FFEC0000"/>
        </top>
        <bottom style="thin">
          <color rgb="FFEC0000"/>
        </bottom>
      </border>
    </ndxf>
  </rcc>
  <rcc rId="3979" sId="13" odxf="1" dxf="1">
    <oc r="S15">
      <f>S14-'P&amp;L'!S17</f>
    </oc>
    <nc r="S15">
      <f>SUM(S3:S14)</f>
    </nc>
    <odxf>
      <font>
        <b val="0"/>
        <sz val="1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cc rId="3980" sId="13" odxf="1" dxf="1">
    <oc r="T15">
      <f>T14-'P&amp;L'!T17</f>
    </oc>
    <nc r="T15">
      <f>SUM(T3:T14)</f>
    </nc>
    <odxf>
      <font>
        <b val="0"/>
        <sz val="1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cc rId="3981" sId="13" odxf="1" dxf="1">
    <oc r="U15">
      <f>U14-'P&amp;L'!U17</f>
    </oc>
    <nc r="U15">
      <f>SUM(U3:U14)</f>
    </nc>
    <odxf>
      <font>
        <b val="0"/>
        <sz val="1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cc rId="3982" sId="13" odxf="1" dxf="1">
    <oc r="V15">
      <f>V14-'P&amp;L'!V17</f>
    </oc>
    <nc r="V15">
      <f>SUM(V3:V14)</f>
    </nc>
    <odxf>
      <font>
        <b val="0"/>
        <sz val="1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cc rId="3983" sId="13" odxf="1" dxf="1">
    <oc r="W15">
      <f>W14-'P&amp;L'!W17</f>
    </oc>
    <nc r="W15">
      <f>SUM(W3:W14)</f>
    </nc>
    <odxf>
      <font>
        <b val="0"/>
        <sz val="10"/>
        <color theme="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cc rId="3984" sId="13" odxf="1" dxf="1">
    <oc r="X15">
      <f>X14-'P&amp;L'!Y17</f>
    </oc>
    <nc r="X15">
      <f>SUM(X3:X14)</f>
    </nc>
    <odxf>
      <font>
        <b val="0"/>
        <sz val="10"/>
        <color theme="0"/>
        <name val="Open Sans"/>
        <scheme val="none"/>
      </font>
      <alignment horizontal="general" vertical="bottom" wrapText="0" readingOrder="0"/>
      <border outline="0">
        <top/>
        <bottom/>
      </border>
    </odxf>
    <ndxf>
      <font>
        <b/>
        <sz val="8"/>
        <color rgb="FFEC0000"/>
        <name val="Open Sans"/>
        <scheme val="none"/>
      </font>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D16" start="0" length="0">
    <dxf>
      <font>
        <sz val="10"/>
        <color rgb="FF0070C0"/>
        <name val="Open Sans"/>
        <scheme val="none"/>
      </font>
    </dxf>
  </rfmt>
  <rfmt sheetId="13" sqref="E16" start="0" length="0">
    <dxf>
      <font>
        <sz val="10"/>
        <color rgb="FF0070C0"/>
        <name val="Open Sans"/>
        <scheme val="none"/>
      </font>
    </dxf>
  </rfmt>
  <rfmt sheetId="13" sqref="F16" start="0" length="0">
    <dxf>
      <font>
        <sz val="10"/>
        <color rgb="FF0070C0"/>
        <name val="Open Sans"/>
        <scheme val="none"/>
      </font>
    </dxf>
  </rfmt>
  <rfmt sheetId="13" sqref="G16" start="0" length="0">
    <dxf>
      <font>
        <sz val="10"/>
        <color rgb="FF0070C0"/>
        <name val="Open Sans"/>
        <scheme val="none"/>
      </font>
    </dxf>
  </rfmt>
  <rfmt sheetId="13" sqref="H16" start="0" length="0">
    <dxf>
      <font>
        <sz val="10"/>
        <color rgb="FF0070C0"/>
        <name val="Open Sans"/>
        <scheme val="none"/>
      </font>
    </dxf>
  </rfmt>
  <rfmt sheetId="13" sqref="I16" start="0" length="0">
    <dxf>
      <font>
        <sz val="10"/>
        <color theme="0"/>
        <name val="Open Sans"/>
        <scheme val="none"/>
      </font>
    </dxf>
  </rfmt>
  <rfmt sheetId="13" sqref="J16" start="0" length="0">
    <dxf>
      <font>
        <sz val="10"/>
        <color theme="0"/>
        <name val="Open Sans"/>
        <scheme val="none"/>
      </font>
    </dxf>
  </rfmt>
  <rfmt sheetId="13" sqref="K16" start="0" length="0">
    <dxf>
      <font>
        <sz val="10"/>
        <color theme="0"/>
        <name val="Open Sans"/>
        <scheme val="none"/>
      </font>
      <numFmt numFmtId="0" formatCode="General"/>
    </dxf>
  </rfmt>
  <rfmt sheetId="13" sqref="L16" start="0" length="0">
    <dxf>
      <font>
        <sz val="10"/>
        <color theme="0"/>
        <name val="Open Sans"/>
        <scheme val="none"/>
      </font>
      <numFmt numFmtId="0" formatCode="General"/>
    </dxf>
  </rfmt>
  <rcc rId="3985" sId="13" odxf="1" dxf="1">
    <nc r="S16">
      <f>S15-'P:\GIELDA\PREZENTACJA\Q2 2022\załączniki\wysyłka Agnieszka\[Quarterly Financial_nowy format_IIQ2022.xlsx]P&amp;L'!S17</f>
    </nc>
    <odxf>
      <numFmt numFmtId="0" formatCode="General"/>
    </odxf>
    <ndxf>
      <numFmt numFmtId="169" formatCode="_(* #\ ###\ ##0_);_(* \(#\ ###\ ##0\);_(* &quot;-&quot;_);_(@_)"/>
    </ndxf>
  </rcc>
  <rcc rId="3986" sId="13" odxf="1" dxf="1">
    <nc r="T16">
      <f>T15-'P:\GIELDA\PREZENTACJA\Q2 2022\załączniki\wysyłka Agnieszka\[Quarterly Financial_nowy format_IIQ2022.xlsx]P&amp;L'!T17</f>
    </nc>
    <odxf>
      <numFmt numFmtId="0" formatCode="General"/>
    </odxf>
    <ndxf>
      <numFmt numFmtId="169" formatCode="_(* #\ ###\ ##0_);_(* \(#\ ###\ ##0\);_(* &quot;-&quot;_);_(@_)"/>
    </ndxf>
  </rcc>
  <rcc rId="3987" sId="13" odxf="1" dxf="1">
    <nc r="U16">
      <f>U15-'P:\GIELDA\PREZENTACJA\Q2 2022\załączniki\wysyłka Agnieszka\[Quarterly Financial_nowy format_IIQ2022.xlsx]P&amp;L'!U17</f>
    </nc>
    <odxf>
      <numFmt numFmtId="0" formatCode="General"/>
    </odxf>
    <ndxf>
      <numFmt numFmtId="169" formatCode="_(* #\ ###\ ##0_);_(* \(#\ ###\ ##0\);_(* &quot;-&quot;_);_(@_)"/>
    </ndxf>
  </rcc>
  <rcc rId="3988" sId="13" odxf="1" dxf="1">
    <nc r="V16">
      <f>V15-'P:\GIELDA\PREZENTACJA\Q2 2022\załączniki\wysyłka Agnieszka\[Quarterly Financial_nowy format_IIQ2022.xlsx]P&amp;L'!V17</f>
    </nc>
    <odxf>
      <numFmt numFmtId="0" formatCode="General"/>
    </odxf>
    <ndxf>
      <numFmt numFmtId="169" formatCode="_(* #\ ###\ ##0_);_(* \(#\ ###\ ##0\);_(* &quot;-&quot;_);_(@_)"/>
    </ndxf>
  </rcc>
  <rcc rId="3989" sId="13" odxf="1" dxf="1">
    <nc r="W16">
      <f>W15-'P:\GIELDA\PREZENTACJA\Q2 2022\załączniki\wysyłka Agnieszka\[Quarterly Financial_nowy format_IIQ2022.xlsx]P&amp;L'!W17</f>
    </nc>
    <odxf>
      <font>
        <sz val="10"/>
        <name val="Open Sans"/>
        <scheme val="none"/>
      </font>
      <numFmt numFmtId="0" formatCode="General"/>
    </odxf>
    <ndxf>
      <font>
        <sz val="10"/>
        <color theme="0"/>
        <name val="Open Sans"/>
        <scheme val="none"/>
      </font>
      <numFmt numFmtId="169" formatCode="_(* #\ ###\ ##0_);_(* \(#\ ###\ ##0\);_(* &quot;-&quot;_);_(@_)"/>
    </ndxf>
  </rcc>
  <rcc rId="3990" sId="13" odxf="1" dxf="1">
    <nc r="X16">
      <f>X15-'P:\GIELDA\PREZENTACJA\Q2 2022\załączniki\wysyłka Agnieszka\[Quarterly Financial_nowy format_IIQ2022.xlsx]P&amp;L'!Y17</f>
    </nc>
    <odxf>
      <font>
        <sz val="10"/>
        <name val="Open Sans"/>
        <scheme val="none"/>
      </font>
      <numFmt numFmtId="0" formatCode="General"/>
    </odxf>
    <ndxf>
      <font>
        <sz val="10"/>
        <color theme="0"/>
        <name val="Open Sans"/>
        <scheme val="none"/>
      </font>
      <numFmt numFmtId="169" formatCode="_(* #\ ###\ ##0_);_(* \(#\ ###\ ##0\);_(* &quot;-&quot;_);_(@_)"/>
    </ndxf>
  </rcc>
  <rfmt sheetId="13" sqref="K17" start="0" length="0">
    <dxf>
      <font>
        <sz val="8"/>
        <color theme="0"/>
        <name val="Open Sans"/>
        <scheme val="none"/>
      </font>
      <numFmt numFmtId="3" formatCode="#,##0"/>
    </dxf>
  </rfmt>
  <rfmt sheetId="13" sqref="L17" start="0" length="0">
    <dxf>
      <font>
        <sz val="8"/>
        <color theme="0"/>
        <name val="Open Sans"/>
        <scheme val="none"/>
      </font>
      <numFmt numFmtId="3" formatCode="#,##0"/>
    </dxf>
  </rfmt>
  <rfmt sheetId="13" sqref="G18" start="0" length="0">
    <dxf>
      <numFmt numFmtId="0" formatCode="General"/>
    </dxf>
  </rfmt>
  <rfmt sheetId="13" sqref="K18" start="0" length="0">
    <dxf>
      <numFmt numFmtId="169" formatCode="_(* #\ ###\ ##0_);_(* \(#\ ###\ ##0\);_(* &quot;-&quot;_);_(@_)"/>
    </dxf>
  </rfmt>
  <rfmt sheetId="13" sqref="L18" start="0" length="0">
    <dxf>
      <numFmt numFmtId="169" formatCode="_(* #\ ###\ ##0_);_(* \(#\ ###\ ##0\);_(* &quot;-&quot;_);_(@_)"/>
    </dxf>
  </rfmt>
  <rfmt sheetId="13" sqref="A19" start="0" length="0">
    <dxf>
      <font>
        <sz val="10"/>
        <color theme="0"/>
        <name val="Open Sans"/>
        <scheme val="none"/>
      </font>
    </dxf>
  </rfmt>
  <rfmt sheetId="13" sqref="B19" start="0" length="0">
    <dxf>
      <font>
        <sz val="10"/>
        <color theme="0"/>
        <name val="Open Sans"/>
        <scheme val="none"/>
      </font>
    </dxf>
  </rfmt>
  <rfmt sheetId="13" sqref="C19" start="0" length="0">
    <dxf>
      <font>
        <sz val="10"/>
        <color theme="0"/>
        <name val="Open Sans"/>
        <scheme val="none"/>
      </font>
    </dxf>
  </rfmt>
  <rfmt sheetId="13" sqref="D19" start="0" length="0">
    <dxf>
      <font>
        <sz val="10"/>
        <color theme="0"/>
        <name val="Open Sans"/>
        <scheme val="none"/>
      </font>
    </dxf>
  </rfmt>
  <rfmt sheetId="13" sqref="E19" start="0" length="0">
    <dxf>
      <font>
        <sz val="10"/>
        <color theme="0"/>
        <name val="Open Sans"/>
        <scheme val="none"/>
      </font>
    </dxf>
  </rfmt>
  <rfmt sheetId="13" sqref="F19" start="0" length="0">
    <dxf>
      <font>
        <sz val="10"/>
        <color theme="0"/>
        <name val="Open Sans"/>
        <scheme val="none"/>
      </font>
    </dxf>
  </rfmt>
  <rfmt sheetId="13" sqref="I19" start="0" length="0">
    <dxf>
      <font>
        <sz val="10"/>
        <color theme="0"/>
        <name val="Open Sans"/>
        <scheme val="none"/>
      </font>
    </dxf>
  </rfmt>
  <rfmt sheetId="13" sqref="J19" start="0" length="0">
    <dxf>
      <font>
        <sz val="10"/>
        <color theme="0"/>
        <name val="Open Sans"/>
        <scheme val="none"/>
      </font>
    </dxf>
  </rfmt>
  <rfmt sheetId="13" sqref="K19" start="0" length="0">
    <dxf>
      <font>
        <sz val="10"/>
        <color theme="0"/>
        <name val="Open Sans"/>
        <scheme val="none"/>
      </font>
    </dxf>
  </rfmt>
  <rfmt sheetId="13" sqref="L19" start="0" length="0">
    <dxf>
      <font>
        <sz val="10"/>
        <color theme="0"/>
        <name val="Open Sans"/>
        <scheme val="none"/>
      </font>
    </dxf>
  </rfmt>
  <rfmt sheetId="13" sqref="M19" start="0" length="0">
    <dxf>
      <numFmt numFmtId="0" formatCode="General"/>
    </dxf>
  </rfmt>
  <rfmt sheetId="13" sqref="M20" start="0" length="0">
    <dxf>
      <numFmt numFmtId="169" formatCode="_(* #\ ###\ ##0_);_(* \(#\ ###\ ##0\);_(* &quot;-&quot;_);_(@_)"/>
    </dxf>
  </rfmt>
  <rfmt sheetId="13" sqref="G28" start="0" length="0">
    <dxf>
      <numFmt numFmtId="169" formatCode="_(* #\ ###\ ##0_);_(* \(#\ ###\ ##0\);_(* &quot;-&quot;_);_(@_)"/>
    </dxf>
  </rfmt>
  <rfmt sheetId="13" sqref="G38" start="0" length="0">
    <dxf>
      <font>
        <sz val="10"/>
        <color rgb="FFFF0000"/>
        <name val="Open Sans"/>
        <scheme val="none"/>
      </font>
    </dxf>
  </rfmt>
  <rfmt sheetId="13" sqref="H38" start="0" length="0">
    <dxf>
      <font>
        <sz val="10"/>
        <color rgb="FFFF0000"/>
        <name val="Open Sans"/>
        <scheme val="none"/>
      </font>
    </dxf>
  </rfmt>
  <rcv guid="{899D69CD-4B7E-42BC-9944-5BD922EB798C}" action="delete"/>
  <rdn rId="0" localSheetId="3" customView="1" name="Z_899D69CD_4B7E_42BC_9944_5BD922EB798C_.wvu.PrintArea" hidden="1" oldHidden="1">
    <formula>BS!$A$1:$P$53</formula>
    <oldFormula>BS!$A$1:$P$53</oldFormula>
  </rdn>
  <rdn rId="0" localSheetId="9" customView="1" name="Z_899D69CD_4B7E_42BC_9944_5BD922EB798C_.wvu.Rows" hidden="1" oldHidden="1">
    <formula>'Należności od klientów'!$8:$8</formula>
    <oldFormula>'Należności od klientów'!$8:$8</oldFormula>
  </rdn>
  <rcv guid="{899D69CD-4B7E-42BC-9944-5BD922EB798C}"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93" sId="11" numFmtId="34">
    <oc r="C3">
      <f>SUM(C4:C7)</f>
    </oc>
    <nc r="C3">
      <v>0</v>
    </nc>
  </rcc>
  <rcc rId="5094" sId="11" numFmtId="34">
    <oc r="D3">
      <f>SUM(D4:D7)</f>
    </oc>
    <nc r="D3">
      <v>-67</v>
    </nc>
  </rcc>
  <rcc rId="5095" sId="11" numFmtId="34">
    <oc r="E3">
      <f>SUM(E4:E7)</f>
    </oc>
    <nc r="E3">
      <v>-4</v>
    </nc>
  </rcc>
  <rcc rId="5096" sId="11" numFmtId="34">
    <oc r="F3">
      <f>SUM(F4:F7)</f>
    </oc>
    <nc r="F3">
      <v>5</v>
    </nc>
  </rcc>
  <rcc rId="5097" sId="11" numFmtId="34">
    <oc r="G3">
      <f>SUM(G4:G7)</f>
    </oc>
    <nc r="G3">
      <v>0</v>
    </nc>
  </rcc>
  <rcc rId="5098" sId="11" numFmtId="34">
    <oc r="H3">
      <f>SUM(H4:H7)</f>
    </oc>
    <nc r="H3">
      <v>-2</v>
    </nc>
  </rcc>
  <rcc rId="5099" sId="11" numFmtId="34">
    <oc r="I3">
      <f>SUM(I4:I7)</f>
    </oc>
    <nc r="I3">
      <v>-1</v>
    </nc>
  </rcc>
  <rcc rId="5100" sId="11" numFmtId="34">
    <oc r="J3">
      <f>SUM(J4:J7)</f>
    </oc>
    <nc r="J3">
      <v>-25</v>
    </nc>
  </rcc>
  <rcc rId="5101" sId="11" numFmtId="34">
    <oc r="K3">
      <f>SUM(K4:K7)</f>
    </oc>
    <nc r="K3">
      <v>-4</v>
    </nc>
  </rcc>
  <rcc rId="5102" sId="11" numFmtId="34">
    <oc r="L3">
      <f>SUM(L4:L7)</f>
    </oc>
    <nc r="L3">
      <v>-3</v>
    </nc>
  </rcc>
  <rcc rId="5103" sId="11" numFmtId="34">
    <oc r="M3">
      <f>SUM(M4:M7)</f>
    </oc>
    <nc r="M3">
      <v>3</v>
    </nc>
  </rcc>
  <rcc rId="5104" sId="11" numFmtId="34">
    <oc r="N3">
      <f>SUM(N4:N7)</f>
    </oc>
    <nc r="N3">
      <v>-7</v>
    </nc>
  </rcc>
  <rcc rId="5105" sId="11" numFmtId="34">
    <oc r="O3">
      <f>SUM(O4:O7)</f>
    </oc>
    <nc r="O3">
      <v>10</v>
    </nc>
  </rcc>
  <rcc rId="5106" sId="11" numFmtId="34">
    <oc r="P3">
      <f>SUM(P4:P7)</f>
    </oc>
    <nc r="P3">
      <v>5</v>
    </nc>
  </rcc>
  <rcc rId="5107" sId="11" numFmtId="34">
    <oc r="Q3">
      <f>SUM(Q4:Q7)</f>
    </oc>
    <nc r="Q3">
      <v>-3</v>
    </nc>
  </rcc>
  <rcc rId="5108" sId="11" numFmtId="34">
    <oc r="R3">
      <f>SUM(R4:R7)</f>
    </oc>
    <nc r="R3">
      <v>-11</v>
    </nc>
  </rcc>
  <rcc rId="5109" sId="11" numFmtId="34">
    <oc r="S3">
      <f>SUM(S4:S7)</f>
    </oc>
    <nc r="S3">
      <v>-21</v>
    </nc>
  </rcc>
  <rcc rId="5110" sId="11" numFmtId="34">
    <oc r="T3">
      <f>SUM(T4:T7)</f>
    </oc>
    <nc r="T3">
      <v>5</v>
    </nc>
  </rcc>
  <rcc rId="5111" sId="11" numFmtId="34">
    <oc r="C8">
      <f>SUM(C9:C12)</f>
    </oc>
    <nc r="C8">
      <v>-218758</v>
    </nc>
  </rcc>
  <rcc rId="5112" sId="11" numFmtId="34">
    <oc r="D8">
      <f>SUM(D9:D12)</f>
    </oc>
    <nc r="D8">
      <v>-260620</v>
    </nc>
  </rcc>
  <rcc rId="5113" sId="11" numFmtId="34">
    <oc r="E8">
      <f>SUM(E9:E12)</f>
    </oc>
    <nc r="E8">
      <v>-244398</v>
    </nc>
  </rcc>
  <rcc rId="5114" sId="11" numFmtId="34">
    <oc r="F8">
      <f>SUM(F9:F12)</f>
    </oc>
    <nc r="F8">
      <v>-365996</v>
    </nc>
  </rcc>
  <rcc rId="5115" sId="11" numFmtId="34">
    <oc r="G8">
      <f>SUM(G9:G12)</f>
    </oc>
    <nc r="G8">
      <v>-280118</v>
    </nc>
  </rcc>
  <rcc rId="5116" sId="11" numFmtId="34">
    <oc r="H8">
      <f>SUM(H9:H12)</f>
    </oc>
    <nc r="H8">
      <v>-366957</v>
    </nc>
  </rcc>
  <rcc rId="5117" sId="11" numFmtId="34">
    <oc r="I8">
      <f>SUM(I9:I12)</f>
    </oc>
    <nc r="I8">
      <v>-323350</v>
    </nc>
  </rcc>
  <rcc rId="5118" sId="11" numFmtId="34">
    <oc r="J8">
      <f>SUM(J9:J12)</f>
    </oc>
    <nc r="J8">
      <v>-258576</v>
    </nc>
  </rcc>
  <rcc rId="5119" sId="11" numFmtId="34">
    <oc r="K8">
      <f>SUM(K9:K12)</f>
    </oc>
    <nc r="K8">
      <v>-489635</v>
    </nc>
  </rcc>
  <rcc rId="5120" sId="11" numFmtId="34">
    <oc r="L8">
      <f>SUM(L9:L12)</f>
    </oc>
    <nc r="L8">
      <v>-470681</v>
    </nc>
  </rcc>
  <rcc rId="5121" sId="11" numFmtId="34">
    <oc r="M8">
      <f>SUM(M9:M12)</f>
    </oc>
    <nc r="M8">
      <v>-350509</v>
    </nc>
  </rcc>
  <rcc rId="5122" sId="11" numFmtId="34">
    <oc r="N8">
      <f>SUM(N9:N12)</f>
    </oc>
    <nc r="N8">
      <v>-449882</v>
    </nc>
  </rcc>
  <rcc rId="5123" sId="11" numFmtId="34">
    <oc r="O8">
      <f>SUM(O9:O12)</f>
    </oc>
    <nc r="O8">
      <v>-401389</v>
    </nc>
  </rcc>
  <rcc rId="5124" sId="11" numFmtId="34">
    <oc r="P8">
      <f>SUM(P9:P12)</f>
    </oc>
    <nc r="P8">
      <v>-253308</v>
    </nc>
  </rcc>
  <rcc rId="5125" sId="11" numFmtId="34">
    <oc r="Q8">
      <f>SUM(Q9:Q12)</f>
    </oc>
    <nc r="Q8">
      <v>-210013</v>
    </nc>
  </rcc>
  <rcc rId="5126" sId="11" numFmtId="34">
    <oc r="R8">
      <f>SUM(R9:R12)</f>
    </oc>
    <nc r="R8">
      <v>-267166</v>
    </nc>
  </rcc>
  <rcc rId="5127" sId="11" numFmtId="34">
    <oc r="S8">
      <f>SUM(S9:S12)</f>
    </oc>
    <nc r="S8">
      <v>-177907</v>
    </nc>
  </rcc>
  <rcc rId="5128" sId="11" numFmtId="34">
    <oc r="T8">
      <f>SUM(T9:T12)</f>
    </oc>
    <nc r="T8">
      <v>-97843</v>
    </nc>
  </rcc>
  <rcc rId="5129" sId="11" numFmtId="34">
    <oc r="F11">
      <f>-145686+1</f>
    </oc>
    <nc r="F11">
      <v>-145685</v>
    </nc>
  </rcc>
  <rcc rId="5130" sId="11" numFmtId="34">
    <oc r="C13">
      <f>SUM(C14:C17)</f>
    </oc>
    <nc r="C13">
      <v>17680</v>
    </nc>
  </rcc>
  <rcc rId="5131" sId="11" numFmtId="34">
    <oc r="D13">
      <f>SUM(D14:D17)</f>
    </oc>
    <nc r="D13">
      <v>-1272</v>
    </nc>
  </rcc>
  <rcc rId="5132" sId="11" numFmtId="34">
    <oc r="E13">
      <f>SUM(E14:E17)</f>
    </oc>
    <nc r="E13">
      <v>-7722</v>
    </nc>
  </rcc>
  <rcc rId="5133" sId="11" numFmtId="34">
    <oc r="F13">
      <f>SUM(F14:F17)</f>
    </oc>
    <nc r="F13">
      <v>3203</v>
    </nc>
  </rcc>
  <rcc rId="5134" sId="11" numFmtId="34">
    <oc r="G13">
      <f>SUM(G14:G17)</f>
    </oc>
    <nc r="G13">
      <v>7442</v>
    </nc>
  </rcc>
  <rcc rId="5135" sId="11" numFmtId="34">
    <oc r="H13">
      <f>SUM(H14:H17)</f>
    </oc>
    <nc r="H13">
      <v>-5847</v>
    </nc>
  </rcc>
  <rcc rId="5136" sId="11" numFmtId="34">
    <oc r="I13">
      <f>SUM(I14:I17)</f>
    </oc>
    <nc r="I13">
      <v>-12115</v>
    </nc>
  </rcc>
  <rcc rId="5137" sId="11" numFmtId="34">
    <oc r="J13">
      <f>SUM(J14:J17)</f>
    </oc>
    <nc r="J13">
      <v>5347</v>
    </nc>
  </rcc>
  <rcc rId="5138" sId="11" numFmtId="34">
    <oc r="K13">
      <f>SUM(K14:K17)</f>
    </oc>
    <nc r="K13">
      <v>18572</v>
    </nc>
  </rcc>
  <rcc rId="5139" sId="11" numFmtId="34">
    <oc r="L13">
      <f>SUM(L14:L17)</f>
    </oc>
    <nc r="L13">
      <v>-11486</v>
    </nc>
  </rcc>
  <rcc rId="5140" sId="11" numFmtId="34">
    <oc r="M13">
      <f>SUM(M14:M17)</f>
    </oc>
    <nc r="M13">
      <v>-9680</v>
    </nc>
  </rcc>
  <rcc rId="5141" sId="11" numFmtId="34">
    <oc r="N13">
      <f>SUM(N14:N17)</f>
    </oc>
    <nc r="N13">
      <v>-1817</v>
    </nc>
  </rcc>
  <rcc rId="5142" sId="11" numFmtId="34">
    <oc r="O13">
      <f>SUM(O14:O17)</f>
    </oc>
    <nc r="O13">
      <v>28671</v>
    </nc>
  </rcc>
  <rcc rId="5143" sId="11" numFmtId="34">
    <oc r="P13">
      <f>SUM(P14:P17)</f>
    </oc>
    <nc r="P13">
      <v>-11588</v>
    </nc>
  </rcc>
  <rcc rId="5144" sId="11" numFmtId="34">
    <oc r="Q13">
      <f>SUM(Q14:Q17)</f>
    </oc>
    <nc r="Q13">
      <v>-9395</v>
    </nc>
  </rcc>
  <rcc rId="5145" sId="11" numFmtId="34">
    <oc r="R13">
      <f>SUM(R14:R17)</f>
    </oc>
    <nc r="R13">
      <v>-3784</v>
    </nc>
  </rcc>
  <rcc rId="5146" sId="11" numFmtId="34">
    <oc r="S13">
      <f>SUM(S14:S17)</f>
    </oc>
    <nc r="S13">
      <v>49044</v>
    </nc>
  </rcc>
  <rcc rId="5147" sId="11" numFmtId="34">
    <oc r="T13">
      <f>SUM(T14:T17)</f>
    </oc>
    <nc r="T13">
      <v>-6993</v>
    </nc>
  </rcc>
  <rcc rId="5148" sId="11" numFmtId="34">
    <oc r="C18">
      <f>SUM(C19:C22)</f>
    </oc>
    <nc r="C18">
      <v>-2286</v>
    </nc>
  </rcc>
  <rcc rId="5149" sId="11" numFmtId="34">
    <oc r="D18">
      <f>SUM(D19:D22)</f>
    </oc>
    <nc r="D18">
      <v>4083</v>
    </nc>
  </rcc>
  <rcc rId="5150" sId="11" numFmtId="34">
    <oc r="E18">
      <f>SUM(E19:E22)</f>
    </oc>
    <nc r="E18">
      <v>-1541</v>
    </nc>
  </rcc>
  <rcc rId="5151" sId="11" numFmtId="34">
    <oc r="F18">
      <f>SUM(F19:F22)</f>
    </oc>
    <nc r="F18">
      <v>-7375</v>
    </nc>
  </rcc>
  <rcc rId="5152" sId="11" numFmtId="34">
    <oc r="G18">
      <f>SUM(G19:G22)</f>
    </oc>
    <nc r="G18">
      <v>9988</v>
    </nc>
  </rcc>
  <rcc rId="5153" sId="11" numFmtId="34">
    <oc r="H18">
      <f>SUM(H19:H22)</f>
    </oc>
    <nc r="H18">
      <v>16248</v>
    </nc>
  </rcc>
  <rcc rId="5154" sId="11" numFmtId="34">
    <oc r="I18">
      <f>SUM(I19:I22)</f>
    </oc>
    <nc r="I18">
      <v>-1090</v>
    </nc>
  </rcc>
  <rcc rId="5155" sId="11" numFmtId="34">
    <oc r="J18">
      <f>SUM(J19:J22)</f>
    </oc>
    <nc r="J18">
      <v>-10297</v>
    </nc>
  </rcc>
  <rcc rId="5156" sId="11" numFmtId="34">
    <oc r="K18">
      <f>SUM(K19:K22)</f>
    </oc>
    <nc r="K18">
      <v>4767</v>
    </nc>
  </rcc>
  <rcc rId="5157" sId="11" numFmtId="34">
    <oc r="L18">
      <f>SUM(L19:L22)</f>
    </oc>
    <nc r="L18">
      <v>1251</v>
    </nc>
  </rcc>
  <rcc rId="5158" sId="11" numFmtId="34">
    <oc r="M18">
      <f>SUM(M19:M22)</f>
    </oc>
    <nc r="M18">
      <v>1288</v>
    </nc>
  </rcc>
  <rcc rId="5159" sId="11" numFmtId="34">
    <oc r="N18">
      <f>SUM(N19:N22)</f>
    </oc>
    <nc r="N18">
      <v>-4989</v>
    </nc>
  </rcc>
  <rcc rId="5160" sId="11" numFmtId="34">
    <oc r="O18">
      <f>SUM(O19:O22)</f>
    </oc>
    <nc r="O18">
      <v>9629</v>
    </nc>
  </rcc>
  <rcc rId="5161" sId="11" numFmtId="34">
    <oc r="P18">
      <f>SUM(P19:P22)</f>
    </oc>
    <nc r="P18">
      <v>1044</v>
    </nc>
  </rcc>
  <rcc rId="5162" sId="11" numFmtId="34">
    <oc r="Q18">
      <f>SUM(Q19:Q22)</f>
    </oc>
    <nc r="Q18">
      <v>-4150</v>
    </nc>
  </rcc>
  <rcc rId="5163" sId="11" numFmtId="34">
    <oc r="R18">
      <f>SUM(R19:R22)</f>
    </oc>
    <nc r="R18">
      <v>-2740</v>
    </nc>
  </rcc>
  <rcc rId="5164" sId="11" numFmtId="34">
    <oc r="S18">
      <f>SUM(S19:S22)</f>
    </oc>
    <nc r="S18">
      <v>9603</v>
    </nc>
  </rcc>
  <rcc rId="5165" sId="11" numFmtId="34">
    <oc r="T18">
      <f>SUM(T19:T22)</f>
    </oc>
    <nc r="T18">
      <v>-5421</v>
    </nc>
  </rcc>
  <rcc rId="5166" sId="11" numFmtId="34">
    <oc r="C23">
      <f>SUM(C3,C8,C13,C18)</f>
    </oc>
    <nc r="C23">
      <v>-203364</v>
    </nc>
  </rcc>
  <rcc rId="5167" sId="11" numFmtId="34">
    <oc r="D23">
      <f>SUM(D3,D8,D13,D18)</f>
    </oc>
    <nc r="D23">
      <v>-257876</v>
    </nc>
  </rcc>
  <rcc rId="5168" sId="11" numFmtId="34">
    <oc r="E23">
      <f>SUM(E3,E8,E13,E18)</f>
    </oc>
    <nc r="E23">
      <v>-253665</v>
    </nc>
  </rcc>
  <rcc rId="5169" sId="11" numFmtId="34">
    <oc r="F23">
      <f>SUM(F3,F8,F13,F18)</f>
    </oc>
    <nc r="F23">
      <v>-370163</v>
    </nc>
  </rcc>
  <rcc rId="5170" sId="11" numFmtId="34">
    <oc r="G23">
      <f>SUM(G3,G8,G13,G18)</f>
    </oc>
    <nc r="G23">
      <v>-262688</v>
    </nc>
  </rcc>
  <rcc rId="5171" sId="11" numFmtId="34">
    <oc r="H23">
      <f>SUM(H3,H8,H13,H18)</f>
    </oc>
    <nc r="H23">
      <v>-356558</v>
    </nc>
  </rcc>
  <rcc rId="5172" sId="11" numFmtId="34">
    <oc r="I23">
      <f>SUM(I3,I8,I13,I18)</f>
    </oc>
    <nc r="I23">
      <v>-336556</v>
    </nc>
  </rcc>
  <rcc rId="5173" sId="11" numFmtId="34">
    <oc r="J23">
      <f>SUM(J3,J8,J13,J18)</f>
    </oc>
    <nc r="J23">
      <v>-263551</v>
    </nc>
  </rcc>
  <rcc rId="5174" sId="11" numFmtId="34">
    <oc r="K23">
      <f>SUM(K3,K8,K13,K18)</f>
    </oc>
    <nc r="K23">
      <v>-466300</v>
    </nc>
  </rcc>
  <rcc rId="5175" sId="11" numFmtId="34">
    <oc r="L23">
      <f>SUM(L3,L8,L13,L18)</f>
    </oc>
    <nc r="L23">
      <v>-480919</v>
    </nc>
  </rcc>
  <rcc rId="5176" sId="11" numFmtId="34">
    <oc r="M23">
      <f>SUM(M3,M8,M13,M18)</f>
    </oc>
    <nc r="M23">
      <v>-358898</v>
    </nc>
  </rcc>
  <rcc rId="5177" sId="11" numFmtId="34">
    <oc r="N23">
      <f>SUM(N3,N8,N13,N18)</f>
    </oc>
    <nc r="N23">
      <v>-456695</v>
    </nc>
  </rcc>
  <rcc rId="5178" sId="11" numFmtId="34">
    <oc r="O23">
      <f>SUM(O3,O8,O13,O18)</f>
    </oc>
    <nc r="O23">
      <v>-363079</v>
    </nc>
  </rcc>
  <rcc rId="5179" sId="11" numFmtId="34">
    <oc r="P23">
      <f>SUM(P3,P8,P13,P18)</f>
    </oc>
    <nc r="P23">
      <v>-263847</v>
    </nc>
  </rcc>
  <rcc rId="5180" sId="11" numFmtId="34">
    <oc r="Q23">
      <f>SUM(Q3,Q8,Q13,Q18)</f>
    </oc>
    <nc r="Q23">
      <v>-223561</v>
    </nc>
  </rcc>
  <rcc rId="5181" sId="11" numFmtId="34">
    <oc r="R23">
      <f>SUM(R3,R8,R13,R18)</f>
    </oc>
    <nc r="R23">
      <v>-273701</v>
    </nc>
  </rcc>
  <rcc rId="5182" sId="11" numFmtId="34">
    <oc r="S23">
      <f>SUM(S3,S8,S13,S18)</f>
    </oc>
    <nc r="S23">
      <v>-119281</v>
    </nc>
  </rcc>
  <rcc rId="5183" sId="11" numFmtId="34">
    <oc r="T23">
      <f>SUM(T3,T8,T13,T18)</f>
    </oc>
    <nc r="T23">
      <v>-110252</v>
    </nc>
  </rcc>
  <rcc rId="5184" sId="11">
    <oc r="C24">
      <f>'P&amp;L'!#REF!-C23</f>
    </oc>
    <nc r="C24" t="e">
      <v>#REF!</v>
    </nc>
  </rcc>
  <rcc rId="5185" sId="11">
    <oc r="D24">
      <f>'P&amp;L'!#REF!-D23</f>
    </oc>
    <nc r="D24" t="e">
      <v>#REF!</v>
    </nc>
  </rcc>
  <rcc rId="5186" sId="11">
    <oc r="E24">
      <f>'P&amp;L'!#REF!-E23</f>
    </oc>
    <nc r="E24" t="e">
      <v>#REF!</v>
    </nc>
  </rcc>
  <rcc rId="5187" sId="11">
    <oc r="G24">
      <f>'P&amp;L'!#REF!-G23</f>
    </oc>
    <nc r="G24" t="e">
      <v>#REF!</v>
    </nc>
  </rcc>
  <rcc rId="5188" sId="11">
    <oc r="H24">
      <f>'P&amp;L'!#REF!-H23</f>
    </oc>
    <nc r="H24" t="e">
      <v>#REF!</v>
    </nc>
  </rcc>
  <rcc rId="5189" sId="11">
    <oc r="I24">
      <f>'P&amp;L'!#REF!-I23</f>
    </oc>
    <nc r="I24" t="e">
      <v>#REF!</v>
    </nc>
  </rcc>
  <rcc rId="5190" sId="11">
    <oc r="J24">
      <f>'P&amp;L'!#REF!-J23</f>
    </oc>
    <nc r="J24" t="e">
      <v>#REF!</v>
    </nc>
  </rcc>
  <rcc rId="5191" sId="11">
    <oc r="K24">
      <f>'P&amp;L'!#REF!-K23</f>
    </oc>
    <nc r="K24" t="e">
      <v>#REF!</v>
    </nc>
  </rcc>
  <rcc rId="5192" sId="11">
    <oc r="L24">
      <f>'P&amp;L'!#REF!-L23</f>
    </oc>
    <nc r="L24" t="e">
      <v>#REF!</v>
    </nc>
  </rcc>
  <rrc rId="5193" sId="11" ref="C1:C1048576" action="deleteCol">
    <rfmt sheetId="11" xfDxf="1" sqref="C1:C1048576" start="0" length="0">
      <dxf>
        <font>
          <sz val="8"/>
          <name val="Open Sans"/>
          <scheme val="none"/>
        </font>
      </dxf>
    </rfmt>
    <rcc rId="0" sId="11" s="1" dxf="1">
      <nc r="C2" t="inlineStr">
        <is>
          <t>1Q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-218758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-18993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-60657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-148670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9562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17680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17680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-2286</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-2540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2111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-1857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umFmtId="34">
      <nc r="C23">
        <v>-203364</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194" sId="11" ref="C1:C1048576" action="deleteCol">
    <rfmt sheetId="11" xfDxf="1" sqref="C1:C1048576" start="0" length="0">
      <dxf>
        <font>
          <sz val="8"/>
          <name val="Open Sans"/>
          <scheme val="none"/>
        </font>
      </dxf>
    </rfmt>
    <rcc rId="0" sId="11" s="1" dxf="1">
      <nc r="C2" t="inlineStr">
        <is>
          <t>2Q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-67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-67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-260620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-24151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-77190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-168756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9477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-1272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-1272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4083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1976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3344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-1237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umFmtId="34">
      <nc r="C23">
        <v>-257876</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195" sId="11" ref="C1:C1048576" action="deleteCol">
    <rfmt sheetId="11" xfDxf="1" sqref="C1:C1048576" start="0" length="0">
      <dxf>
        <font>
          <sz val="8"/>
          <name val="Open Sans"/>
          <scheme val="none"/>
        </font>
      </dxf>
    </rfmt>
    <rcc rId="0" sId="11" s="1" dxf="1">
      <nc r="C2" t="inlineStr">
        <is>
          <t>3Q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-4</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-244398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-38221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-91894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-161983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47700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-7722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-7722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-1541</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1293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1988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-4822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-253665</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196" sId="11" ref="C1:C1048576" action="deleteCol">
    <rfmt sheetId="11" xfDxf="1" sqref="C1:C1048576" start="0" length="0">
      <dxf>
        <font>
          <sz val="8"/>
          <name val="Open Sans"/>
          <scheme val="none"/>
        </font>
      </dxf>
    </rfmt>
    <rcc rId="0" sId="11" s="1" dxf="1">
      <nc r="C2" t="inlineStr">
        <is>
          <t>4Q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-365996</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-136336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-77906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-145685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-6069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3203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3203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-7375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-5753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-2958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1336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-370163</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197" sId="11" ref="C1:C1048576" action="deleteCol">
    <rfmt sheetId="11" xfDxf="1" sqref="C1:C1048576" start="0" length="0">
      <dxf>
        <font>
          <sz val="8"/>
          <name val="Open Sans"/>
          <scheme val="none"/>
        </font>
      </dxf>
    </rfmt>
    <rcc rId="0" sId="11" s="1" dxf="1">
      <nc r="C2" t="inlineStr">
        <is>
          <t>1Q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-280118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-16561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-47557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-244530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28530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7442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7442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9988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2495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2942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4551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umFmtId="34">
      <nc r="C23">
        <v>-262688</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198" sId="11" ref="C1:C1048576" action="deleteCol">
    <rfmt sheetId="11" xfDxf="1" sqref="C1:C1048576" start="0" length="0">
      <dxf>
        <font>
          <sz val="8"/>
          <name val="Open Sans"/>
          <scheme val="none"/>
        </font>
      </dxf>
    </rfmt>
    <rcc rId="0" sId="11" s="1" dxf="1">
      <nc r="C2" t="inlineStr">
        <is>
          <t>2Q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-366957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-30145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-199036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-148221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10445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-5847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-5847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16248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13299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388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2561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umFmtId="34">
      <nc r="C23">
        <v>-356558</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199" sId="11" ref="C1:C1048576" action="deleteCol">
    <rfmt sheetId="11" xfDxf="1" sqref="C1:C1048576" start="0" length="0">
      <dxf>
        <font>
          <sz val="8"/>
          <name val="Open Sans"/>
          <scheme val="none"/>
        </font>
      </dxf>
    </rfmt>
    <rcc rId="0" sId="11" s="1" dxf="1">
      <nc r="C2" t="inlineStr">
        <is>
          <t>3Q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-1</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-323350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-44965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-125026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-174146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20787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-12115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-12115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-1090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1365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-670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-1785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umFmtId="34">
      <nc r="C23">
        <v>-336556</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200" sId="11" ref="C1:C1048576" action="deleteCol">
    <rfmt sheetId="11" xfDxf="1" sqref="C1:C1048576" start="0" length="0">
      <dxf>
        <font>
          <sz val="8"/>
          <name val="Open Sans"/>
          <scheme val="none"/>
        </font>
      </dxf>
    </rfmt>
    <rcc rId="0" sId="11" s="1" dxf="1">
      <nc r="C2" t="inlineStr">
        <is>
          <t>4Q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-25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-25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-258576</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-1695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-64382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-205934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13435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5347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5347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-10297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-2513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164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-7948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-263551</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201" sId="11" ref="C1:C1048576" action="deleteCol">
    <rfmt sheetId="11" xfDxf="1" sqref="C1:C1048576" start="0" length="0">
      <dxf>
        <font>
          <sz val="8"/>
          <name val="Open Sans"/>
          <scheme val="none"/>
        </font>
      </dxf>
    </rfmt>
    <rcc rId="0" sId="11" s="1" dxf="1">
      <nc r="C2" t="inlineStr">
        <is>
          <t>1Q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-4</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-489635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-12044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-260944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-218512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1865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18572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18572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4767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8017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1127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-4377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-466300</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202" sId="11" ref="C1:C1048576" action="deleteCol">
    <rfmt sheetId="11" xfDxf="1" sqref="C1:C1048576" start="0" length="0">
      <dxf>
        <font>
          <sz val="8"/>
          <name val="Open Sans"/>
          <scheme val="none"/>
        </font>
      </dxf>
    </rfmt>
    <rcc rId="0" sId="11" s="1" dxf="1">
      <nc r="C2" t="inlineStr">
        <is>
          <t>2Q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-470681</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-43979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-203816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-226088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3202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-11486</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-11486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1251</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-4388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-4865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10504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-480919</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t="e">
        <v>#REF!</v>
      </nc>
      <ndxf>
        <font>
          <sz val="8"/>
          <color theme="0"/>
          <name val="Open Sans"/>
          <scheme val="none"/>
        </font>
        <numFmt numFmtId="167" formatCode="_(* #\ ###\ ##0_);_(* \(#\ ##0\);_(* &quot;-&quot;_);_(@_)"/>
      </ndxf>
    </rcc>
  </rrc>
  <rrc rId="5203" sId="11" ref="C1:C1048576" action="deleteCol">
    <rfmt sheetId="11" xfDxf="1" sqref="C1:C1048576" start="0" length="0">
      <dxf>
        <font>
          <sz val="8"/>
          <name val="Open Sans"/>
          <scheme val="none"/>
        </font>
      </dxf>
    </rfmt>
    <rcc rId="0" sId="11" s="1" dxf="1">
      <nc r="C2" t="inlineStr">
        <is>
          <t>3Q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-350509</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513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-97955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-256963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3896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-9680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-9680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1288</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1227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1522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-1461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-358898</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204" sId="11" ref="C1:C1048576" action="deleteCol">
    <rfmt sheetId="11" xfDxf="1" sqref="C1:C1048576" start="0" length="0">
      <dxf>
        <font>
          <sz val="8"/>
          <name val="Open Sans"/>
          <scheme val="none"/>
        </font>
      </dxf>
    </rfmt>
    <rcc rId="0" sId="11" s="1" dxf="1">
      <nc r="C2" t="inlineStr">
        <is>
          <t>4Q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C3">
        <v>-7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8">
        <v>-449882</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-58589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-41823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-368171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18701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3">
        <v>-1817</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-1817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8">
        <v>-4989</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-1483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-3497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3">
        <v>-456695</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205" sId="11" ref="E1:E1048576" action="deleteCol">
    <rfmt sheetId="11" xfDxf="1" sqref="E1:E1048576" start="0" length="0">
      <dxf>
        <font>
          <sz val="8"/>
          <name val="Open Sans"/>
          <scheme val="none"/>
        </font>
      </dxf>
    </rfmt>
    <rcc rId="0" sId="11" s="1" dxf="1">
      <nc r="E2" t="inlineStr">
        <is>
          <t>3Q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E3">
        <v>-3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8">
        <v>-210013</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9">
        <v>-39021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0">
        <v>-35995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1">
        <v>-148473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2">
        <v>13476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3">
        <v>-9395</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6">
        <v>-9395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8">
        <v>-4150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9">
        <v>-4571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0">
        <v>127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1">
        <v>294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3">
        <v>-223561</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E24" start="0" length="0">
      <dxf>
        <font>
          <sz val="8"/>
          <color theme="0"/>
          <name val="Open Sans"/>
          <scheme val="none"/>
        </font>
        <numFmt numFmtId="167" formatCode="_(* #\ ###\ ##0_);_(* \(#\ ##0\);_(* &quot;-&quot;_);_(@_)"/>
      </dxf>
    </rfmt>
  </rrc>
  <rrc rId="5206" sId="11" ref="E1:E1048576" action="deleteCol">
    <rfmt sheetId="11" xfDxf="1" sqref="E1:E1048576" start="0" length="0">
      <dxf>
        <font>
          <sz val="8"/>
          <name val="Open Sans"/>
          <scheme val="none"/>
        </font>
      </dxf>
    </rfmt>
    <rcc rId="0" sId="11" s="1" dxf="1">
      <nc r="E2" t="inlineStr">
        <is>
          <t>4Q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umFmtId="34">
      <nc r="E3">
        <v>-11</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4">
        <v>-11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8">
        <v>-267166</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9">
        <v>-24646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0">
        <v>-83263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1">
        <v>-169029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2">
        <v>9772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3">
        <v>-3784</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6">
        <v>-3784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8">
        <v>-2740</v>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19">
        <v>-3394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0">
        <v>650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1">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E23">
        <v>-273701</v>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E24" start="0" length="0">
      <dxf>
        <font>
          <sz val="8"/>
          <color theme="0"/>
          <name val="Open Sans"/>
          <scheme val="none"/>
        </font>
      </dxf>
    </rfmt>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X1" start="0" length="0">
    <dxf>
      <font>
        <b/>
        <sz val="8"/>
        <color rgb="FFC00000"/>
        <name val="Open Sans"/>
        <scheme val="none"/>
      </font>
      <numFmt numFmtId="19" formatCode="dd/mm/yyyy"/>
      <alignment horizontal="right" vertical="top" readingOrder="0"/>
      <border outline="0">
        <bottom style="medium">
          <color rgb="FFC00000"/>
        </bottom>
      </border>
    </dxf>
  </rfmt>
  <rfmt sheetId="15" sqref="X2"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5" sqref="X3"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77" sId="15" odxf="1" dxf="1">
    <nc r="X4">
      <f>SUM(X2:X3)</f>
    </nc>
    <odxf>
      <font>
        <sz val="8"/>
        <name val="Open Sans"/>
        <scheme val="none"/>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fmt sheetId="15" sqref="X5"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78" sId="15" odxf="1" dxf="1">
    <nc r="X6">
      <f>SUM(X4:X5)</f>
    </nc>
    <odxf>
      <font>
        <sz val="8"/>
        <name val="Open Sans"/>
        <scheme val="none"/>
      </font>
      <numFmt numFmtId="0" formatCode="General"/>
      <alignment horizontal="general" vertical="bottom" readingOrder="0"/>
      <border outline="0">
        <top/>
        <bottom/>
      </border>
    </odxf>
    <ndxf>
      <font>
        <sz val="8"/>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15" sqref="X7" start="0" length="0">
    <dxf>
      <font>
        <sz val="8"/>
        <color auto="1"/>
        <name val="Open Sans"/>
        <scheme val="none"/>
      </font>
      <numFmt numFmtId="167" formatCode="_(* #\ ###\ ##0_);_(* \(#\ ###\ ##0\);_(* &quot;-&quot;_);_(@_)"/>
      <alignment horizontal="right" vertical="top" indent="1" readingOrder="0"/>
      <border outline="0">
        <left style="thin">
          <color indexed="9"/>
        </left>
        <top style="dotted">
          <color rgb="FF6F7779"/>
        </top>
      </border>
    </dxf>
  </rfmt>
  <rcc rId="3079" sId="15" odxf="1" dxf="1">
    <nc r="X8">
      <f>X1</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5" sqref="X9"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5" sqref="X10"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5" sqref="X11"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80" sId="15" odxf="1" dxf="1">
    <nc r="X12">
      <f>SUM(X9:X11)</f>
    </nc>
    <odxf>
      <font>
        <sz val="8"/>
        <name val="Open Sans"/>
        <scheme val="none"/>
      </font>
      <numFmt numFmtId="0" formatCode="General"/>
      <alignment horizontal="general" vertical="bottom" readingOrder="0"/>
      <border outline="0">
        <top/>
        <bottom/>
      </border>
    </odxf>
    <ndxf>
      <font>
        <sz val="8"/>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15" sqref="X13" start="0" length="0">
    <dxf>
      <numFmt numFmtId="167" formatCode="_(* #\ ###\ ##0_);_(* \(#\ ###\ ##0\);_(* &quot;-&quot;_);_(@_)"/>
    </dxf>
  </rfmt>
  <rfmt sheetId="15" sqref="X1:X1048576" start="0" length="0">
    <dxf/>
  </rfmt>
  <rcc rId="3081" sId="15" numFmtId="19">
    <nc r="X1">
      <v>44742</v>
    </nc>
  </rcc>
  <rcc rId="3082" sId="15" numFmtId="34">
    <nc r="X2">
      <f>'\\wro01scl\bzwbk\GIELDA\2022\PÓŁROCZE 2022\[SAB PSR 2022.xlsx]noty bilansowe'!$B$11</f>
    </nc>
  </rcc>
  <rcc rId="3083" sId="15" numFmtId="34">
    <nc r="X3">
      <f>'\\wro01scl\bzwbk\GIELDA\2022\PÓŁROCZE 2022\[SAB PSR 2022.xlsx]noty bilansowe'!$B$12</f>
    </nc>
  </rcc>
  <rcc rId="3084" sId="15" numFmtId="34">
    <nc r="X5">
      <f>'\\wro01scl\bzwbk\GIELDA\2022\PÓŁROCZE 2022\[SAB PSR 2022.xlsx]noty bilansowe'!$B$14</f>
    </nc>
  </rcc>
  <rcc rId="3085" sId="15" numFmtId="34">
    <nc r="X9">
      <f>'\\wro01scl\bzwbk\GIELDA\2022\PÓŁROCZE 2022\[SAB PSR 2022.xlsx]noty bilansowe'!$B$69</f>
    </nc>
  </rcc>
  <rcc rId="3086" sId="15" numFmtId="34">
    <nc r="X10">
      <f>'\\wro01scl\bzwbk\GIELDA\2022\PÓŁROCZE 2022\[SAB PSR 2022.xlsx]noty bilansowe'!$B$70</f>
    </nc>
  </rcc>
  <rcc rId="3087" sId="15" numFmtId="34">
    <nc r="X11">
      <f>'\\wro01scl\bzwbk\GIELDA\2022\PÓŁROCZE 2022\[SAB PSR 2022.xlsx]noty bilansowe'!$B$71</f>
    </nc>
  </rcc>
  <rfmt sheetId="16" sqref="Y1" start="0" length="0">
    <dxf>
      <font>
        <b/>
        <sz val="8"/>
        <color rgb="FFC00000"/>
        <name val="Open Sans"/>
        <scheme val="none"/>
      </font>
      <numFmt numFmtId="19" formatCode="dd/mm/yyyy"/>
      <alignment horizontal="right" vertical="top" readingOrder="0"/>
      <border outline="0">
        <bottom style="medium">
          <color rgb="FFC00000"/>
        </bottom>
      </border>
    </dxf>
  </rfmt>
  <rcc rId="3088" sId="16" odxf="1" dxf="1">
    <nc r="Y2">
      <f>SUM(Y3:Y5)</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6" sqref="Y3"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089" sId="16" odxf="1" dxf="1" numFmtId="34">
    <nc r="Y4">
      <v>0</v>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6" sqref="Y5"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090" sId="16" odxf="1" dxf="1">
    <nc r="Y6">
      <f>Y7+Y14</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091" sId="16" odxf="1" dxf="1">
    <nc r="Y7">
      <f>Y8+Y10+Y12</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092" sId="16" odxf="1" dxf="1">
    <nc r="Y8">
      <f>Y9</f>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6" sqref="Y9"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093" sId="16" odxf="1" dxf="1">
    <nc r="Y10">
      <f>Y11</f>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094" sId="16" odxf="1" dxf="1" numFmtId="34">
    <nc r="Y11">
      <v>0</v>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095" sId="16" odxf="1" dxf="1">
    <nc r="Y12">
      <f>Y13</f>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6" sqref="Y13"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6" sqref="Y14" start="0" length="0">
    <dxf>
      <font>
        <b/>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096" sId="16" odxf="1" dxf="1">
    <nc r="Y15">
      <f>Y2+Y6</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center" vertical="center" readingOrder="0"/>
      <border outline="0">
        <top style="thin">
          <color rgb="FFEC0000"/>
        </top>
        <bottom style="thin">
          <color rgb="FFEC0000"/>
        </bottom>
      </border>
    </ndxf>
  </rcc>
  <rfmt sheetId="16" sqref="Y16" start="0" length="0">
    <dxf>
      <font>
        <b/>
        <sz val="8"/>
        <color auto="1"/>
        <name val="Open Sans"/>
        <scheme val="none"/>
      </font>
      <numFmt numFmtId="167" formatCode="_(* #\ ###\ ##0_);_(* \(#\ ###\ ##0\);_(* &quot;-&quot;_);_(@_)"/>
      <alignment horizontal="center" vertical="center" readingOrder="0"/>
    </dxf>
  </rfmt>
  <rcc rId="3097" sId="16" odxf="1" dxf="1">
    <nc r="Y18">
      <f>Y1</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6" sqref="Y19"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6" sqref="Y20" start="0" length="0">
    <dxf>
      <font>
        <sz val="8"/>
        <color auto="1"/>
        <name val="Open Sans"/>
        <scheme val="none"/>
      </font>
      <numFmt numFmtId="167" formatCode="_(* #\ ###\ ##0_);_(* \(#\ ###\ ##0\);_(* &quot;-&quot;_);_(@_)"/>
      <alignment horizontal="center" vertical="center" readingOrder="0"/>
    </dxf>
  </rfmt>
  <rcc rId="3098" sId="16" odxf="1" dxf="1">
    <nc r="Y21">
      <f>Y19+Y20</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center" vertical="center" readingOrder="0"/>
      <border outline="0">
        <top style="thin">
          <color rgb="FFEC0000"/>
        </top>
        <bottom style="thin">
          <color rgb="FFEC0000"/>
        </bottom>
      </border>
    </ndxf>
  </rcc>
  <rcc rId="3099" sId="16" odxf="1" dxf="1">
    <nc r="Y22">
      <f>Y15+Y21-BS!Z5</f>
    </nc>
    <odxf>
      <font>
        <sz val="8"/>
        <name val="Open Sans"/>
        <scheme val="none"/>
      </font>
      <numFmt numFmtId="0" formatCode="General"/>
      <alignment horizontal="general" vertical="bottom" readingOrder="0"/>
    </odxf>
    <ndxf>
      <font>
        <sz val="8"/>
        <color theme="0"/>
        <name val="Open Sans"/>
        <scheme val="none"/>
      </font>
      <numFmt numFmtId="167" formatCode="_(* #\ ###\ ##0_);_(* \(#\ ###\ ##0\);_(* &quot;-&quot;_);_(@_)"/>
      <alignment horizontal="center" vertical="center" readingOrder="0"/>
    </ndxf>
  </rcc>
  <rfmt sheetId="16" sqref="Y23" start="0" length="0">
    <dxf>
      <font>
        <sz val="8"/>
        <color rgb="FFFF0000"/>
        <name val="Open Sans"/>
        <scheme val="none"/>
      </font>
      <numFmt numFmtId="167" formatCode="_(* #\ ###\ ##0_);_(* \(#\ ###\ ##0\);_(* &quot;-&quot;_);_(@_)"/>
    </dxf>
  </rfmt>
  <rfmt sheetId="16" sqref="Y24" start="0" length="0">
    <dxf>
      <font>
        <sz val="8"/>
        <color rgb="FFFF0000"/>
        <name val="Open Sans"/>
        <scheme val="none"/>
      </font>
      <numFmt numFmtId="167" formatCode="_(* #\ ###\ ##0_);_(* \(#\ ###\ ##0\);_(* &quot;-&quot;_);_(@_)"/>
    </dxf>
  </rfmt>
  <rfmt sheetId="16" sqref="Y25" start="0" length="0">
    <dxf>
      <font>
        <sz val="8"/>
        <color auto="1"/>
        <name val="Open Sans"/>
        <scheme val="none"/>
      </font>
      <numFmt numFmtId="167" formatCode="_(* #\ ###\ ##0_);_(* \(#\ ###\ ##0\);_(* &quot;-&quot;_);_(@_)"/>
    </dxf>
  </rfmt>
  <rcc rId="3100" sId="16" odxf="1" dxf="1">
    <nc r="Y26">
      <f>Y18</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6" sqref="Y27" start="0" length="0">
    <dxf>
      <font>
        <b/>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6" sqref="Y28"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101" sId="16" odxf="1" dxf="1" numFmtId="34">
    <nc r="Y29">
      <v>0</v>
    </nc>
    <odxf>
      <font>
        <sz val="8"/>
        <name val="Open Sans"/>
        <scheme val="none"/>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6" sqref="Y30"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6" sqref="Y31" start="0" length="0">
    <dxf>
      <font>
        <b/>
        <sz val="8"/>
        <color auto="1"/>
        <name val="Open Sans"/>
        <scheme val="none"/>
      </font>
      <numFmt numFmtId="167" formatCode="_(* #\ ###\ ##0_);_(* \(#\ ###\ ##0\);_(* &quot;-&quot;_);_(@_)"/>
      <alignment horizontal="right" vertical="center" readingOrder="0"/>
    </dxf>
  </rfmt>
  <rcc rId="3102" sId="16" odxf="1" dxf="1">
    <nc r="Y32">
      <f>Y27+Y31</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center" vertical="center" readingOrder="0"/>
      <border outline="0">
        <top style="thin">
          <color rgb="FFEC0000"/>
        </top>
        <bottom style="thin">
          <color rgb="FFEC0000"/>
        </bottom>
      </border>
    </ndxf>
  </rcc>
  <rcc rId="3103" sId="16" odxf="1" dxf="1">
    <nc r="Y35">
      <f>Y26</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6" sqref="Y36"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6" sqref="Y37" start="0" length="0">
    <dxf>
      <font>
        <sz val="8"/>
        <color auto="1"/>
        <name val="Open Sans"/>
        <scheme val="none"/>
      </font>
      <numFmt numFmtId="167" formatCode="_(* #\ ###\ ##0_);_(* \(#\ ###\ ##0\);_(* &quot;-&quot;_);_(@_)"/>
      <alignment horizontal="center" vertical="center" readingOrder="0"/>
    </dxf>
  </rfmt>
  <rcc rId="3104" sId="16" odxf="1" dxf="1">
    <nc r="Y38">
      <f>Y36+Y37</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center" vertical="center" readingOrder="0"/>
      <border outline="0">
        <top style="thin">
          <color rgb="FFEC0000"/>
        </top>
        <bottom style="thin">
          <color rgb="FFEC0000"/>
        </bottom>
      </border>
    </ndxf>
  </rcc>
  <rcc rId="3105" sId="16" odxf="1" dxf="1">
    <nc r="Y39">
      <f>Y32+Y38-BS!Z32</f>
    </nc>
    <odxf>
      <font>
        <sz val="8"/>
        <name val="Open Sans"/>
        <scheme val="none"/>
      </font>
      <numFmt numFmtId="0" formatCode="General"/>
    </odxf>
    <ndxf>
      <font>
        <sz val="8"/>
        <color theme="0"/>
        <name val="Open Sans"/>
        <scheme val="none"/>
      </font>
      <numFmt numFmtId="167" formatCode="_(* #\ ###\ ##0_);_(* \(#\ ###\ ##0\);_(* &quot;-&quot;_);_(@_)"/>
    </ndxf>
  </rcc>
  <rcc rId="3106" sId="16" numFmtId="19">
    <nc r="Y1">
      <v>44742</v>
    </nc>
  </rcc>
  <rcc rId="3107" sId="16">
    <nc r="Y3">
      <f>'\\wro01scl\bzwbk\GIELDA\2022\PÓŁROCZE 2022\[SAB PSR 2022.xlsx]Papiery do obrotu'!$B$4</f>
    </nc>
  </rcc>
  <rcc rId="3108" sId="16" numFmtId="34">
    <nc r="Y5">
      <f>'\\wro01scl\bzwbk\GIELDA\2022\PÓŁROCZE 2022\[SAB PSR 2022.xlsx]Papiery do obrotu'!$B$11</f>
    </nc>
  </rcc>
  <rcc rId="3109" sId="16" numFmtId="34">
    <nc r="Y9">
      <f>'\\wro01scl\bzwbk\GIELDA\2022\PÓŁROCZE 2022\[SAB PSR 2022.xlsx]Papiery do obrotu'!$B$20</f>
    </nc>
  </rcc>
  <rcc rId="3110" sId="16" numFmtId="34">
    <nc r="Y13">
      <f>'\\wro01scl\bzwbk\GIELDA\2022\PÓŁROCZE 2022\[SAB PSR 2022.xlsx]Papiery do obrotu'!$B$24</f>
    </nc>
  </rcc>
  <rcc rId="3111" sId="16" numFmtId="34">
    <nc r="Y14">
      <f>'\\wro01scl\bzwbk\GIELDA\2022\PÓŁROCZE 2022\[SAB PSR 2022.xlsx]Papiery do obrotu'!$B$26</f>
    </nc>
  </rcc>
  <rcc rId="3112" sId="16" numFmtId="34">
    <nc r="Y19">
      <f>'\\wro01scl\bzwbk\GIELDA\2022\PÓŁROCZE 2022\[SAB PSR 2022.xlsx]Pochodne zabezpieczające'!$B$3</f>
    </nc>
  </rcc>
  <rcc rId="3113" sId="16" numFmtId="34">
    <nc r="Y20">
      <f>'\\wro01scl\bzwbk\GIELDA\2022\PÓŁROCZE 2022\[SAB PSR 2022.xlsx]Pochodne zabezpieczające'!$B$4</f>
    </nc>
  </rcc>
  <rcc rId="3114" sId="16" numFmtId="34">
    <nc r="Y28">
      <f>'\\wro01scl\bzwbk\GIELDA\2022\PÓŁROCZE 2022\[SAB PSR 2022.xlsx]Papiery do obrotu'!$C$3</f>
    </nc>
  </rcc>
  <rcc rId="3115" sId="16" numFmtId="34">
    <nc r="Y30">
      <f>'\\wro01scl\bzwbk\GIELDA\2022\PÓŁROCZE 2022\[SAB PSR 2022.xlsx]Papiery do obrotu'!$C$11</f>
    </nc>
  </rcc>
  <rcc rId="3116" sId="16" numFmtId="34">
    <nc r="Y31">
      <f>'\\wro01scl\bzwbk\GIELDA\2022\PÓŁROCZE 2022\[SAB PSR 2022.xlsx]Papiery do obrotu'!$C$27</f>
    </nc>
  </rcc>
  <rcc rId="3117" sId="16">
    <nc r="Y27">
      <f>'\\wro01scl\bzwbk\GIELDA\2022\PÓŁROCZE 2022\[SAB PSR 2022.xlsx]Papiery do obrotu'!$C$3</f>
    </nc>
  </rcc>
  <rcc rId="3118" sId="16" numFmtId="34">
    <nc r="Y36">
      <f>'\\wro01scl\bzwbk\GIELDA\2022\PÓŁROCZE 2022\[SAB PSR 2022.xlsx]Pochodne zabezpieczające'!$C$3</f>
    </nc>
  </rcc>
  <rcc rId="3119" sId="16" numFmtId="34">
    <nc r="Y37">
      <f>'\\wro01scl\bzwbk\GIELDA\2022\PÓŁROCZE 2022\[SAB PSR 2022.xlsx]Pochodne zabezpieczające'!$C$4</f>
    </nc>
  </rcc>
  <rfmt sheetId="10" sqref="Y2" start="0" length="0">
    <dxf>
      <font>
        <b/>
        <sz val="8"/>
        <color rgb="FFCC0000"/>
        <name val="Open Sans"/>
        <scheme val="none"/>
      </font>
      <numFmt numFmtId="19" formatCode="dd/mm/yyyy"/>
      <alignment horizontal="right" vertical="center" wrapText="1" readingOrder="0"/>
      <border outline="0">
        <bottom style="medium">
          <color rgb="FFCC0000"/>
        </bottom>
      </border>
    </dxf>
  </rfmt>
  <rcc rId="3120" sId="10" odxf="1" dxf="1">
    <nc r="Y3">
      <f>Y5+Y8+Y10</f>
    </nc>
    <odxf>
      <font>
        <b val="0"/>
        <sz val="11"/>
        <color theme="1"/>
        <name val="Calibri"/>
        <scheme val="minor"/>
      </font>
      <numFmt numFmtId="0" formatCode="General"/>
      <alignment horizontal="general" vertical="bottom" wrapText="0" readingOrder="0"/>
    </odxf>
    <ndxf>
      <font>
        <b/>
        <sz val="8"/>
        <color auto="1"/>
        <name val="Open Sans"/>
        <scheme val="none"/>
      </font>
      <numFmt numFmtId="167" formatCode="_(* #\ ###\ ##0_);_(* \(#\ ###\ ##0\);_(* &quot;-&quot;_);_(@_)"/>
      <alignment horizontal="right" vertical="center" wrapText="1" readingOrder="0"/>
    </ndxf>
  </rcc>
  <rfmt sheetId="10" sqref="Y4" start="0" length="0">
    <dxf>
      <font>
        <b/>
        <sz val="8"/>
        <color rgb="FFFF0000"/>
        <name val="Open Sans"/>
        <scheme val="none"/>
      </font>
      <alignment horizontal="left" vertical="center" wrapText="1" readingOrder="0"/>
      <border outline="0">
        <top style="dotted">
          <color rgb="FF6F7779"/>
        </top>
        <bottom style="dotted">
          <color rgb="FF6F7779"/>
        </bottom>
      </border>
    </dxf>
  </rfmt>
  <rcc rId="3121" sId="10" odxf="1" dxf="1">
    <nc r="Y5">
      <f>Y7+Y6</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122" sId="10" odxf="1" dxf="1" numFmtId="34">
    <nc r="Y6">
      <v>0</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fmt sheetId="10" sqref="Y7"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123" sId="10" odxf="1" dxf="1">
    <nc r="Y8">
      <f>Y9</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fmt sheetId="10" sqref="Y9"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124" sId="10" odxf="1" dxf="1">
    <nc r="Y10">
      <f>Y11</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fmt sheetId="10" sqref="Y11"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0" sqref="Y12" start="0" length="0">
    <dxf>
      <border outline="0">
        <top style="dotted">
          <color rgb="FF6F7779"/>
        </top>
        <bottom style="dotted">
          <color rgb="FF6F7779"/>
        </bottom>
      </border>
    </dxf>
  </rfmt>
  <rfmt sheetId="10" sqref="Y13" start="0" length="0">
    <dxf>
      <border outline="0">
        <top style="dotted">
          <color rgb="FF6F7779"/>
        </top>
        <bottom style="dotted">
          <color rgb="FF6F7779"/>
        </bottom>
      </border>
    </dxf>
  </rfmt>
  <rfmt sheetId="10" sqref="Y14" start="0" length="0">
    <dxf>
      <font>
        <b/>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0" sqref="Y15"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125" sId="10" odxf="1" dxf="1">
    <nc r="Y16">
      <f>Y18+Y19</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fmt sheetId="10" sqref="Y17" start="0" length="0">
    <dxf>
      <font>
        <b/>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126" sId="10" odxf="1" dxf="1" numFmtId="34">
    <nc r="Y18">
      <v>75318</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127" sId="10" odxf="1" dxf="1" numFmtId="34">
    <nc r="Y19">
      <v>195480</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128" sId="10" odxf="1" dxf="1">
    <nc r="Y20">
      <f>Y3+Y12+Y14+Y16+Y13</f>
    </nc>
    <odxf>
      <font>
        <b val="0"/>
        <sz val="11"/>
        <color theme="1"/>
        <name val="Calibri"/>
        <scheme val="minor"/>
      </font>
      <numFmt numFmtId="0" formatCode="General"/>
      <alignment horizontal="general" vertical="bottom" readingOrder="0"/>
      <border outline="0">
        <top/>
        <bottom/>
      </border>
    </odxf>
    <ndxf>
      <font>
        <b/>
        <sz val="8"/>
        <color rgb="FFFF0000"/>
        <name val="Open Sans"/>
        <scheme val="none"/>
      </font>
      <numFmt numFmtId="167" formatCode="_(* #\ ###\ ##0_);_(* \(#\ ###\ ##0\);_(* &quot;-&quot;_);_(@_)"/>
      <alignment horizontal="right" vertical="top" readingOrder="0"/>
      <border outline="0">
        <top style="thin">
          <color rgb="FFEC0000"/>
        </top>
        <bottom style="thin">
          <color rgb="FFEC0000"/>
        </bottom>
      </border>
    </ndxf>
  </rcc>
  <rcc rId="3129" sId="10" odxf="1" dxf="1">
    <nc r="Y21">
      <f>BS!Z13-Y20</f>
    </nc>
    <odxf>
      <font>
        <sz val="11"/>
        <color theme="1"/>
        <name val="Calibri"/>
        <scheme val="minor"/>
      </font>
      <numFmt numFmtId="0" formatCode="General"/>
    </odxf>
    <ndxf>
      <font>
        <sz val="11"/>
        <color theme="0"/>
        <name val="Calibri"/>
        <scheme val="minor"/>
      </font>
      <numFmt numFmtId="167" formatCode="_(* #\ ###\ ##0_);_(* \(#\ ###\ ##0\);_(* &quot;-&quot;_);_(@_)"/>
    </ndxf>
  </rcc>
  <rcc rId="3130" sId="10" numFmtId="19">
    <nc r="Y2">
      <v>44742</v>
    </nc>
  </rcc>
  <rcc rId="3131" sId="10" numFmtId="34">
    <nc r="Y7">
      <f>'\\wro01scl\bzwbk\GIELDA\2022\PÓŁROCZE 2022\[SAB PSR 2022.xlsx]Inwestycyjne aktywa'!$B$5</f>
    </nc>
  </rcc>
  <rcc rId="3132" sId="10" numFmtId="34">
    <nc r="Y9">
      <f>0</f>
    </nc>
  </rcc>
  <rcc rId="3133" sId="10" numFmtId="34">
    <nc r="Y11">
      <f>'\\wro01scl\bzwbk\GIELDA\2022\PÓŁROCZE 2022\[SAB PSR 2022.xlsx]Inwestycyjne aktywa'!$B$9</f>
    </nc>
  </rcc>
  <rcc rId="3134" sId="10" numFmtId="34">
    <nc r="Y12">
      <f>'\\wro01scl\bzwbk\GIELDA\2022\PÓŁROCZE 2022\[SAB PSR 2022.xlsx]Inwestycyjne aktywa'!$B$10</f>
    </nc>
  </rcc>
  <rcc rId="3135" sId="10" numFmtId="34">
    <nc r="Y13">
      <f>'\\wro01scl\bzwbk\GIELDA\2022\PÓŁROCZE 2022\[SAB PSR 2022.xlsx]Inwestycyjne aktywa'!$B$11</f>
    </nc>
  </rcc>
  <rcc rId="3136" sId="10">
    <nc r="Y15">
      <f>'\\wro01scl\bzwbk\GIELDA\2022\PÓŁROCZE 2022\[SAB PSR 2022.xlsx]Inwestycyjne aktywa'!$B$21</f>
    </nc>
  </rcc>
  <rcc rId="3137" sId="10">
    <nc r="Y14">
      <f>Y15</f>
    </nc>
  </rcc>
  <rdn rId="0" localSheetId="2" customView="1" name="Z_9AF4A83C_CF57_4B40_8A74_6A0EA6C2FE5C_.wvu.Cols" hidden="1" oldHidden="1">
    <oldFormula>'P&amp;L'!$C:$R,'P&amp;L'!#REF!</oldFormula>
  </rdn>
  <rcv guid="{9AF4A83C-CF57-4B40-8A74-6A0EA6C2FE5C}" action="delete"/>
  <rdn rId="0" localSheetId="3" customView="1" name="Z_9AF4A83C_CF57_4B40_8A74_6A0EA6C2FE5C_.wvu.PrintArea" hidden="1" oldHidden="1">
    <formula>BS!$A$1:$P$53</formula>
    <oldFormula>BS!$A$1:$P$53</oldFormula>
  </rdn>
  <rdn rId="0" localSheetId="3" customView="1" name="Z_9AF4A83C_CF57_4B40_8A74_6A0EA6C2FE5C_.wvu.Cols" hidden="1" oldHidden="1">
    <formula>BS!$D:$O</formula>
    <oldFormula>BS!$D:$O</oldFormula>
  </rdn>
  <rdn rId="0" localSheetId="7" customView="1" name="Z_9AF4A83C_CF57_4B40_8A74_6A0EA6C2FE5C_.wvu.Cols" hidden="1" oldHidden="1">
    <formula>'Wynik handlowy'!$C:$R</formula>
    <oldFormula>'Wynik handlowy'!$C:$R</oldFormula>
  </rdn>
  <rdn rId="0" localSheetId="8" customView="1" name="Z_9AF4A83C_CF57_4B40_8A74_6A0EA6C2FE5C_.wvu.Cols" hidden="1" oldHidden="1">
    <formula>'Wynik inwestycyjny'!$C:$N</formula>
    <oldFormula>'Wynik inwestycyjny'!$C:$N</oldFormula>
  </rdn>
  <rdn rId="0" localSheetId="9" customView="1" name="Z_9AF4A83C_CF57_4B40_8A74_6A0EA6C2FE5C_.wvu.Cols" hidden="1" oldHidden="1">
    <formula>'Należności od klientów'!$C:$S</formula>
    <oldFormula>'Należności od klientów'!$C:$S</oldFormula>
  </rdn>
  <rdn rId="0" localSheetId="10" customView="1" name="Z_9AF4A83C_CF57_4B40_8A74_6A0EA6C2FE5C_.wvu.Cols" hidden="1" oldHidden="1">
    <formula>'Inwestycyjne aktywa finansowe'!$C:$Q</formula>
    <oldFormula>'Inwestycyjne aktywa finansowe'!$C:$Q</oldFormula>
  </rdn>
  <rdn rId="0" localSheetId="12" customView="1" name="Z_9AF4A83C_CF57_4B40_8A74_6A0EA6C2FE5C_.wvu.Cols" hidden="1" oldHidden="1">
    <formula>'Pozostałe koszty operacyjne'!$C:$Q</formula>
    <oldFormula>'Pozostałe koszty operacyjne'!$C:$Q</oldFormula>
  </rdn>
  <rdn rId="0" localSheetId="14" customView="1" name="Z_9AF4A83C_CF57_4B40_8A74_6A0EA6C2FE5C_.wvu.Cols" hidden="1" oldHidden="1">
    <formula>'Zobowiązania wobec klientów'!$B:$O</formula>
    <oldFormula>'Zobowiązania wobec klientów'!$B:$O</oldFormula>
  </rdn>
  <rdn rId="0" localSheetId="16" customView="1" name="Z_9AF4A83C_CF57_4B40_8A74_6A0EA6C2FE5C_.wvu.Cols" hidden="1" oldHidden="1">
    <formula>'Aktywa i zobow. fin. do obrotu'!$C:$R</formula>
    <oldFormula>'Aktywa i zobow. fin. do obrotu'!$C:$R</oldFormula>
  </rdn>
  <rcv guid="{9AF4A83C-CF57-4B40-8A74-6A0EA6C2FE5C}" action="add"/>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48" sId="10">
    <oc r="Y16">
      <f>Y18+Y19</f>
    </oc>
    <nc r="Y16">
      <f>'\\wro01scl\bzwbk\GIELDA\2022\PÓŁROCZE 2022\[SAB PSR 2022.xlsx]Inwestycyjne aktywa'!$B$16</f>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49" sId="2">
    <oc r="X3">
      <f>'P:\GIELDA\2022\PÓŁROCZE 2022\[SAB PSR 2022.xlsx]PL skon'!$C3</f>
    </oc>
    <nc r="X3">
      <f>'P:\GIELDA\2022\PÓŁROCZE 2022\[SAB PSR 2022.xlsx]PL skon'!$C3</f>
    </nc>
  </rcc>
  <rcc rId="3150" sId="2">
    <oc r="X4">
      <f>'P:\GIELDA\2022\PÓŁROCZE 2022\[SAB PSR 2022.xlsx]PL skon'!$C4</f>
    </oc>
    <nc r="X4">
      <f>'P:\GIELDA\2022\PÓŁROCZE 2022\[SAB PSR 2022.xlsx]PL skon'!$C4</f>
    </nc>
  </rcc>
  <rcc rId="3151" sId="2">
    <oc r="X5">
      <f>'P:\GIELDA\2022\PÓŁROCZE 2022\[SAB PSR 2022.xlsx]PL skon'!$C5</f>
    </oc>
    <nc r="X5">
      <f>'P:\GIELDA\2022\PÓŁROCZE 2022\[SAB PSR 2022.xlsx]PL skon'!$C5</f>
    </nc>
  </rcc>
  <rcc rId="3152" sId="2">
    <oc r="X6">
      <f>'P:\GIELDA\2022\PÓŁROCZE 2022\[SAB PSR 2022.xlsx]PL skon'!$C6</f>
    </oc>
    <nc r="X6">
      <f>'P:\GIELDA\2022\PÓŁROCZE 2022\[SAB PSR 2022.xlsx]PL skon'!$C6</f>
    </nc>
  </rcc>
  <rcc rId="3153" sId="2">
    <oc r="X7">
      <f>'P:\GIELDA\2022\PÓŁROCZE 2022\[SAB PSR 2022.xlsx]PL skon'!$C7</f>
    </oc>
    <nc r="X7">
      <f>'P:\GIELDA\2022\PÓŁROCZE 2022\[SAB PSR 2022.xlsx]PL skon'!$C7</f>
    </nc>
  </rcc>
  <rcc rId="3154" sId="2">
    <oc r="X9">
      <f>'P:\GIELDA\2022\PÓŁROCZE 2022\[SAB PSR 2022.xlsx]PL skon'!$C9</f>
    </oc>
    <nc r="X9">
      <f>'P:\GIELDA\2022\PÓŁROCZE 2022\[SAB PSR 2022.xlsx]PL skon'!$C9</f>
    </nc>
  </rcc>
  <rcc rId="3155" sId="2">
    <oc r="X10">
      <f>'P:\GIELDA\2022\PÓŁROCZE 2022\[SAB PSR 2022.xlsx]PL skon'!$C10</f>
    </oc>
    <nc r="X10">
      <f>'P:\GIELDA\2022\PÓŁROCZE 2022\[SAB PSR 2022.xlsx]PL skon'!$C10</f>
    </nc>
  </rcc>
  <rcc rId="3156" sId="2">
    <oc r="X12">
      <f>'P:\GIELDA\2022\PÓŁROCZE 2022\[SAB PSR 2022.xlsx]PL skon'!$C12</f>
    </oc>
    <nc r="X12">
      <f>'P:\GIELDA\2022\PÓŁROCZE 2022\[SAB PSR 2022.xlsx]PL skon'!$C12</f>
    </nc>
  </rcc>
  <rcc rId="3157" sId="2">
    <oc r="X13">
      <f>'P:\GIELDA\2022\PÓŁROCZE 2022\[SAB PSR 2022.xlsx]PL skon'!$C13</f>
    </oc>
    <nc r="X13">
      <f>'P:\GIELDA\2022\PÓŁROCZE 2022\[SAB PSR 2022.xlsx]PL skon'!$C13</f>
    </nc>
  </rcc>
  <rcc rId="3158" sId="2">
    <oc r="X14">
      <f>'P:\GIELDA\2022\PÓŁROCZE 2022\[SAB PSR 2022.xlsx]PL skon'!$C14</f>
    </oc>
    <nc r="X14">
      <f>'P:\GIELDA\2022\PÓŁROCZE 2022\[SAB PSR 2022.xlsx]PL skon'!$C14</f>
    </nc>
  </rcc>
  <rcc rId="3159" sId="2">
    <oc r="X15">
      <f>'P:\GIELDA\2022\PÓŁROCZE 2022\[SAB PSR 2022.xlsx]PL skon'!$C15</f>
    </oc>
    <nc r="X15">
      <f>'P:\GIELDA\2022\PÓŁROCZE 2022\[SAB PSR 2022.xlsx]PL skon'!$C15</f>
    </nc>
  </rcc>
  <rcc rId="3160" sId="2">
    <oc r="X17">
      <f>'P:\GIELDA\2022\PÓŁROCZE 2022\[SAB PSR 2022.xlsx]PL skon'!$C$16</f>
    </oc>
    <nc r="X17">
      <f>'P:\GIELDA\2022\PÓŁROCZE 2022\[SAB PSR 2022.xlsx]PL skon'!$C$16</f>
    </nc>
  </rcc>
  <rcc rId="3161" sId="2">
    <oc r="X19">
      <f>'P:\GIELDA\2022\PÓŁROCZE 2022\[SAB PSR 2022.xlsx]PL skon'!$C17</f>
    </oc>
    <nc r="X19">
      <f>'P:\GIELDA\2022\PÓŁROCZE 2022\[SAB PSR 2022.xlsx]PL skon'!$C17</f>
    </nc>
  </rcc>
  <rcc rId="3162" sId="2">
    <oc r="X20">
      <f>'P:\GIELDA\2022\PÓŁROCZE 2022\[SAB PSR 2022.xlsx]PL skon'!$C18</f>
    </oc>
    <nc r="X20">
      <f>'P:\GIELDA\2022\PÓŁROCZE 2022\[SAB PSR 2022.xlsx]PL skon'!$C18</f>
    </nc>
  </rcc>
  <rcc rId="3163" sId="2">
    <oc r="X21">
      <f>X22+X23+X24+X25</f>
    </oc>
    <nc r="X21">
      <f>X22+X23+X24+X25</f>
    </nc>
  </rcc>
  <rcc rId="3164" sId="2">
    <oc r="X22">
      <f>'P:\GIELDA\2022\PÓŁROCZE 2022\[SAB PSR 2022.xlsx]PL skon'!$C20</f>
    </oc>
    <nc r="X22">
      <f>'P:\GIELDA\2022\PÓŁROCZE 2022\[SAB PSR 2022.xlsx]PL skon'!$C20</f>
    </nc>
  </rcc>
  <rcc rId="3165" sId="2">
    <oc r="X23">
      <f>'P:\GIELDA\2022\PÓŁROCZE 2022\[SAB PSR 2022.xlsx]PL skon'!$C21</f>
    </oc>
    <nc r="X23">
      <f>'P:\GIELDA\2022\PÓŁROCZE 2022\[SAB PSR 2022.xlsx]PL skon'!$C21</f>
    </nc>
  </rcc>
  <rcc rId="3166" sId="2">
    <oc r="X24">
      <f>'P:\GIELDA\2022\PÓŁROCZE 2022\[SAB PSR 2022.xlsx]PL skon'!$C22</f>
    </oc>
    <nc r="X24">
      <f>'P:\GIELDA\2022\PÓŁROCZE 2022\[SAB PSR 2022.xlsx]PL skon'!$C22</f>
    </nc>
  </rcc>
  <rcc rId="3167" sId="2">
    <oc r="X25">
      <f>'P:\GIELDA\2022\PÓŁROCZE 2022\[SAB PSR 2022.xlsx]PL skon'!$C23</f>
    </oc>
    <nc r="X25">
      <f>'P:\GIELDA\2022\PÓŁROCZE 2022\[SAB PSR 2022.xlsx]PL skon'!$C23</f>
    </nc>
  </rcc>
  <rcc rId="3168" sId="2">
    <oc r="X26">
      <f>'P:\GIELDA\2022\PÓŁROCZE 2022\[SAB PSR 2022.xlsx]PL skon'!$C24</f>
    </oc>
    <nc r="X26">
      <f>'P:\GIELDA\2022\PÓŁROCZE 2022\[SAB PSR 2022.xlsx]PL skon'!$C24</f>
    </nc>
  </rcc>
  <rcc rId="3169" sId="2">
    <oc r="X27">
      <f>'P:\GIELDA\2022\PÓŁROCZE 2022\[SAB PSR 2022.xlsx]PL skon'!$C25</f>
    </oc>
    <nc r="X27">
      <f>'P:\GIELDA\2022\PÓŁROCZE 2022\[SAB PSR 2022.xlsx]PL skon'!$C25</f>
    </nc>
  </rcc>
  <rcc rId="3170" sId="2">
    <oc r="X29">
      <f>'P:\GIELDA\2022\PÓŁROCZE 2022\[SAB PSR 2022.xlsx]PL skon'!$C$27</f>
    </oc>
    <nc r="X29">
      <f>'P:\GIELDA\2022\PÓŁROCZE 2022\[SAB PSR 2022.xlsx]PL skon'!$C$27</f>
    </nc>
  </rcc>
  <rcc rId="3171" sId="2">
    <oc r="X33">
      <f>'P:\GIELDA\2022\PÓŁROCZE 2022\[SAB PSR 2022.xlsx]PL skon'!$C$31</f>
    </oc>
    <nc r="X33">
      <f>'P:\GIELDA\2022\PÓŁROCZE 2022\[SAB PSR 2022.xlsx]PL skon'!$C$31</f>
    </nc>
  </rcc>
  <rcc rId="3172" sId="3">
    <oc r="Z3">
      <f>'P:\GIELDA\2022\PÓŁROCZE 2022\[SAB PSR 2022.xlsx]BS skon'!$D5</f>
    </oc>
    <nc r="Z3">
      <f>'P:\GIELDA\2022\PÓŁROCZE 2022\[SAB PSR 2022.xlsx]BS skon'!$D5</f>
    </nc>
  </rcc>
  <rcc rId="3173" sId="3">
    <oc r="Z4">
      <f>'P:\GIELDA\2022\PÓŁROCZE 2022\[SAB PSR 2022.xlsx]BS skon'!$D6</f>
    </oc>
    <nc r="Z4">
      <f>'P:\GIELDA\2022\PÓŁROCZE 2022\[SAB PSR 2022.xlsx]BS skon'!$D6</f>
    </nc>
  </rcc>
  <rcc rId="3174" sId="3">
    <oc r="Z5">
      <f>'P:\GIELDA\2022\PÓŁROCZE 2022\[SAB PSR 2022.xlsx]BS skon'!$D$7+'P:\GIELDA\2022\PÓŁROCZE 2022\[SAB PSR 2022.xlsx]BS skon'!$D$8</f>
    </oc>
    <nc r="Z5">
      <f>'P:\GIELDA\2022\PÓŁROCZE 2022\[SAB PSR 2022.xlsx]BS skon'!$D$7+'P:\GIELDA\2022\PÓŁROCZE 2022\[SAB PSR 2022.xlsx]BS skon'!$D$8</f>
    </nc>
  </rcc>
  <rcc rId="3175" sId="3">
    <oc r="Z7">
      <f>'P:\GIELDA\2022\PÓŁROCZE 2022\[SAB PSR 2022.xlsx]BS skon'!$D10</f>
    </oc>
    <nc r="Z7">
      <f>'P:\GIELDA\2022\PÓŁROCZE 2022\[SAB PSR 2022.xlsx]BS skon'!$D10</f>
    </nc>
  </rcc>
  <rcc rId="3176" sId="3">
    <oc r="Z8">
      <f>'P:\GIELDA\2022\PÓŁROCZE 2022\[SAB PSR 2022.xlsx]BS skon'!$D11</f>
    </oc>
    <nc r="Z8">
      <f>'P:\GIELDA\2022\PÓŁROCZE 2022\[SAB PSR 2022.xlsx]BS skon'!$D11</f>
    </nc>
  </rcc>
  <rcc rId="3177" sId="3">
    <oc r="Z9">
      <f>'P:\GIELDA\2022\PÓŁROCZE 2022\[SAB PSR 2022.xlsx]BS skon'!$D12</f>
    </oc>
    <nc r="Z9">
      <f>'P:\GIELDA\2022\PÓŁROCZE 2022\[SAB PSR 2022.xlsx]BS skon'!$D12</f>
    </nc>
  </rcc>
  <rcc rId="3178" sId="3">
    <oc r="Z10">
      <f>'P:\GIELDA\2022\PÓŁROCZE 2022\[SAB PSR 2022.xlsx]BS skon'!$D13</f>
    </oc>
    <nc r="Z10">
      <f>'P:\GIELDA\2022\PÓŁROCZE 2022\[SAB PSR 2022.xlsx]BS skon'!$D13</f>
    </nc>
  </rcc>
  <rcc rId="3179" sId="3">
    <oc r="Z11">
      <f>'P:\GIELDA\2022\PÓŁROCZE 2022\[SAB PSR 2022.xlsx]BS skon'!$D14</f>
    </oc>
    <nc r="Z11">
      <f>'P:\GIELDA\2022\PÓŁROCZE 2022\[SAB PSR 2022.xlsx]BS skon'!$D14</f>
    </nc>
  </rcc>
  <rcc rId="3180" sId="3">
    <oc r="Z13">
      <f>SUM(Z14:Z18)</f>
    </oc>
    <nc r="Z13">
      <f>SUM(Z14:Z18)</f>
    </nc>
  </rcc>
  <rcc rId="3181" sId="3">
    <oc r="Z14">
      <f>'P:\GIELDA\2022\PÓŁROCZE 2022\[SAB PSR 2022.xlsx]BS skon'!$D16</f>
    </oc>
    <nc r="Z14">
      <f>'P:\GIELDA\2022\PÓŁROCZE 2022\[SAB PSR 2022.xlsx]BS skon'!$D16</f>
    </nc>
  </rcc>
  <rcc rId="3182" sId="3">
    <oc r="Z15">
      <f>'P:\GIELDA\2022\PÓŁROCZE 2022\[SAB PSR 2022.xlsx]BS skon'!$D17</f>
    </oc>
    <nc r="Z15">
      <f>'P:\GIELDA\2022\PÓŁROCZE 2022\[SAB PSR 2022.xlsx]BS skon'!$D17</f>
    </nc>
  </rcc>
  <rcc rId="3183" sId="3">
    <oc r="Z16">
      <f>'P:\GIELDA\2022\PÓŁROCZE 2022\[SAB PSR 2022.xlsx]BS skon'!$D18</f>
    </oc>
    <nc r="Z16">
      <f>'P:\GIELDA\2022\PÓŁROCZE 2022\[SAB PSR 2022.xlsx]BS skon'!$D18</f>
    </nc>
  </rcc>
  <rcc rId="3184" sId="3">
    <oc r="Z17">
      <f>'P:\GIELDA\2022\PÓŁROCZE 2022\[SAB PSR 2022.xlsx]BS skon'!$D19</f>
    </oc>
    <nc r="Z17">
      <f>'P:\GIELDA\2022\PÓŁROCZE 2022\[SAB PSR 2022.xlsx]BS skon'!$D19</f>
    </nc>
  </rcc>
  <rcc rId="3185" sId="3">
    <oc r="Z18">
      <f>'P:\GIELDA\2022\PÓŁROCZE 2022\[SAB PSR 2022.xlsx]BS skon'!$D20</f>
    </oc>
    <nc r="Z18">
      <f>'P:\GIELDA\2022\PÓŁROCZE 2022\[SAB PSR 2022.xlsx]BS skon'!$D20</f>
    </nc>
  </rcc>
  <rcc rId="3186" sId="3">
    <oc r="Z19">
      <f>'P:\GIELDA\2022\PÓŁROCZE 2022\[SAB PSR 2022.xlsx]BS skon'!$D21</f>
    </oc>
    <nc r="Z19">
      <f>'P:\GIELDA\2022\PÓŁROCZE 2022\[SAB PSR 2022.xlsx]BS skon'!$D21</f>
    </nc>
  </rcc>
  <rcc rId="3187" sId="3">
    <oc r="Z20">
      <f>'P:\GIELDA\2022\PÓŁROCZE 2022\[SAB PSR 2022.xlsx]BS skon'!$D22</f>
    </oc>
    <nc r="Z20">
      <f>'P:\GIELDA\2022\PÓŁROCZE 2022\[SAB PSR 2022.xlsx]BS skon'!$D22</f>
    </nc>
  </rcc>
  <rcc rId="3188" sId="3">
    <oc r="Z21">
      <f>'P:\GIELDA\2022\PÓŁROCZE 2022\[SAB PSR 2022.xlsx]BS skon'!$D23</f>
    </oc>
    <nc r="Z21">
      <f>'P:\GIELDA\2022\PÓŁROCZE 2022\[SAB PSR 2022.xlsx]BS skon'!$D23</f>
    </nc>
  </rcc>
  <rcc rId="3189" sId="3">
    <oc r="Z22">
      <f>'P:\GIELDA\2022\PÓŁROCZE 2022\[SAB PSR 2022.xlsx]BS skon'!$D24</f>
    </oc>
    <nc r="Z22">
      <f>'P:\GIELDA\2022\PÓŁROCZE 2022\[SAB PSR 2022.xlsx]BS skon'!$D24</f>
    </nc>
  </rcc>
  <rcc rId="3190" sId="3">
    <oc r="Z23">
      <f>'P:\GIELDA\2022\PÓŁROCZE 2022\[SAB PSR 2022.xlsx]BS skon'!$D25</f>
    </oc>
    <nc r="Z23">
      <f>'P:\GIELDA\2022\PÓŁROCZE 2022\[SAB PSR 2022.xlsx]BS skon'!$D25</f>
    </nc>
  </rcc>
  <rcc rId="3191" sId="3">
    <oc r="Z24">
      <f>'P:\GIELDA\2022\PÓŁROCZE 2022\[SAB PSR 2022.xlsx]BS skon'!$D26</f>
    </oc>
    <nc r="Z24">
      <f>'P:\GIELDA\2022\PÓŁROCZE 2022\[SAB PSR 2022.xlsx]BS skon'!$D26</f>
    </nc>
  </rcc>
  <rcc rId="3192" sId="3">
    <oc r="Z25">
      <f>'P:\GIELDA\2022\PÓŁROCZE 2022\[SAB PSR 2022.xlsx]BS skon'!$D27</f>
    </oc>
    <nc r="Z25">
      <f>'P:\GIELDA\2022\PÓŁROCZE 2022\[SAB PSR 2022.xlsx]BS skon'!$D27</f>
    </nc>
  </rcc>
  <rcc rId="3193" sId="3">
    <oc r="Z26">
      <f>'P:\GIELDA\2022\PÓŁROCZE 2022\[SAB PSR 2022.xlsx]BS skon'!$D28</f>
    </oc>
    <nc r="Z26">
      <f>'P:\GIELDA\2022\PÓŁROCZE 2022\[SAB PSR 2022.xlsx]BS skon'!$D28</f>
    </nc>
  </rcc>
  <rcc rId="3194" sId="3">
    <oc r="Z27">
      <f>'P:\GIELDA\2022\PÓŁROCZE 2022\[SAB PSR 2022.xlsx]BS skon'!$D29</f>
    </oc>
    <nc r="Z27">
      <f>'P:\GIELDA\2022\PÓŁROCZE 2022\[SAB PSR 2022.xlsx]BS skon'!$D29</f>
    </nc>
  </rcc>
  <rcc rId="3195" sId="3">
    <oc r="Z28">
      <f>'P:\GIELDA\2022\PÓŁROCZE 2022\[SAB PSR 2022.xlsx]BS skon'!$D30</f>
    </oc>
    <nc r="Z28">
      <f>'P:\GIELDA\2022\PÓŁROCZE 2022\[SAB PSR 2022.xlsx]BS skon'!$D30</f>
    </nc>
  </rcc>
  <rcc rId="3196" sId="3">
    <oc r="Z31">
      <f>'P:\GIELDA\2022\PÓŁROCZE 2022\[SAB PSR 2022.xlsx]BS skon'!$D33</f>
    </oc>
    <nc r="Z31">
      <f>'P:\GIELDA\2022\PÓŁROCZE 2022\[SAB PSR 2022.xlsx]BS skon'!$D33</f>
    </nc>
  </rcc>
  <rcc rId="3197" sId="3">
    <oc r="Z32">
      <f>'P:\GIELDA\2022\PÓŁROCZE 2022\[SAB PSR 2022.xlsx]BS skon'!$D$34+'P:\GIELDA\2022\PÓŁROCZE 2022\[SAB PSR 2022.xlsx]BS skon'!$D$35</f>
    </oc>
    <nc r="Z32">
      <f>'P:\GIELDA\2022\PÓŁROCZE 2022\[SAB PSR 2022.xlsx]BS skon'!$D$34+'P:\GIELDA\2022\PÓŁROCZE 2022\[SAB PSR 2022.xlsx]BS skon'!$D$35</f>
    </nc>
  </rcc>
  <rcc rId="3198" sId="3">
    <oc r="Z33">
      <f>'P:\GIELDA\2022\PÓŁROCZE 2022\[SAB PSR 2022.xlsx]BS skon'!$D$36</f>
    </oc>
    <nc r="Z33">
      <f>'P:\GIELDA\2022\PÓŁROCZE 2022\[SAB PSR 2022.xlsx]BS skon'!$D$36</f>
    </nc>
  </rcc>
  <rcc rId="3199" sId="3">
    <oc r="Z34">
      <f>'P:\GIELDA\2022\PÓŁROCZE 2022\[SAB PSR 2022.xlsx]BS skon'!$D$37</f>
    </oc>
    <nc r="Z34">
      <f>'P:\GIELDA\2022\PÓŁROCZE 2022\[SAB PSR 2022.xlsx]BS skon'!$D$37</f>
    </nc>
  </rcc>
  <rcc rId="3200" sId="3">
    <oc r="Z35">
      <f>'P:\GIELDA\2022\PÓŁROCZE 2022\[SAB PSR 2022.xlsx]BS skon'!$D$39</f>
    </oc>
    <nc r="Z35">
      <f>'P:\GIELDA\2022\PÓŁROCZE 2022\[SAB PSR 2022.xlsx]BS skon'!$D$39</f>
    </nc>
  </rcc>
  <rcc rId="3201" sId="3">
    <oc r="Z36">
      <f>'P:\GIELDA\2022\PÓŁROCZE 2022\[SAB PSR 2022.xlsx]BS skon'!$D$40</f>
    </oc>
    <nc r="Z36">
      <f>'P:\GIELDA\2022\PÓŁROCZE 2022\[SAB PSR 2022.xlsx]BS skon'!$D$40</f>
    </nc>
  </rcc>
  <rcc rId="3202" sId="3">
    <oc r="Z37">
      <f>'P:\GIELDA\2022\PÓŁROCZE 2022\[SAB PSR 2022.xlsx]BS skon'!$D$38</f>
    </oc>
    <nc r="Z37">
      <f>'P:\GIELDA\2022\PÓŁROCZE 2022\[SAB PSR 2022.xlsx]BS skon'!$D$38</f>
    </nc>
  </rcc>
  <rcc rId="3203" sId="3">
    <oc r="Z38">
      <f>'P:\GIELDA\2022\PÓŁROCZE 2022\[SAB PSR 2022.xlsx]BS skon'!$D$41</f>
    </oc>
    <nc r="Z38">
      <f>'P:\GIELDA\2022\PÓŁROCZE 2022\[SAB PSR 2022.xlsx]BS skon'!$D$41</f>
    </nc>
  </rcc>
  <rcc rId="3204" sId="3">
    <oc r="Z39">
      <f>'P:\GIELDA\2022\PÓŁROCZE 2022\[SAB PSR 2022.xlsx]BS skon'!$D$42</f>
    </oc>
    <nc r="Z39">
      <f>'P:\GIELDA\2022\PÓŁROCZE 2022\[SAB PSR 2022.xlsx]BS skon'!$D$42</f>
    </nc>
  </rcc>
  <rcc rId="3205" sId="3">
    <oc r="Z40">
      <f>'P:\GIELDA\2022\PÓŁROCZE 2022\[SAB PSR 2022.xlsx]BS skon'!$D$43</f>
    </oc>
    <nc r="Z40">
      <f>'P:\GIELDA\2022\PÓŁROCZE 2022\[SAB PSR 2022.xlsx]BS skon'!$D$43</f>
    </nc>
  </rcc>
  <rcc rId="3206" sId="3">
    <oc r="Z41">
      <f>'P:\GIELDA\2022\PÓŁROCZE 2022\[SAB PSR 2022.xlsx]BS skon'!$D$44</f>
    </oc>
    <nc r="Z41">
      <f>'P:\GIELDA\2022\PÓŁROCZE 2022\[SAB PSR 2022.xlsx]BS skon'!$D$44</f>
    </nc>
  </rcc>
  <rcc rId="3207" sId="3">
    <oc r="Z42">
      <f>'P:\GIELDA\2022\PÓŁROCZE 2022\[SAB PSR 2022.xlsx]BS skon'!$D$45</f>
    </oc>
    <nc r="Z42">
      <f>'P:\GIELDA\2022\PÓŁROCZE 2022\[SAB PSR 2022.xlsx]BS skon'!$D$45</f>
    </nc>
  </rcc>
  <rcc rId="3208" sId="3">
    <oc r="Z46">
      <f>'P:\GIELDA\2022\PÓŁROCZE 2022\[SAB PSR 2022.xlsx]BS skon'!$D$49</f>
    </oc>
    <nc r="Z46">
      <f>'P:\GIELDA\2022\PÓŁROCZE 2022\[SAB PSR 2022.xlsx]BS skon'!$D$49</f>
    </nc>
  </rcc>
  <rcc rId="3209" sId="3">
    <oc r="Z47">
      <f>'P:\GIELDA\2022\PÓŁROCZE 2022\[SAB PSR 2022.xlsx]BS skon'!$D50</f>
    </oc>
    <nc r="Z47">
      <f>'P:\GIELDA\2022\PÓŁROCZE 2022\[SAB PSR 2022.xlsx]BS skon'!$D50</f>
    </nc>
  </rcc>
  <rcc rId="3210" sId="3">
    <oc r="Z48">
      <f>'P:\GIELDA\2022\PÓŁROCZE 2022\[SAB PSR 2022.xlsx]BS skon'!$D51</f>
    </oc>
    <nc r="Z48">
      <f>'P:\GIELDA\2022\PÓŁROCZE 2022\[SAB PSR 2022.xlsx]BS skon'!$D51</f>
    </nc>
  </rcc>
  <rcc rId="3211" sId="3">
    <oc r="Z49">
      <f>'P:\GIELDA\2022\PÓŁROCZE 2022\[SAB PSR 2022.xlsx]BS skon'!$D52</f>
    </oc>
    <nc r="Z49">
      <f>'P:\GIELDA\2022\PÓŁROCZE 2022\[SAB PSR 2022.xlsx]BS skon'!$D52</f>
    </nc>
  </rcc>
  <rcc rId="3212" sId="3">
    <oc r="Z50">
      <f>'P:\GIELDA\2022\PÓŁROCZE 2022\[SAB PSR 2022.xlsx]BS skon'!$D53</f>
    </oc>
    <nc r="Z50">
      <f>'P:\GIELDA\2022\PÓŁROCZE 2022\[SAB PSR 2022.xlsx]BS skon'!$D53</f>
    </nc>
  </rcc>
  <rcc rId="3213" sId="3">
    <oc r="Z51">
      <f>'P:\GIELDA\2022\PÓŁROCZE 2022\[SAB PSR 2022.xlsx]BS skon'!$D54</f>
    </oc>
    <nc r="Z51">
      <f>'P:\GIELDA\2022\PÓŁROCZE 2022\[SAB PSR 2022.xlsx]BS skon'!$D54</f>
    </nc>
  </rcc>
  <rcc rId="3214" sId="14">
    <oc r="X4">
      <f>'P:\GIELDA\2022\PÓŁROCZE 2022\[SAB PSR 2022.xlsx]noty bilansowe'!$B$79</f>
    </oc>
    <nc r="X4">
      <f>'P:\GIELDA\2022\PÓŁROCZE 2022\[SAB PSR 2022.xlsx]noty bilansowe'!$B$79</f>
    </nc>
  </rcc>
  <rcc rId="3215" sId="14">
    <oc r="X5">
      <f>'P:\GIELDA\2022\PÓŁROCZE 2022\[SAB PSR 2022.xlsx]noty bilansowe'!$B$80</f>
    </oc>
    <nc r="X5">
      <f>'P:\GIELDA\2022\PÓŁROCZE 2022\[SAB PSR 2022.xlsx]noty bilansowe'!$B$80</f>
    </nc>
  </rcc>
  <rcc rId="3216" sId="14">
    <oc r="X6">
      <f>'P:\GIELDA\2022\PÓŁROCZE 2022\[SAB PSR 2022.xlsx]noty bilansowe'!$B$81</f>
    </oc>
    <nc r="X6">
      <f>'P:\GIELDA\2022\PÓŁROCZE 2022\[SAB PSR 2022.xlsx]noty bilansowe'!$B$81</f>
    </nc>
  </rcc>
  <rcc rId="3217" sId="14">
    <oc r="X8">
      <f>'P:\GIELDA\2022\PÓŁROCZE 2022\[SAB PSR 2022.xlsx]noty bilansowe'!$B$83</f>
    </oc>
    <nc r="X8">
      <f>'P:\GIELDA\2022\PÓŁROCZE 2022\[SAB PSR 2022.xlsx]noty bilansowe'!$B$83</f>
    </nc>
  </rcc>
  <rcc rId="3218" sId="14">
    <oc r="X9">
      <f>'P:\GIELDA\2022\PÓŁROCZE 2022\[SAB PSR 2022.xlsx]noty bilansowe'!$B$84</f>
    </oc>
    <nc r="X9">
      <f>'P:\GIELDA\2022\PÓŁROCZE 2022\[SAB PSR 2022.xlsx]noty bilansowe'!$B$84</f>
    </nc>
  </rcc>
  <rcc rId="3219" sId="14">
    <oc r="X10">
      <f>'P:\GIELDA\2022\PÓŁROCZE 2022\[SAB PSR 2022.xlsx]noty bilansowe'!$B$85</f>
    </oc>
    <nc r="X10">
      <f>'P:\GIELDA\2022\PÓŁROCZE 2022\[SAB PSR 2022.xlsx]noty bilansowe'!$B$85</f>
    </nc>
  </rcc>
  <rcc rId="3220" sId="14">
    <oc r="X12">
      <f>'P:\GIELDA\2022\PÓŁROCZE 2022\[SAB PSR 2022.xlsx]noty bilansowe'!$B$86</f>
    </oc>
    <nc r="X12">
      <f>'P:\GIELDA\2022\PÓŁROCZE 2022\[SAB PSR 2022.xlsx]noty bilansowe'!$B$86</f>
    </nc>
  </rcc>
  <rcc rId="3221" sId="14">
    <oc r="X14">
      <f>'P:\GIELDA\2022\PÓŁROCZE 2022\[SAB PSR 2022.xlsx]noty bilansowe'!$B$88</f>
    </oc>
    <nc r="X14">
      <f>'P:\GIELDA\2022\PÓŁROCZE 2022\[SAB PSR 2022.xlsx]noty bilansowe'!$B$88</f>
    </nc>
  </rcc>
  <rcc rId="3222" sId="14">
    <oc r="X15">
      <f>'P:\GIELDA\2022\PÓŁROCZE 2022\[SAB PSR 2022.xlsx]noty bilansowe'!$B$89</f>
    </oc>
    <nc r="X15">
      <f>'P:\GIELDA\2022\PÓŁROCZE 2022\[SAB PSR 2022.xlsx]noty bilansowe'!$B$89</f>
    </nc>
  </rcc>
  <rcc rId="3223" sId="14">
    <oc r="X16">
      <f>'P:\GIELDA\2022\PÓŁROCZE 2022\[SAB PSR 2022.xlsx]noty bilansowe'!$B$90</f>
    </oc>
    <nc r="X16">
      <f>'P:\GIELDA\2022\PÓŁROCZE 2022\[SAB PSR 2022.xlsx]noty bilansowe'!$B$90</f>
    </nc>
  </rcc>
  <rcc rId="3224" sId="4" numFmtId="34">
    <nc r="X20">
      <v>7819</v>
    </nc>
  </rcc>
  <rcc rId="3225" sId="4" numFmtId="34">
    <oc r="X39">
      <v>7819</v>
    </oc>
    <nc r="X39"/>
  </rcc>
  <rcc rId="3226" sId="4" numFmtId="34">
    <oc r="W39">
      <v>7882</v>
    </oc>
    <nc r="W39"/>
  </rcc>
  <rfmt sheetId="4" sqref="Y2" start="0" length="0">
    <dxf>
      <numFmt numFmtId="3" formatCode="#,##0"/>
    </dxf>
  </rfmt>
  <rcc rId="3227" sId="4" numFmtId="34">
    <nc r="W20">
      <v>7882</v>
    </nc>
  </rcc>
  <rcc rId="3228" sId="4">
    <oc r="W2">
      <f>SUM(W3:W4,W6,W7:W11)</f>
    </oc>
    <nc r="W2">
      <f>SUM(W3:W4,W6,W7:W11)</f>
    </nc>
  </rcc>
  <rcc rId="3229" sId="4">
    <nc r="Z13">
      <f>W13-'P&amp;L'!W3</f>
    </nc>
  </rcc>
  <rcc rId="3230" sId="4">
    <nc r="AA13">
      <f>X13-'P&amp;L'!X3</f>
    </nc>
  </rcc>
  <rcc rId="3231" sId="4" odxf="1" dxf="1">
    <oc r="V13">
      <f>SUM(V14:V15,V17,V18:V21)</f>
    </oc>
    <nc r="V13">
      <f>SUM(V14:V15,V17,V18:V21)</f>
    </nc>
    <odxf>
      <border outline="0">
        <right/>
      </border>
    </odxf>
    <ndxf>
      <border outline="0">
        <right style="thin">
          <color indexed="9"/>
        </right>
      </border>
    </ndxf>
  </rcc>
  <rcc rId="3232" sId="4" odxf="1" dxf="1" numFmtId="34">
    <oc r="W13">
      <v>1931077</v>
    </oc>
    <nc r="W13">
      <f>SUM(W14:W15,W17,W18:W21)</f>
    </nc>
    <odxf>
      <border outline="0">
        <right/>
      </border>
    </odxf>
    <ndxf>
      <border outline="0">
        <right style="thin">
          <color indexed="9"/>
        </right>
      </border>
    </ndxf>
  </rcc>
  <rcc rId="3233" sId="4" odxf="1" dxf="1" numFmtId="34">
    <oc r="X13">
      <v>2724473</v>
    </oc>
    <nc r="X13">
      <f>SUM(X14:X15,X17,X18:X21)</f>
    </nc>
    <odxf>
      <border outline="0">
        <right/>
      </border>
    </odxf>
    <ndxf>
      <border outline="0">
        <right style="thin">
          <color indexed="9"/>
        </right>
      </border>
    </ndxf>
  </rcc>
  <rcc rId="3234" sId="2" numFmtId="34">
    <oc r="W3">
      <v>1931077</v>
    </oc>
    <nc r="W3">
      <v>1938959</v>
    </nc>
  </rcc>
  <rcc rId="3235" sId="2" numFmtId="34">
    <oc r="W7">
      <v>-210867</v>
    </oc>
    <nc r="W7">
      <f>-210867-7882</f>
    </nc>
  </rcc>
  <rfmt sheetId="4" sqref="Y31" start="0" length="0">
    <dxf>
      <numFmt numFmtId="167" formatCode="_(* #\ ###\ ##0_);_(* \(#\ ###\ ##0\);_(* &quot;-&quot;_);_(@_)"/>
    </dxf>
  </rfmt>
  <rfmt sheetId="4" sqref="Z31" start="0" length="0">
    <dxf>
      <numFmt numFmtId="167" formatCode="_(* #\ ###\ ##0_);_(* \(#\ ###\ ##0\);_(* &quot;-&quot;_);_(@_)"/>
    </dxf>
  </rfmt>
  <rfmt sheetId="4" sqref="Z2" start="0" length="0">
    <dxf>
      <numFmt numFmtId="3" formatCode="#,##0"/>
    </dxf>
  </rfmt>
  <rcc rId="3236" sId="4">
    <oc r="W3">
      <f>W14+W23+W26</f>
    </oc>
    <nc r="W3">
      <f>W14+W23+W26</f>
    </nc>
  </rcc>
  <rcc rId="3237" sId="4">
    <oc r="X3">
      <f>X14+X23+X26</f>
    </oc>
    <nc r="X3">
      <f>X14+X23+X26</f>
    </nc>
  </rcc>
  <rcc rId="3238" sId="4">
    <oc r="W4">
      <f>W15+W27</f>
    </oc>
    <nc r="W4">
      <f>W15+W27</f>
    </nc>
  </rcc>
  <rcc rId="3239" sId="4">
    <oc r="X4">
      <f>X15+X27</f>
    </oc>
    <nc r="X4">
      <f>X15+X27</f>
    </nc>
  </rcc>
  <rcc rId="3240" sId="4">
    <oc r="W5">
      <f>W16+W28</f>
    </oc>
    <nc r="W5">
      <f>W16+W28</f>
    </nc>
  </rcc>
  <rcc rId="3241" sId="4">
    <oc r="X5">
      <f>X16+X28</f>
    </oc>
    <nc r="X5">
      <f>X16+X28</f>
    </nc>
  </rcc>
  <rcc rId="3242" sId="4">
    <oc r="W6">
      <f>W24+W29+W21</f>
    </oc>
    <nc r="W6">
      <f>W24+W29+W21</f>
    </nc>
  </rcc>
  <rcc rId="3243" sId="4">
    <oc r="X6">
      <f>X24+X29+X21</f>
    </oc>
    <nc r="X6">
      <f>X24+X29+X21</f>
    </nc>
  </rcc>
  <rcc rId="3244" sId="4">
    <oc r="W7">
      <f>W17</f>
    </oc>
    <nc r="W7">
      <f>W17</f>
    </nc>
  </rcc>
  <rcc rId="3245" sId="4">
    <oc r="X7">
      <f>X17</f>
    </oc>
    <nc r="X7">
      <f>X17</f>
    </nc>
  </rcc>
  <rcc rId="3246" sId="4">
    <oc r="W8">
      <f>W18</f>
    </oc>
    <nc r="W8">
      <f>W18</f>
    </nc>
  </rcc>
  <rcc rId="3247" sId="4">
    <oc r="X8">
      <f>X18</f>
    </oc>
    <nc r="X8">
      <f>X18</f>
    </nc>
  </rcc>
  <rcc rId="3248" sId="4">
    <oc r="W9">
      <f>W19</f>
    </oc>
    <nc r="W9">
      <f>W19</f>
    </nc>
  </rcc>
  <rcc rId="3249" sId="4">
    <oc r="X9">
      <f>X19</f>
    </oc>
    <nc r="X9">
      <f>X19</f>
    </nc>
  </rcc>
  <rcc rId="3250" sId="4">
    <oc r="W10">
      <f>W20</f>
    </oc>
    <nc r="W10">
      <f>W20</f>
    </nc>
  </rcc>
  <rcc rId="3251" sId="4">
    <oc r="X10">
      <f>X20</f>
    </oc>
    <nc r="X10">
      <f>X20</f>
    </nc>
  </rcc>
  <rcc rId="3252" sId="4" numFmtId="34">
    <oc r="X11">
      <v>113699</v>
    </oc>
    <nc r="X11">
      <v>153990</v>
    </nc>
  </rcc>
  <rcc rId="3253" sId="5">
    <oc r="Y3">
      <f>SUM(O3:Q3)</f>
    </oc>
    <nc r="Y3"/>
  </rcc>
  <rfmt sheetId="5" sqref="X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X2"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X3" start="0" length="0">
    <dxf>
      <font>
        <sz val="9"/>
        <color auto="1"/>
        <name val="Open Sans"/>
        <scheme val="none"/>
      </font>
      <alignment horizontal="right" vertical="top" indent="1" readingOrder="0"/>
      <border outline="0">
        <top style="dotted">
          <color rgb="FF6F7779"/>
        </top>
        <bottom style="dotted">
          <color rgb="FF6F7779"/>
        </bottom>
      </border>
    </dxf>
  </rfmt>
  <rfmt sheetId="5" sqref="X4"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5"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6"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7"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8"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9"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0"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1"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2"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3"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4"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5" sqref="X15"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254" sId="5" odxf="1" dxf="1">
    <nc r="X16">
      <f>SUM(X3:X15)</f>
    </nc>
    <ndxf>
      <font>
        <b/>
        <sz val="9"/>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5" sqref="X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fmt sheetId="5" sqref="X18" start="0" length="0">
    <dxf>
      <font>
        <sz val="9"/>
        <color auto="1"/>
        <name val="Open Sans"/>
        <scheme val="none"/>
      </font>
      <alignment horizontal="right" vertical="top" indent="1" readingOrder="0"/>
      <border outline="0">
        <top style="dotted">
          <color rgb="FF6F7779"/>
        </top>
        <bottom style="dotted">
          <color rgb="FF6F7779"/>
        </bottom>
      </border>
    </dxf>
  </rfmt>
  <rfmt sheetId="5" sqref="X19" start="0" length="0">
    <dxf>
      <font>
        <sz val="9"/>
        <color auto="1"/>
        <name val="Open Sans"/>
        <scheme val="none"/>
      </font>
      <alignment horizontal="right" vertical="top" indent="1" readingOrder="0"/>
      <border outline="0">
        <top style="dotted">
          <color rgb="FF6F7779"/>
        </top>
        <bottom style="dotted">
          <color rgb="FF6F7779"/>
        </bottom>
      </border>
    </dxf>
  </rfmt>
  <rfmt sheetId="5" sqref="X20" start="0" length="0">
    <dxf>
      <font>
        <sz val="9"/>
        <color auto="1"/>
        <name val="Open Sans"/>
        <scheme val="none"/>
      </font>
      <alignment horizontal="right" vertical="top" indent="1" readingOrder="0"/>
      <border outline="0">
        <top style="dotted">
          <color rgb="FF6F7779"/>
        </top>
        <bottom style="dotted">
          <color rgb="FF6F7779"/>
        </bottom>
      </border>
    </dxf>
  </rfmt>
  <rfmt sheetId="5" sqref="X21" start="0" length="0">
    <dxf>
      <font>
        <sz val="9"/>
        <color auto="1"/>
        <name val="Open Sans"/>
        <scheme val="none"/>
      </font>
      <alignment horizontal="right" vertical="top" indent="1" readingOrder="0"/>
      <border outline="0">
        <top style="dotted">
          <color rgb="FF6F7779"/>
        </top>
        <bottom style="dotted">
          <color rgb="FF6F7779"/>
        </bottom>
      </border>
    </dxf>
  </rfmt>
  <rfmt sheetId="5" sqref="X22" start="0" length="0">
    <dxf>
      <font>
        <sz val="9"/>
        <color auto="1"/>
        <name val="Open Sans"/>
        <scheme val="none"/>
      </font>
      <alignment horizontal="right" vertical="top" indent="1" readingOrder="0"/>
      <border outline="0">
        <top style="dotted">
          <color rgb="FF6F7779"/>
        </top>
        <bottom style="dotted">
          <color rgb="FF6F7779"/>
        </bottom>
      </border>
    </dxf>
  </rfmt>
  <rfmt sheetId="5" sqref="X23" start="0" length="0">
    <dxf>
      <font>
        <sz val="9"/>
        <color auto="1"/>
        <name val="Open Sans"/>
        <scheme val="none"/>
      </font>
      <alignment horizontal="right" vertical="top" indent="1" readingOrder="0"/>
      <border outline="0">
        <top style="dotted">
          <color rgb="FF6F7779"/>
        </top>
        <bottom style="dotted">
          <color rgb="FF6F7779"/>
        </bottom>
      </border>
    </dxf>
  </rfmt>
  <rfmt sheetId="5" sqref="X24" start="0" length="0">
    <dxf>
      <font>
        <sz val="9"/>
        <color auto="1"/>
        <name val="Open Sans"/>
        <scheme val="none"/>
      </font>
      <alignment horizontal="right" vertical="top" indent="1" readingOrder="0"/>
      <border outline="0">
        <top style="dotted">
          <color rgb="FF6F7779"/>
        </top>
        <bottom style="dotted">
          <color rgb="FF6F7779"/>
        </bottom>
      </border>
    </dxf>
  </rfmt>
  <rfmt sheetId="5" sqref="X25" start="0" length="0">
    <dxf>
      <font>
        <sz val="9"/>
        <color auto="1"/>
        <name val="Open Sans"/>
        <scheme val="none"/>
      </font>
      <alignment horizontal="right" vertical="top" indent="1" readingOrder="0"/>
      <border outline="0">
        <top style="dotted">
          <color rgb="FF6F7779"/>
        </top>
        <bottom style="dotted">
          <color rgb="FF6F7779"/>
        </bottom>
      </border>
    </dxf>
  </rfmt>
  <rfmt sheetId="5" sqref="X26" start="0" length="0">
    <dxf>
      <font>
        <sz val="9"/>
        <color auto="1"/>
        <name val="Open Sans"/>
        <scheme val="none"/>
      </font>
      <alignment horizontal="right" vertical="top" indent="1" readingOrder="0"/>
      <border outline="0">
        <top style="dotted">
          <color rgb="FF6F7779"/>
        </top>
        <bottom style="dotted">
          <color rgb="FF6F7779"/>
        </bottom>
      </border>
    </dxf>
  </rfmt>
  <rfmt sheetId="5" sqref="X27" start="0" length="0">
    <dxf>
      <font>
        <sz val="9"/>
        <color auto="1"/>
        <name val="Open Sans"/>
        <scheme val="none"/>
      </font>
      <alignment horizontal="right" vertical="top" indent="1" readingOrder="0"/>
      <border outline="0">
        <top style="dotted">
          <color rgb="FF6F7779"/>
        </top>
        <bottom style="dotted">
          <color rgb="FF6F7779"/>
        </bottom>
      </border>
    </dxf>
  </rfmt>
  <rfmt sheetId="5" sqref="X28" start="0" length="0">
    <dxf>
      <font>
        <sz val="9"/>
        <color auto="1"/>
        <name val="Open Sans"/>
        <scheme val="none"/>
      </font>
      <alignment horizontal="right" vertical="top" indent="1" readingOrder="0"/>
      <border outline="0">
        <top style="dotted">
          <color rgb="FF6F7779"/>
        </top>
        <bottom style="dotted">
          <color rgb="FF6F7779"/>
        </bottom>
      </border>
    </dxf>
  </rfmt>
  <rfmt sheetId="5" sqref="X29" start="0" length="0">
    <dxf>
      <font>
        <sz val="9"/>
        <color auto="1"/>
        <name val="Open Sans"/>
        <scheme val="none"/>
      </font>
      <alignment horizontal="right" vertical="top" indent="1" readingOrder="0"/>
      <border outline="0">
        <top style="dotted">
          <color rgb="FF6F7779"/>
        </top>
        <bottom style="dotted">
          <color rgb="FF6F7779"/>
        </bottom>
      </border>
    </dxf>
  </rfmt>
  <rfmt sheetId="5" sqref="X30" start="0" length="0">
    <dxf>
      <font>
        <sz val="9"/>
        <color auto="1"/>
        <name val="Open Sans"/>
        <scheme val="none"/>
      </font>
      <alignment horizontal="right" vertical="top" indent="1" readingOrder="0"/>
      <border outline="0">
        <top style="dotted">
          <color rgb="FF6F7779"/>
        </top>
        <bottom style="dotted">
          <color rgb="FF6F7779"/>
        </bottom>
      </border>
    </dxf>
  </rfmt>
  <rcc rId="3255" sId="5" odxf="1" dxf="1">
    <nc r="X31">
      <f>SUM(X18:X30)</f>
    </nc>
    <ndxf>
      <font>
        <b/>
        <sz val="9"/>
        <color rgb="FFEC0000"/>
        <name val="Open Sans"/>
        <scheme val="none"/>
      </font>
      <alignment horizontal="right" vertical="top" readingOrder="0"/>
      <border outline="0">
        <top style="thin">
          <color rgb="FFEC0000"/>
        </top>
        <bottom style="thin">
          <color rgb="FFEC0000"/>
        </bottom>
      </border>
    </ndxf>
  </rcc>
  <rcc rId="3256" sId="5" odxf="1" dxf="1">
    <nc r="X32">
      <f>X31-'P&amp;L'!X10</f>
    </nc>
    <ndxf>
      <numFmt numFmtId="167" formatCode="_(* #\ ###\ ##0_);_(* \(#\ ###\ ##0\);_(* &quot;-&quot;_);_(@_)"/>
    </ndxf>
  </rcc>
  <rcc rId="3257" sId="5" odxf="1" dxf="1">
    <nc r="X33">
      <f>SUM(X16,X31)</f>
    </nc>
    <ndxf>
      <font>
        <b/>
        <sz val="9"/>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5" sqref="X34" start="0" length="0">
    <dxf>
      <font>
        <sz val="9"/>
        <color rgb="FFFF0000"/>
        <name val="Open Sans"/>
        <scheme val="none"/>
      </font>
    </dxf>
  </rfmt>
  <rfmt sheetId="5" sqref="X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3258" sId="5" odxf="1" dxf="1">
    <nc r="X36">
      <f>X2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3259" sId="5" odxf="1" dxf="1">
    <nc r="X37">
      <f>X3+X18</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0" sId="5" odxf="1" dxf="1">
    <nc r="X38">
      <f>X4+X19</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1" sId="5" odxf="1" dxf="1">
    <nc r="X39">
      <f>X5+X20</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2" sId="5" odxf="1" dxf="1">
    <nc r="X40">
      <f>X6</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3" sId="5" odxf="1" dxf="1">
    <nc r="X41">
      <f>X7+X21</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4" sId="5" odxf="1" dxf="1">
    <nc r="X42">
      <f>X8+X22</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5" sId="5" odxf="1" dxf="1">
    <nc r="X43">
      <f>X9+X23</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6" sId="5" odxf="1" dxf="1">
    <nc r="X44">
      <f>X10+X27</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7" sId="5" odxf="1" dxf="1">
    <nc r="X45">
      <f>X11+X25</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8" sId="5" odxf="1" dxf="1">
    <nc r="X46">
      <f>X12+X26</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69" sId="5" odxf="1" dxf="1">
    <nc r="X47">
      <f>X13+X24</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70" sId="5" odxf="1" dxf="1">
    <nc r="X48">
      <f>X14+X28</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71" sId="5" odxf="1" dxf="1">
    <nc r="X49">
      <f>X15</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72" sId="5" odxf="1" dxf="1">
    <nc r="X50">
      <f>X30+X29</f>
    </nc>
    <n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cc rId="3273" sId="5" odxf="1" dxf="1">
    <nc r="X51">
      <f>SUM(X37:X50)</f>
    </nc>
    <ndxf>
      <font>
        <b/>
        <sz val="9"/>
        <color rgb="FFEC0000"/>
        <name val="Open Sans"/>
        <scheme val="none"/>
      </font>
      <numFmt numFmtId="167" formatCode="_(* #\ ###\ ##0_);_(* \(#\ ###\ ##0\);_(* &quot;-&quot;_);_(@_)"/>
      <alignment horizontal="right" vertical="top" readingOrder="0"/>
      <border outline="0">
        <top style="thin">
          <color rgb="FFEC0000"/>
        </top>
        <bottom style="thin">
          <color rgb="FFEC0000"/>
        </bottom>
      </border>
    </ndxf>
  </rcc>
  <rcc rId="3274" sId="5" odxf="1" dxf="1">
    <nc r="X54">
      <f>X36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X55" start="0" length="0">
    <dxf>
      <font>
        <sz val="11"/>
        <color theme="1"/>
        <name val="Calibri"/>
        <scheme val="minor"/>
      </font>
      <numFmt numFmtId="167" formatCode="_(* #\ ###\ ##0_);_(* \(#\ ###\ ##0\);_(* &quot;-&quot;_);_(@_)"/>
      <alignment horizontal="right" vertical="top" indent="1" readingOrder="0"/>
      <border outline="0">
        <top style="dotted">
          <color rgb="FF6F7779"/>
        </top>
        <bottom style="dotted">
          <color rgb="FF6F7779"/>
        </bottom>
      </border>
    </dxf>
  </rfmt>
  <rcc rId="3275" sId="5" odxf="1" dxf="1">
    <nc r="X56">
      <f>X45/1000</f>
    </nc>
    <ndxf>
      <numFmt numFmtId="167" formatCode="_(* #\ ###\ ##0_);_(* \(#\ ###\ ##0\);_(* &quot;-&quot;_);_(@_)"/>
      <alignment horizontal="right" vertical="top" indent="1" readingOrder="0"/>
      <border outline="0">
        <bottom style="dotted">
          <color rgb="FF6F7779"/>
        </bottom>
      </border>
    </ndxf>
  </rcc>
  <rcc rId="3276" sId="5" odxf="1" dxf="1">
    <nc r="X57">
      <f>X44/1000</f>
    </nc>
    <ndxf>
      <numFmt numFmtId="167" formatCode="_(* #\ ###\ ##0_);_(* \(#\ ###\ ##0\);_(* &quot;-&quot;_);_(@_)"/>
      <alignment horizontal="right" vertical="top" indent="1" readingOrder="0"/>
      <border outline="0">
        <top style="dotted">
          <color rgb="FF6F7779"/>
        </top>
        <bottom style="dotted">
          <color rgb="FF6F7779"/>
        </bottom>
      </border>
    </ndxf>
  </rcc>
  <rcc rId="3277" sId="5" odxf="1" dxf="1">
    <nc r="X58">
      <f>X47/1000</f>
    </nc>
    <ndxf>
      <numFmt numFmtId="167" formatCode="_(* #\ ###\ ##0_);_(* \(#\ ###\ ##0\);_(* &quot;-&quot;_);_(@_)"/>
      <alignment horizontal="right" vertical="top" indent="1" readingOrder="0"/>
      <border outline="0">
        <top style="dotted">
          <color rgb="FF6F7779"/>
        </top>
        <bottom style="dotted">
          <color rgb="FF6F7779"/>
        </bottom>
      </border>
    </ndxf>
  </rcc>
  <rcc rId="3278" sId="5" odxf="1" dxf="1">
    <nc r="X59">
      <f>X39/1000</f>
    </nc>
    <ndxf>
      <numFmt numFmtId="167" formatCode="_(* #\ ###\ ##0_);_(* \(#\ ###\ ##0\);_(* &quot;-&quot;_);_(@_)"/>
      <alignment horizontal="right" vertical="top" indent="1" readingOrder="0"/>
      <border outline="0">
        <top style="dotted">
          <color rgb="FF6F7779"/>
        </top>
        <bottom style="dotted">
          <color rgb="FF6F7779"/>
        </bottom>
      </border>
    </ndxf>
  </rcc>
  <rcc rId="3279" sId="5" odxf="1" dxf="1">
    <nc r="X60">
      <f>X37/1000</f>
    </nc>
    <ndxf>
      <numFmt numFmtId="167" formatCode="_(* #\ ###\ ##0_);_(* \(#\ ###\ ##0\);_(* &quot;-&quot;_);_(@_)"/>
      <alignment horizontal="right" vertical="top" indent="1" readingOrder="0"/>
      <border outline="0">
        <top style="dotted">
          <color rgb="FF6F7779"/>
        </top>
        <bottom style="dotted">
          <color rgb="FF6F7779"/>
        </bottom>
      </border>
    </ndxf>
  </rcc>
  <rcc rId="3280" sId="5" odxf="1" dxf="1">
    <nc r="X61">
      <f>X40/1000</f>
    </nc>
    <ndxf>
      <numFmt numFmtId="167" formatCode="_(* #\ ###\ ##0_);_(* \(#\ ###\ ##0\);_(* &quot;-&quot;_);_(@_)"/>
      <alignment horizontal="right" vertical="top" indent="1" readingOrder="0"/>
      <border outline="0">
        <top style="dotted">
          <color rgb="FF6F7779"/>
        </top>
        <bottom style="dotted">
          <color rgb="FF6F7779"/>
        </bottom>
      </border>
    </ndxf>
  </rcc>
  <rcc rId="3281" sId="5" odxf="1" dxf="1">
    <nc r="X62">
      <f>X41/1000</f>
    </nc>
    <ndxf>
      <numFmt numFmtId="167" formatCode="_(* #\ ###\ ##0_);_(* \(#\ ###\ ##0\);_(* &quot;-&quot;_);_(@_)"/>
      <alignment horizontal="right" vertical="top" indent="1" readingOrder="0"/>
      <border outline="0">
        <top style="dotted">
          <color rgb="FF6F7779"/>
        </top>
        <bottom style="dotted">
          <color rgb="FF6F7779"/>
        </bottom>
      </border>
    </ndxf>
  </rcc>
  <rcc rId="3282" sId="5" odxf="1" dxf="1">
    <nc r="X63">
      <f>(X38+X48+X42)/1000</f>
    </nc>
    <ndxf>
      <numFmt numFmtId="167" formatCode="_(* #\ ###\ ##0_);_(* \(#\ ###\ ##0\);_(* &quot;-&quot;_);_(@_)"/>
      <alignment horizontal="right" vertical="top" indent="1" readingOrder="0"/>
      <border outline="0">
        <top style="dotted">
          <color rgb="FF6F7779"/>
        </top>
        <bottom style="dotted">
          <color rgb="FF6F7779"/>
        </bottom>
      </border>
    </ndxf>
  </rcc>
  <rcc rId="3283" sId="5" odxf="1" dxf="1">
    <nc r="X64">
      <f>X46/1000</f>
    </nc>
    <ndxf>
      <numFmt numFmtId="167" formatCode="_(* #\ ###\ ##0_);_(* \(#\ ###\ ##0\);_(* &quot;-&quot;_);_(@_)"/>
      <alignment horizontal="right" vertical="top" indent="1" readingOrder="0"/>
      <border outline="0">
        <top style="dotted">
          <color rgb="FF6F7779"/>
        </top>
        <bottom style="dotted">
          <color rgb="FF6F7779"/>
        </bottom>
      </border>
    </ndxf>
  </rcc>
  <rcc rId="3284" sId="5" odxf="1" dxf="1">
    <nc r="X65">
      <f>(X50+X43+X49)/1000</f>
    </nc>
    <ndxf>
      <numFmt numFmtId="167" formatCode="_(* #\ ###\ ##0_);_(* \(#\ ###\ ##0\);_(* &quot;-&quot;_);_(@_)"/>
      <alignment horizontal="right" vertical="top" indent="1" readingOrder="0"/>
      <border outline="0">
        <top style="dotted">
          <color rgb="FF6F7779"/>
        </top>
        <bottom style="dotted">
          <color rgb="FF6F7779"/>
        </bottom>
      </border>
    </ndxf>
  </rcc>
  <rcc rId="3285" sId="5" odxf="1" dxf="1">
    <nc r="X66">
      <f>SUM(X56:X65)</f>
    </nc>
    <ndxf>
      <font>
        <b/>
        <sz val="9"/>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5" sqref="X70" start="0" length="0">
    <dxf>
      <numFmt numFmtId="167" formatCode="_(* #\ ###\ ##0_);_(* \(#\ ###\ ##0\);_(* &quot;-&quot;_);_(@_)"/>
    </dxf>
  </rfmt>
  <rfmt sheetId="5" sqref="X71" start="0" length="0">
    <dxf>
      <numFmt numFmtId="167" formatCode="_(* #\ ###\ ##0_);_(* \(#\ ###\ ##0\);_(* &quot;-&quot;_);_(@_)"/>
    </dxf>
  </rfmt>
  <rcc rId="3286" sId="5">
    <nc r="X2" t="inlineStr">
      <is>
        <t>II Q 2022</t>
      </is>
    </nc>
  </rcc>
  <rcc rId="3287" sId="5" numFmtId="34">
    <oc r="X3">
      <f>SUM(S3:U3)</f>
    </oc>
    <nc r="X3">
      <f>'P:\GIELDA\2022\PÓŁROCZE 2022\[SAB PSR 2022.xlsx]noty rachunkowe'!$B$3</f>
    </nc>
  </rcc>
  <rcc rId="3288" sId="5" numFmtId="34">
    <nc r="X4">
      <f>'P:\GIELDA\2022\PÓŁROCZE 2022\[SAB PSR 2022.xlsx]noty rachunkowe'!$B$6</f>
    </nc>
  </rcc>
  <rcc rId="3289" sId="5" numFmtId="34">
    <nc r="X5">
      <f>'P:\GIELDA\2022\PÓŁROCZE 2022\[SAB PSR 2022.xlsx]noty rachunkowe'!$B$11</f>
    </nc>
  </rcc>
  <rcc rId="3290" sId="5" numFmtId="34">
    <nc r="X6">
      <f>'P:\GIELDA\2022\PÓŁROCZE 2022\[SAB PSR 2022.xlsx]noty rachunkowe'!$B$5</f>
    </nc>
  </rcc>
  <rcc rId="3291" sId="5" numFmtId="34">
    <nc r="X7">
      <f>'P:\GIELDA\2022\PÓŁROCZE 2022\[SAB PSR 2022.xlsx]noty rachunkowe'!$B$2</f>
    </nc>
  </rcc>
  <rcc rId="3292" sId="5" numFmtId="34">
    <nc r="X8">
      <f>'P:\GIELDA\2022\PÓŁROCZE 2022\[SAB PSR 2022.xlsx]noty rachunkowe'!$B$10</f>
    </nc>
  </rcc>
  <rcc rId="3293" sId="5" numFmtId="34">
    <nc r="X9">
      <f>'P:\GIELDA\2022\PÓŁROCZE 2022\[SAB PSR 2022.xlsx]noty rachunkowe'!$B$9</f>
    </nc>
  </rcc>
  <rcc rId="3294" sId="5" numFmtId="34">
    <nc r="X10">
      <f>'P:\GIELDA\2022\PÓŁROCZE 2022\[SAB PSR 2022.xlsx]noty rachunkowe'!$B$14</f>
    </nc>
  </rcc>
  <rcc rId="3295" sId="5" numFmtId="34">
    <nc r="X11">
      <f>'P:\GIELDA\2022\PÓŁROCZE 2022\[SAB PSR 2022.xlsx]noty rachunkowe'!$B$4</f>
    </nc>
  </rcc>
  <rcc rId="3296" sId="5" numFmtId="34">
    <nc r="X12">
      <f>'P:\GIELDA\2022\PÓŁROCZE 2022\[SAB PSR 2022.xlsx]noty rachunkowe'!$B$7</f>
    </nc>
  </rcc>
  <rcc rId="3297" sId="5" numFmtId="34">
    <nc r="X13">
      <f>'P:\GIELDA\2022\PÓŁROCZE 2022\[SAB PSR 2022.xlsx]noty rachunkowe'!$B$8</f>
    </nc>
  </rcc>
  <rcc rId="3298" sId="5" numFmtId="34">
    <nc r="X14">
      <f>'P:\GIELDA\2022\PÓŁROCZE 2022\[SAB PSR 2022.xlsx]noty rachunkowe'!$B$12</f>
    </nc>
  </rcc>
  <rcc rId="3299" sId="5" numFmtId="34">
    <nc r="X15">
      <f>'P:\GIELDA\2022\PÓŁROCZE 2022\[SAB PSR 2022.xlsx]noty rachunkowe'!$B$13</f>
    </nc>
  </rcc>
  <rcc rId="3300" sId="5" numFmtId="34">
    <nc r="X19">
      <f>'P:\GIELDA\2022\PÓŁROCZE 2022\[SAB PSR 2022.xlsx]noty rachunkowe'!$B$22</f>
    </nc>
  </rcc>
  <rcc rId="3301" sId="5" numFmtId="34">
    <nc r="X21">
      <f>'P:\GIELDA\2022\PÓŁROCZE 2022\[SAB PSR 2022.xlsx]noty rachunkowe'!$B$17</f>
    </nc>
  </rcc>
  <rcc rId="3302" sId="5" numFmtId="34">
    <nc r="X22">
      <f>'P:\GIELDA\2022\PÓŁROCZE 2022\[SAB PSR 2022.xlsx]noty rachunkowe'!$B$21</f>
    </nc>
  </rcc>
  <rcc rId="3303" sId="5" numFmtId="34">
    <nc r="X23">
      <f>'P:\GIELDA\2022\PÓŁROCZE 2022\[SAB PSR 2022.xlsx]noty rachunkowe'!$B$20</f>
    </nc>
  </rcc>
  <rcc rId="3304" sId="5" numFmtId="34">
    <nc r="X24">
      <f>'P:\GIELDA\2022\PÓŁROCZE 2022\[SAB PSR 2022.xlsx]noty rachunkowe'!$B$19</f>
    </nc>
  </rcc>
  <rcc rId="3305" sId="5" numFmtId="34">
    <nc r="X25">
      <f>'P:\GIELDA\2022\PÓŁROCZE 2022\[SAB PSR 2022.xlsx]noty rachunkowe'!$B$25</f>
    </nc>
  </rcc>
  <rcc rId="3306" sId="5" numFmtId="34">
    <nc r="X26">
      <f>'P:\GIELDA\2022\PÓŁROCZE 2022\[SAB PSR 2022.xlsx]noty rachunkowe'!$B$23</f>
    </nc>
  </rcc>
  <rcc rId="3307" sId="5" numFmtId="34">
    <nc r="X27">
      <f>'P:\GIELDA\2022\PÓŁROCZE 2022\[SAB PSR 2022.xlsx]noty rachunkowe'!$B$18</f>
    </nc>
  </rcc>
  <rcc rId="3308" sId="5" numFmtId="34">
    <nc r="X28">
      <f>'P:\GIELDA\2022\PÓŁROCZE 2022\[SAB PSR 2022.xlsx]noty rachunkowe'!$B$24</f>
    </nc>
  </rcc>
  <rcc rId="3309" sId="5">
    <nc r="X18">
      <f>Y18-W18</f>
    </nc>
  </rcc>
  <rcc rId="3310" sId="5">
    <nc r="X20">
      <f>Y20-W20</f>
    </nc>
  </rcc>
  <rcc rId="3311" sId="5">
    <nc r="X29">
      <f>Y29-W29</f>
    </nc>
  </rcc>
  <rcc rId="3312" sId="5" numFmtId="34">
    <oc r="X18">
      <f>Y18-W18</f>
    </oc>
    <nc r="X18">
      <v>-5814</v>
    </nc>
  </rcc>
  <rcc rId="3313" sId="5" numFmtId="34">
    <oc r="X19">
      <f>'P:\GIELDA\2022\PÓŁROCZE 2022\[SAB PSR 2022.xlsx]noty rachunkowe'!$B$22</f>
    </oc>
    <nc r="X19">
      <v>-23402</v>
    </nc>
  </rcc>
  <rcc rId="3314" sId="5" numFmtId="34">
    <oc r="X20">
      <f>Y20-W20</f>
    </oc>
    <nc r="X20">
      <v>-24353</v>
    </nc>
  </rcc>
  <rcc rId="3315" sId="5" numFmtId="34">
    <oc r="X21">
      <f>'P:\GIELDA\2022\PÓŁROCZE 2022\[SAB PSR 2022.xlsx]noty rachunkowe'!$B$17</f>
    </oc>
    <nc r="X21">
      <v>-18405</v>
    </nc>
  </rcc>
  <rcc rId="3316" sId="5" numFmtId="34">
    <oc r="X22">
      <f>'P:\GIELDA\2022\PÓŁROCZE 2022\[SAB PSR 2022.xlsx]noty rachunkowe'!$B$21</f>
    </oc>
    <nc r="X22">
      <v>-30510</v>
    </nc>
  </rcc>
  <rcc rId="3317" sId="5" numFmtId="34">
    <oc r="X23">
      <f>'P:\GIELDA\2022\PÓŁROCZE 2022\[SAB PSR 2022.xlsx]noty rachunkowe'!$B$20</f>
    </oc>
    <nc r="X23">
      <v>-6655</v>
    </nc>
  </rcc>
  <rcc rId="3318" sId="5" numFmtId="34">
    <oc r="X24">
      <f>'P:\GIELDA\2022\PÓŁROCZE 2022\[SAB PSR 2022.xlsx]noty rachunkowe'!$B$19</f>
    </oc>
    <nc r="X24">
      <v>-3174</v>
    </nc>
  </rcc>
  <rcc rId="3319" sId="5" numFmtId="34">
    <oc r="X25">
      <f>'P:\GIELDA\2022\PÓŁROCZE 2022\[SAB PSR 2022.xlsx]noty rachunkowe'!$B$25</f>
    </oc>
    <nc r="X25">
      <v>-2868</v>
    </nc>
  </rcc>
  <rcc rId="3320" sId="5" numFmtId="34">
    <oc r="X26">
      <f>'P:\GIELDA\2022\PÓŁROCZE 2022\[SAB PSR 2022.xlsx]noty rachunkowe'!$B$23</f>
    </oc>
    <nc r="X26">
      <v>-4460</v>
    </nc>
  </rcc>
  <rcc rId="3321" sId="5" numFmtId="34">
    <oc r="X27">
      <f>'P:\GIELDA\2022\PÓŁROCZE 2022\[SAB PSR 2022.xlsx]noty rachunkowe'!$B$18</f>
    </oc>
    <nc r="X27">
      <v>-1990</v>
    </nc>
  </rcc>
  <rcc rId="3322" sId="5" numFmtId="34">
    <oc r="X28">
      <f>'P:\GIELDA\2022\PÓŁROCZE 2022\[SAB PSR 2022.xlsx]noty rachunkowe'!$B$24</f>
    </oc>
    <nc r="X28">
      <v>-12016</v>
    </nc>
  </rcc>
  <rcc rId="3323" sId="5" numFmtId="34">
    <oc r="X29">
      <f>Y29-W29</f>
    </oc>
    <nc r="X29">
      <v>-3112</v>
    </nc>
  </rcc>
  <rcc rId="3324" sId="5" numFmtId="34">
    <nc r="X30">
      <v>-24823</v>
    </nc>
  </rcc>
  <rcc rId="3325" sId="5" numFmtId="34">
    <oc r="X3">
      <f>'P:\GIELDA\2022\PÓŁROCZE 2022\[SAB PSR 2022.xlsx]noty rachunkowe'!$B$3</f>
    </oc>
    <nc r="X3">
      <v>107116</v>
    </nc>
  </rcc>
  <rcc rId="3326" sId="5" numFmtId="34">
    <oc r="X4">
      <f>'P:\GIELDA\2022\PÓŁROCZE 2022\[SAB PSR 2022.xlsx]noty rachunkowe'!$B$6</f>
    </oc>
    <nc r="X4">
      <v>117590</v>
    </nc>
  </rcc>
  <rcc rId="3327" sId="5" numFmtId="34">
    <oc r="X5">
      <f>'P:\GIELDA\2022\PÓŁROCZE 2022\[SAB PSR 2022.xlsx]noty rachunkowe'!$B$11</f>
    </oc>
    <nc r="X5">
      <v>25539</v>
    </nc>
  </rcc>
  <rcc rId="3328" sId="5" numFmtId="34">
    <oc r="X6">
      <f>'P:\GIELDA\2022\PÓŁROCZE 2022\[SAB PSR 2022.xlsx]noty rachunkowe'!$B$5</f>
    </oc>
    <nc r="X6">
      <v>177671</v>
    </nc>
  </rcc>
  <rcc rId="3329" sId="5" numFmtId="34">
    <oc r="X7">
      <f>'P:\GIELDA\2022\PÓŁROCZE 2022\[SAB PSR 2022.xlsx]noty rachunkowe'!$B$2</f>
    </oc>
    <nc r="X7">
      <v>66850</v>
    </nc>
  </rcc>
  <rcc rId="3330" sId="5" numFmtId="34">
    <oc r="X8">
      <f>'P:\GIELDA\2022\PÓŁROCZE 2022\[SAB PSR 2022.xlsx]noty rachunkowe'!$B$10</f>
    </oc>
    <nc r="X8">
      <v>98752</v>
    </nc>
  </rcc>
  <rcc rId="3331" sId="5" numFmtId="34">
    <oc r="X9">
      <f>'P:\GIELDA\2022\PÓŁROCZE 2022\[SAB PSR 2022.xlsx]noty rachunkowe'!$B$9</f>
    </oc>
    <nc r="X9">
      <v>35542</v>
    </nc>
  </rcc>
  <rcc rId="3332" sId="5" numFmtId="34">
    <oc r="X10">
      <f>'P:\GIELDA\2022\PÓŁROCZE 2022\[SAB PSR 2022.xlsx]noty rachunkowe'!$B$14</f>
    </oc>
    <nc r="X10">
      <v>4165</v>
    </nc>
  </rcc>
  <rcc rId="3333" sId="5" numFmtId="34">
    <oc r="X11">
      <f>'P:\GIELDA\2022\PÓŁROCZE 2022\[SAB PSR 2022.xlsx]noty rachunkowe'!$B$4</f>
    </oc>
    <nc r="X11">
      <v>47729</v>
    </nc>
  </rcc>
  <rcc rId="3334" sId="5" numFmtId="34">
    <oc r="X12">
      <f>'P:\GIELDA\2022\PÓŁROCZE 2022\[SAB PSR 2022.xlsx]noty rachunkowe'!$B$7</f>
    </oc>
    <nc r="X12">
      <v>63432</v>
    </nc>
  </rcc>
  <rcc rId="3335" sId="5" numFmtId="34">
    <oc r="X13">
      <f>'P:\GIELDA\2022\PÓŁROCZE 2022\[SAB PSR 2022.xlsx]noty rachunkowe'!$B$8</f>
    </oc>
    <nc r="X13">
      <v>27867</v>
    </nc>
  </rcc>
  <rcc rId="3336" sId="5" numFmtId="34">
    <oc r="X14">
      <f>'P:\GIELDA\2022\PÓŁROCZE 2022\[SAB PSR 2022.xlsx]noty rachunkowe'!$B$12</f>
    </oc>
    <nc r="X14">
      <v>7379</v>
    </nc>
  </rcc>
  <rcc rId="3337" sId="5" numFmtId="34">
    <oc r="X15">
      <f>'P:\GIELDA\2022\PÓŁROCZE 2022\[SAB PSR 2022.xlsx]noty rachunkowe'!$B$13</f>
    </oc>
    <nc r="X15">
      <v>2651</v>
    </nc>
  </rcc>
  <rfmt sheetId="6" sqref="X1" start="0" length="0">
    <dxf>
      <font>
        <b/>
        <sz val="9"/>
        <color rgb="FFC00000"/>
        <name val="Open Sans"/>
        <scheme val="none"/>
      </font>
      <alignment horizontal="right" vertical="top" readingOrder="0"/>
      <border outline="0">
        <bottom style="medium">
          <color rgb="FFC00000"/>
        </bottom>
      </border>
    </dxf>
  </rfmt>
  <rfmt sheetId="6" sqref="X2"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3"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4"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5"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6"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7"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6" sqref="X8" start="0" length="0">
    <dxf>
      <font>
        <sz val="9"/>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338" sId="6" odxf="1" dxf="1">
    <nc r="X9">
      <f>SUM(X2:X8)</f>
    </nc>
    <odxf>
      <font/>
      <numFmt numFmtId="0" formatCode="General"/>
      <alignment horizontal="general" vertical="bottom" readingOrder="0"/>
      <border outline="0">
        <top/>
        <bottom/>
      </border>
    </odxf>
    <ndxf>
      <font>
        <sz val="8"/>
        <color rgb="FFEC0000"/>
        <name val="Open Sans"/>
        <scheme val="none"/>
      </font>
      <numFmt numFmtId="167" formatCode="_(* #\ ###\ ##0_);_(* \(#\ ###\ ##0\);_(* &quot;-&quot;_);_(@_)"/>
      <alignment horizontal="right" vertical="center" readingOrder="0"/>
      <border outline="0">
        <top style="thin">
          <color rgb="FFEC0000"/>
        </top>
        <bottom style="thin">
          <color rgb="FFEC0000"/>
        </bottom>
      </border>
    </ndxf>
  </rcc>
  <rcc rId="3339" sId="6" odxf="1" dxf="1">
    <nc r="X12">
      <f>X1</f>
    </nc>
    <odxf>
      <font>
        <b val="0"/>
        <sz val="9"/>
        <name val="Open Sans"/>
        <scheme val="none"/>
      </font>
      <alignment horizontal="general" vertical="bottom" readingOrder="0"/>
      <border outline="0">
        <bottom/>
      </border>
    </odxf>
    <ndxf>
      <font>
        <b/>
        <sz val="9"/>
        <color rgb="FFC00000"/>
        <name val="Open Sans"/>
        <scheme val="none"/>
      </font>
      <alignment horizontal="right" vertical="top" readingOrder="0"/>
      <border outline="0">
        <bottom style="medium">
          <color rgb="FFC00000"/>
        </bottom>
      </border>
    </ndxf>
  </rcc>
  <rfmt sheetId="6" sqref="X13"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4"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5"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6"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7"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8"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19"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0" start="0" length="0">
    <dxf>
      <font>
        <b val="0"/>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1"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2"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3"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4"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5"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6"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7" start="0" length="0">
    <dxf>
      <font>
        <b val="0"/>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8"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29"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6" sqref="X30" start="0" length="0">
    <dxf>
      <font>
        <sz val="9"/>
        <color auto="1"/>
        <name val="Open Sans"/>
        <scheme val="none"/>
      </font>
      <numFmt numFmtId="167" formatCode="_(* #\ ###\ ##0_);_(* \(#\ ###\ ##0\);_(* &quot;-&quot;_);_(@_)"/>
      <alignment horizontal="right" vertical="top" indent="1" readingOrder="0"/>
    </dxf>
  </rfmt>
  <rfmt sheetId="6" sqref="X31" start="0" length="0">
    <dxf>
      <font>
        <sz val="9"/>
        <color rgb="FFEC0000"/>
        <name val="Open Sans"/>
        <scheme val="none"/>
      </font>
      <alignment horizontal="right" vertical="top" readingOrder="0"/>
      <border outline="0">
        <top style="thin">
          <color rgb="FFEC0000"/>
        </top>
        <bottom style="thin">
          <color rgb="FFEC0000"/>
        </bottom>
      </border>
    </dxf>
  </rfmt>
  <rfmt sheetId="6" sqref="X32" start="0" length="0">
    <dxf>
      <font>
        <sz val="9"/>
        <color theme="0" tint="-0.249977111117893"/>
        <name val="Open Sans"/>
        <scheme val="none"/>
      </font>
      <numFmt numFmtId="167" formatCode="_(* #\ ###\ ##0_);_(* \(#\ ###\ ##0\);_(* &quot;-&quot;_);_(@_)"/>
    </dxf>
  </rfmt>
  <rcc rId="3340" sId="6" odxf="1" dxf="1">
    <nc r="X33">
      <f>SUM(X34:X35)</f>
    </nc>
    <odxf>
      <font>
        <b val="0"/>
        <sz val="9"/>
        <name val="Open Sans"/>
        <scheme val="none"/>
      </font>
      <numFmt numFmtId="0" formatCode="General"/>
      <alignment horizontal="general" vertical="bottom" readingOrder="0"/>
      <border outline="0">
        <top/>
        <bottom/>
      </border>
    </odxf>
    <ndxf>
      <font>
        <b/>
        <sz val="9"/>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6" sqref="X34"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protection locked="0" hidden="1"/>
    </dxf>
  </rfmt>
  <rfmt sheetId="6" sqref="X35" start="0" length="0">
    <dxf>
      <font>
        <sz val="9"/>
        <color auto="1"/>
        <name val="Open Sans"/>
        <scheme val="none"/>
      </font>
      <numFmt numFmtId="167" formatCode="_(* #\ ###\ ##0_);_(* \(#\ ###\ ##0\);_(* &quot;-&quot;_);_(@_)"/>
      <alignment horizontal="right" vertical="top" indent="1" readingOrder="0"/>
      <border outline="0">
        <top style="dotted">
          <color rgb="FF6F7779"/>
        </top>
        <bottom style="dotted">
          <color rgb="FF6F7779"/>
        </bottom>
      </border>
      <protection locked="0" hidden="1"/>
    </dxf>
  </rfmt>
  <rcc rId="3341" sId="6">
    <nc r="X1" t="inlineStr">
      <is>
        <t>II Q 2022</t>
      </is>
    </nc>
  </rcc>
  <rcc rId="3342" sId="6" numFmtId="34">
    <nc r="X2">
      <v>-369938</v>
    </nc>
  </rcc>
  <rcc rId="3343" sId="6" numFmtId="34">
    <nc r="X3">
      <v>-67226</v>
    </nc>
  </rcc>
  <rcc rId="3344" sId="6" numFmtId="34">
    <nc r="X4">
      <v>-2348</v>
    </nc>
  </rcc>
  <rcc rId="3345" sId="6" numFmtId="34">
    <nc r="X5">
      <v>-9701</v>
    </nc>
  </rcc>
  <rcc rId="3346" sId="6" numFmtId="34">
    <nc r="X6">
      <v>-2504</v>
    </nc>
  </rcc>
  <rcc rId="3347" sId="6" numFmtId="34">
    <nc r="X7">
      <v>-10</v>
    </nc>
  </rcc>
  <rcc rId="3348" sId="6" numFmtId="34">
    <nc r="X8">
      <v>0</v>
    </nc>
  </rcc>
  <rcc rId="3349" sId="6" numFmtId="34">
    <nc r="X13">
      <f>VLOOKUP(A13,'P:\GIELDA\2022\PÓŁROCZE 2022\[SAB PSR 2022.xlsx]noty rachunkowe'!$A$90:$E$111,2,)</f>
    </nc>
  </rcc>
  <rcc rId="3350" sId="6" numFmtId="34">
    <nc r="X14">
      <f>VLOOKUP(A14,'P:\GIELDA\2022\PÓŁROCZE 2022\[SAB PSR 2022.xlsx]noty rachunkowe'!$A$90:$E$111,2,)</f>
    </nc>
  </rcc>
  <rcc rId="3351" sId="6" numFmtId="34">
    <nc r="X15">
      <f>VLOOKUP(A15,'P:\GIELDA\2022\PÓŁROCZE 2022\[SAB PSR 2022.xlsx]noty rachunkowe'!$A$90:$E$111,2,)</f>
    </nc>
  </rcc>
  <rcc rId="3352" sId="6" numFmtId="34">
    <nc r="X16">
      <f>VLOOKUP(A16,'P:\GIELDA\2022\PÓŁROCZE 2022\[SAB PSR 2022.xlsx]noty rachunkowe'!$A$90:$E$111,2,)</f>
    </nc>
  </rcc>
  <rcc rId="3353" sId="6" numFmtId="34">
    <nc r="X17">
      <f>VLOOKUP(A17,'P:\GIELDA\2022\PÓŁROCZE 2022\[SAB PSR 2022.xlsx]noty rachunkowe'!$A$90:$E$111,2,)</f>
    </nc>
  </rcc>
  <rcc rId="3354" sId="6" numFmtId="34">
    <nc r="X18">
      <f>VLOOKUP(A18,'P:\GIELDA\2022\PÓŁROCZE 2022\[SAB PSR 2022.xlsx]noty rachunkowe'!$A$90:$E$111,2,)</f>
    </nc>
  </rcc>
  <rcc rId="3355" sId="6" numFmtId="34">
    <nc r="X19">
      <f>VLOOKUP(A19,'P:\GIELDA\2022\PÓŁROCZE 2022\[SAB PSR 2022.xlsx]noty rachunkowe'!$A$90:$E$111,2,)</f>
    </nc>
  </rcc>
  <rcc rId="3356" sId="6" numFmtId="34">
    <nc r="X20">
      <f>VLOOKUP(A20,'P:\GIELDA\2022\PÓŁROCZE 2022\[SAB PSR 2022.xlsx]noty rachunkowe'!$A$90:$E$111,2,)</f>
    </nc>
  </rcc>
  <rcc rId="3357" sId="6" numFmtId="34">
    <nc r="X21">
      <f>VLOOKUP(A21,'P:\GIELDA\2022\PÓŁROCZE 2022\[SAB PSR 2022.xlsx]noty rachunkowe'!$A$90:$E$111,2,)</f>
    </nc>
  </rcc>
  <rcc rId="3358" sId="6" numFmtId="34">
    <nc r="X22">
      <f>VLOOKUP(A22,'P:\GIELDA\2022\PÓŁROCZE 2022\[SAB PSR 2022.xlsx]noty rachunkowe'!$A$90:$E$111,2,)</f>
    </nc>
  </rcc>
  <rcc rId="3359" sId="6" numFmtId="34">
    <nc r="X23">
      <f>VLOOKUP(A23,'P:\GIELDA\2022\PÓŁROCZE 2022\[SAB PSR 2022.xlsx]noty rachunkowe'!$A$90:$E$111,2,)</f>
    </nc>
  </rcc>
  <rcc rId="3360" sId="6" numFmtId="34">
    <nc r="X24">
      <f>VLOOKUP(A24,'P:\GIELDA\2022\PÓŁROCZE 2022\[SAB PSR 2022.xlsx]noty rachunkowe'!$A$90:$E$111,2,)</f>
    </nc>
  </rcc>
  <rcc rId="3361" sId="6" numFmtId="34">
    <nc r="X25">
      <f>VLOOKUP(A25,'P:\GIELDA\2022\PÓŁROCZE 2022\[SAB PSR 2022.xlsx]noty rachunkowe'!$A$90:$E$111,2,)</f>
    </nc>
  </rcc>
  <rcc rId="3362" sId="6" numFmtId="34">
    <nc r="X26">
      <f>VLOOKUP(A26,'P:\GIELDA\2022\PÓŁROCZE 2022\[SAB PSR 2022.xlsx]noty rachunkowe'!$A$90:$E$111,2,)</f>
    </nc>
  </rcc>
  <rcc rId="3363" sId="6" numFmtId="34">
    <nc r="X27">
      <f>VLOOKUP(A27,'P:\GIELDA\2022\PÓŁROCZE 2022\[SAB PSR 2022.xlsx]noty rachunkowe'!$A$90:$E$111,2,)</f>
    </nc>
  </rcc>
  <rcc rId="3364" sId="6" numFmtId="34">
    <nc r="X29">
      <f>VLOOKUP(A29,'P:\GIELDA\2022\PÓŁROCZE 2022\[SAB PSR 2022.xlsx]noty rachunkowe'!$A$90:$E$111,2,)</f>
    </nc>
  </rcc>
  <rcc rId="3365" sId="6">
    <nc r="A30" t="inlineStr">
      <is>
        <t>Koszty ponoszone na rzecz systemu ochrony (IPS)</t>
      </is>
    </nc>
  </rcc>
  <rcc rId="3366" sId="6" odxf="1" dxf="1">
    <nc r="X30">
      <f>VLOOKUP(A30,'P:\GIELDA\2022\PÓŁROCZE 2022\[SAB PSR 2022.xlsx]noty rachunkowe'!$A$90:$E$111,2,)</f>
    </nc>
    <ndxf>
      <border outline="0">
        <top style="dotted">
          <color rgb="FF6F7779"/>
        </top>
        <bottom style="dotted">
          <color rgb="FF6F7779"/>
        </bottom>
      </border>
    </ndxf>
  </rcc>
  <rcc rId="3367" sId="6">
    <nc r="X31">
      <f>SUM(X13:X30)</f>
    </nc>
  </rcc>
  <rcc rId="3368" sId="6">
    <nc r="X28">
      <f>'P:\GIELDA\2022\PÓŁROCZE 2022\[SAB PSR 2022.xlsx]noty rachunkowe'!$B$92+'P:\GIELDA\2022\PÓŁROCZE 2022\[SAB PSR 2022.xlsx]noty rachunkowe'!$B$93+'P:\GIELDA\2022\PÓŁROCZE 2022\[SAB PSR 2022.xlsx]noty rachunkowe'!$B$94</f>
    </nc>
  </rcc>
  <rcc rId="3369" sId="6" numFmtId="34">
    <oc r="X13">
      <f>VLOOKUP(A13,'P:\GIELDA\2022\PÓŁROCZE 2022\[SAB PSR 2022.xlsx]noty rachunkowe'!$A$90:$E$111,2,)</f>
    </oc>
    <nc r="X13">
      <v>-14803</v>
    </nc>
  </rcc>
  <rcc rId="3370" sId="6" numFmtId="34">
    <oc r="X14">
      <f>VLOOKUP(A14,'P:\GIELDA\2022\PÓŁROCZE 2022\[SAB PSR 2022.xlsx]noty rachunkowe'!$A$90:$E$111,2,)</f>
    </oc>
    <nc r="X14">
      <v>-110610</v>
    </nc>
  </rcc>
  <rcc rId="3371" sId="6" numFmtId="34">
    <oc r="X15">
      <f>VLOOKUP(A15,'P:\GIELDA\2022\PÓŁROCZE 2022\[SAB PSR 2022.xlsx]noty rachunkowe'!$A$90:$E$111,2,)</f>
    </oc>
    <nc r="X15">
      <v>-17317</v>
    </nc>
  </rcc>
  <rcc rId="3372" sId="6" numFmtId="34">
    <oc r="X16">
      <f>VLOOKUP(A16,'P:\GIELDA\2022\PÓŁROCZE 2022\[SAB PSR 2022.xlsx]noty rachunkowe'!$A$90:$E$111,2,)</f>
    </oc>
    <nc r="X16">
      <v>-11594</v>
    </nc>
  </rcc>
  <rcc rId="3373" sId="6" numFmtId="34">
    <oc r="X17">
      <f>VLOOKUP(A17,'P:\GIELDA\2022\PÓŁROCZE 2022\[SAB PSR 2022.xlsx]noty rachunkowe'!$A$90:$E$111,2,)</f>
    </oc>
    <nc r="X17">
      <v>-913</v>
    </nc>
  </rcc>
  <rcc rId="3374" sId="6" numFmtId="34">
    <oc r="X18">
      <f>VLOOKUP(A18,'P:\GIELDA\2022\PÓŁROCZE 2022\[SAB PSR 2022.xlsx]noty rachunkowe'!$A$90:$E$111,2,)</f>
    </oc>
    <nc r="X18">
      <v>-40786</v>
    </nc>
  </rcc>
  <rcc rId="3375" sId="6" numFmtId="34">
    <oc r="X19">
      <f>VLOOKUP(A19,'P:\GIELDA\2022\PÓŁROCZE 2022\[SAB PSR 2022.xlsx]noty rachunkowe'!$A$90:$E$111,2,)</f>
    </oc>
    <nc r="X19">
      <v>-5252</v>
    </nc>
  </rcc>
  <rcc rId="3376" sId="6" numFmtId="34">
    <oc r="X20">
      <f>VLOOKUP(A20,'P:\GIELDA\2022\PÓŁROCZE 2022\[SAB PSR 2022.xlsx]noty rachunkowe'!$A$90:$E$111,2,)</f>
    </oc>
    <nc r="X20">
      <v>-28743</v>
    </nc>
  </rcc>
  <rcc rId="3377" sId="6" numFmtId="34">
    <oc r="X21">
      <f>VLOOKUP(A21,'P:\GIELDA\2022\PÓŁROCZE 2022\[SAB PSR 2022.xlsx]noty rachunkowe'!$A$90:$E$111,2,)</f>
    </oc>
    <nc r="X21">
      <v>2953</v>
    </nc>
  </rcc>
  <rcc rId="3378" sId="6" numFmtId="34">
    <oc r="X22">
      <f>VLOOKUP(A22,'P:\GIELDA\2022\PÓŁROCZE 2022\[SAB PSR 2022.xlsx]noty rachunkowe'!$A$90:$E$111,2,)</f>
    </oc>
    <nc r="X22">
      <v>-38798</v>
    </nc>
  </rcc>
  <rcc rId="3379" sId="6" numFmtId="34">
    <oc r="X23">
      <f>VLOOKUP(A23,'P:\GIELDA\2022\PÓŁROCZE 2022\[SAB PSR 2022.xlsx]noty rachunkowe'!$A$90:$E$111,2,)</f>
    </oc>
    <nc r="X23">
      <v>-15596</v>
    </nc>
  </rcc>
  <rcc rId="3380" sId="6" numFmtId="34">
    <oc r="X24">
      <f>VLOOKUP(A24,'P:\GIELDA\2022\PÓŁROCZE 2022\[SAB PSR 2022.xlsx]noty rachunkowe'!$A$90:$E$111,2,)</f>
    </oc>
    <nc r="X24">
      <v>-5647</v>
    </nc>
  </rcc>
  <rcc rId="3381" sId="6" numFmtId="34">
    <oc r="X25">
      <f>VLOOKUP(A25,'P:\GIELDA\2022\PÓŁROCZE 2022\[SAB PSR 2022.xlsx]noty rachunkowe'!$A$90:$E$111,2,)</f>
    </oc>
    <nc r="X25">
      <v>-7967</v>
    </nc>
  </rcc>
  <rcc rId="3382" sId="6" numFmtId="34">
    <oc r="X26">
      <f>VLOOKUP(A26,'P:\GIELDA\2022\PÓŁROCZE 2022\[SAB PSR 2022.xlsx]noty rachunkowe'!$A$90:$E$111,2,)</f>
    </oc>
    <nc r="X26">
      <v>-3297</v>
    </nc>
  </rcc>
  <rcc rId="3383" sId="6" numFmtId="34">
    <oc r="X27">
      <f>VLOOKUP(A27,'P:\GIELDA\2022\PÓŁROCZE 2022\[SAB PSR 2022.xlsx]noty rachunkowe'!$A$90:$E$111,2,)</f>
    </oc>
    <nc r="X27">
      <v>-4350</v>
    </nc>
  </rcc>
  <rcc rId="3384" sId="6" numFmtId="34">
    <oc r="X28">
      <f>'P:\GIELDA\2022\PÓŁROCZE 2022\[SAB PSR 2022.xlsx]noty rachunkowe'!$B$92+'P:\GIELDA\2022\PÓŁROCZE 2022\[SAB PSR 2022.xlsx]noty rachunkowe'!$B$93+'P:\GIELDA\2022\PÓŁROCZE 2022\[SAB PSR 2022.xlsx]noty rachunkowe'!$B$94</f>
    </oc>
    <nc r="X28">
      <v>-2465</v>
    </nc>
  </rcc>
  <rcc rId="3385" sId="6" numFmtId="34">
    <oc r="X29">
      <f>VLOOKUP(A29,'P:\GIELDA\2022\PÓŁROCZE 2022\[SAB PSR 2022.xlsx]noty rachunkowe'!$A$90:$E$111,2,)</f>
    </oc>
    <nc r="X29">
      <v>-9119</v>
    </nc>
  </rcc>
  <rcc rId="3386" sId="6" numFmtId="34">
    <oc r="X30">
      <f>VLOOKUP(A30,'P:\GIELDA\2022\PÓŁROCZE 2022\[SAB PSR 2022.xlsx]noty rachunkowe'!$A$90:$E$111,2,)</f>
    </oc>
    <nc r="X30">
      <v>-407262</v>
    </nc>
  </rcc>
  <rfmt sheetId="7" sqref="X2" start="0" length="0">
    <dxf>
      <font>
        <b/>
        <sz val="8"/>
        <color rgb="FFCC0000"/>
        <name val="Open Sans"/>
        <scheme val="none"/>
      </font>
      <numFmt numFmtId="19" formatCode="dd/mm/yyyy"/>
      <alignment horizontal="right" vertical="center" readingOrder="0"/>
      <border outline="0">
        <top style="thin">
          <color indexed="9"/>
        </top>
        <bottom style="medium">
          <color rgb="FFCC0000"/>
        </bottom>
      </border>
    </dxf>
  </rfmt>
  <rfmt sheetId="7" sqref="X3"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7" sqref="X4"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387" sId="7" odxf="1" dxf="1" numFmtId="34">
    <nc r="X5">
      <v>0</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388" sId="7" odxf="1" dxf="1" numFmtId="34">
    <nc r="X6">
      <v>0</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7" sqref="X7"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7" sqref="X8"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7" sqref="X9"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389" sId="7" odxf="1" dxf="1">
    <nc r="X10">
      <f>SUM(X3:X9)</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right" vertical="center" readingOrder="0"/>
      <border outline="0">
        <top style="thin">
          <color rgb="FFEC0000"/>
        </top>
        <bottom style="thin">
          <color rgb="FFEC0000"/>
        </bottom>
      </border>
    </ndxf>
  </rcc>
  <rcc rId="3390" sId="7">
    <nc r="X2" t="inlineStr">
      <is>
        <t>II Q 2022</t>
      </is>
    </nc>
  </rcc>
  <rcc rId="3391" sId="7" numFmtId="34">
    <nc r="X3">
      <v>-136443</v>
    </nc>
  </rcc>
  <rcc rId="3392" sId="7" numFmtId="34">
    <nc r="X4">
      <v>91638</v>
    </nc>
  </rcc>
  <rcc rId="3393" sId="7" numFmtId="34">
    <nc r="X7">
      <v>-13133</v>
    </nc>
  </rcc>
  <rcc rId="3394" sId="7" numFmtId="34">
    <nc r="X8">
      <v>20505</v>
    </nc>
  </rcc>
  <rcc rId="3395" sId="7" numFmtId="34">
    <nc r="X9">
      <v>8280</v>
    </nc>
  </rcc>
  <rfmt sheetId="12" sqref="X2" start="0" length="0">
    <dxf>
      <font>
        <b/>
        <sz val="8"/>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12" sqref="X3"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4"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5"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6"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7"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8"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9"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10"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2" sqref="X11"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396" sId="12" odxf="1" dxf="1">
    <nc r="X12">
      <f>SUM(X3:X11)</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right" vertical="center" readingOrder="0"/>
      <border outline="0">
        <top style="thin">
          <color rgb="FFEC0000"/>
        </top>
        <bottom style="thin">
          <color rgb="FFEC0000"/>
        </bottom>
      </border>
    </ndxf>
  </rcc>
  <rcc rId="3397" sId="12" odxf="1" dxf="1">
    <nc r="X13">
      <f>X12-'P&amp;L'!X25</f>
    </nc>
    <odxf>
      <font>
        <sz val="10"/>
        <name val="Open Sans"/>
        <scheme val="none"/>
      </font>
      <numFmt numFmtId="0" formatCode="General"/>
    </odxf>
    <ndxf>
      <font>
        <sz val="8"/>
        <color auto="1"/>
        <name val="Open Sans"/>
        <scheme val="none"/>
      </font>
      <numFmt numFmtId="171" formatCode="_-* #,##0_-;\-* #,##0_-;_-* &quot;-&quot;??_-;_-@_-"/>
    </ndxf>
  </rcc>
  <rfmt sheetId="12" sqref="X14" start="0" length="0">
    <dxf>
      <font>
        <sz val="10"/>
        <color rgb="FFFF0000"/>
        <name val="Open Sans"/>
        <scheme val="none"/>
      </font>
      <numFmt numFmtId="171" formatCode="_-* #,##0_-;\-* #,##0_-;_-* &quot;-&quot;??_-;_-@_-"/>
    </dxf>
  </rfmt>
  <rfmt sheetId="12" sqref="X15" start="0" length="0">
    <dxf>
      <font>
        <sz val="10"/>
        <color rgb="FFFF0000"/>
        <name val="Open Sans"/>
        <scheme val="none"/>
      </font>
      <numFmt numFmtId="167" formatCode="_(* #\ ###\ ##0_);_(* \(#\ ###\ ##0\);_(* &quot;-&quot;_);_(@_)"/>
    </dxf>
  </rfmt>
  <rcc rId="3398" sId="12">
    <nc r="X2" t="inlineStr">
      <is>
        <t>II Q 2022</t>
      </is>
    </nc>
  </rcc>
  <rcc rId="3399" sId="13" odxf="1" dxf="1">
    <nc r="X2" t="inlineStr">
      <is>
        <t>I Q 2022</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3400" sId="13" odxf="1" dxf="1" numFmtId="34">
    <nc r="X3">
      <v>9788</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1" sId="13" odxf="1" dxf="1" numFmtId="34">
    <nc r="X4">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2" sId="13" odxf="1" dxf="1" numFmtId="34">
    <nc r="X5">
      <v>5183</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3" sId="13" odxf="1" dxf="1" numFmtId="34">
    <nc r="X6">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4" sId="13" odxf="1" dxf="1" numFmtId="34">
    <nc r="X7">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5" sId="13" odxf="1" dxf="1" numFmtId="34">
    <nc r="X8">
      <v>48</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6" sId="13" odxf="1" dxf="1" numFmtId="34">
    <nc r="X9">
      <v>13</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3" sqref="X10"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3407" sId="13" odxf="1" dxf="1" numFmtId="34">
    <nc r="X11">
      <v>406</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8" sId="13" odxf="1" dxf="1" numFmtId="34">
    <nc r="X12">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09" sId="13" odxf="1" dxf="1" numFmtId="34">
    <nc r="X13">
      <v>22620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3410" sId="13" odxf="1" dxf="1">
    <nc r="X14">
      <f>SUM(X3:X13)</f>
    </nc>
    <ndxf>
      <font>
        <b/>
        <sz val="8"/>
        <color rgb="FFEC0000"/>
        <name val="Open Sans"/>
        <scheme val="none"/>
      </font>
      <numFmt numFmtId="167" formatCode="_(* #\ ###\ ##0_);_(* \(#\ ###\ ##0\);_(* &quot;-&quot;_);_(@_)"/>
      <alignment horizontal="right" vertical="center" wrapText="1" readingOrder="0"/>
      <border outline="0">
        <top style="thin">
          <color rgb="FFEC0000"/>
        </top>
        <bottom style="thin">
          <color rgb="FFEC0000"/>
        </bottom>
      </border>
    </ndxf>
  </rcc>
  <rcc rId="3411" sId="13" odxf="1" dxf="1">
    <nc r="X15">
      <f>X14-'P&amp;L'!X17</f>
    </nc>
    <ndxf>
      <font>
        <sz val="10"/>
        <color theme="0"/>
        <name val="Open Sans"/>
        <scheme val="none"/>
      </font>
      <numFmt numFmtId="167" formatCode="_(* #\ ###\ ##0_);_(* \(#\ ###\ ##0\);_(* &quot;-&quot;_);_(@_)"/>
    </ndxf>
  </rcc>
  <rcc rId="3412" sId="12" numFmtId="34">
    <nc r="X3">
      <f>VLOOKUP(A3,'P:\GIELDA\2022\PÓŁROCZE 2022\[SAB PSR 2022.xlsx]noty rachunkowe'!$A$116:$C$125,2,)</f>
    </nc>
  </rcc>
  <rcc rId="3413" sId="12" numFmtId="34">
    <nc r="X5">
      <f>VLOOKUP(A5,'P:\GIELDA\2022\PÓŁROCZE 2022\[SAB PSR 2022.xlsx]noty rachunkowe'!$A$116:$C$125,2,)</f>
    </nc>
  </rcc>
  <rcc rId="3414" sId="12" numFmtId="34">
    <nc r="X6">
      <f>VLOOKUP(A6,'P:\GIELDA\2022\PÓŁROCZE 2022\[SAB PSR 2022.xlsx]noty rachunkowe'!$A$116:$C$125,2,)</f>
    </nc>
  </rcc>
  <rcc rId="3415" sId="12" numFmtId="34">
    <nc r="X7">
      <f>VLOOKUP(A7,'P:\GIELDA\2022\PÓŁROCZE 2022\[SAB PSR 2022.xlsx]noty rachunkowe'!$A$116:$C$125,2,)</f>
    </nc>
  </rcc>
  <rcc rId="3416" sId="12" numFmtId="34">
    <nc r="X8">
      <f>VLOOKUP(A8,'P:\GIELDA\2022\PÓŁROCZE 2022\[SAB PSR 2022.xlsx]noty rachunkowe'!$A$116:$C$125,2,)</f>
    </nc>
  </rcc>
  <rcc rId="3417" sId="12" numFmtId="34">
    <nc r="X9">
      <f>VLOOKUP(A9,'P:\GIELDA\2022\PÓŁROCZE 2022\[SAB PSR 2022.xlsx]noty rachunkowe'!$A$116:$C$125,2,)</f>
    </nc>
  </rcc>
  <rcc rId="3418" sId="12" numFmtId="34">
    <nc r="X10">
      <f>VLOOKUP(A10,'P:\GIELDA\2022\PÓŁROCZE 2022\[SAB PSR 2022.xlsx]noty rachunkowe'!$A$116:$C$125,2,)</f>
    </nc>
  </rcc>
  <rcc rId="3419" sId="12" numFmtId="34">
    <nc r="X11">
      <f>VLOOKUP(A11,'P:\GIELDA\2022\PÓŁROCZE 2022\[SAB PSR 2022.xlsx]noty rachunkowe'!$A$116:$C$125,2,)</f>
    </nc>
  </rcc>
  <rcc rId="3420" sId="12" numFmtId="34">
    <oc r="X3">
      <f>VLOOKUP(A3,'P:\GIELDA\2022\PÓŁROCZE 2022\[SAB PSR 2022.xlsx]noty rachunkowe'!$A$116:$C$125,2,)</f>
    </oc>
    <nc r="X3">
      <v>-6978</v>
    </nc>
  </rcc>
  <rcc rId="3421" sId="12" numFmtId="34">
    <nc r="X4">
      <v>0</v>
    </nc>
  </rcc>
  <rcc rId="3422" sId="12" numFmtId="34">
    <oc r="X5">
      <f>VLOOKUP(A5,'P:\GIELDA\2022\PÓŁROCZE 2022\[SAB PSR 2022.xlsx]noty rachunkowe'!$A$116:$C$125,2,)</f>
    </oc>
    <nc r="X5">
      <v>-4186</v>
    </nc>
  </rcc>
  <rcc rId="3423" sId="12" numFmtId="34">
    <oc r="X6">
      <f>VLOOKUP(A6,'P:\GIELDA\2022\PÓŁROCZE 2022\[SAB PSR 2022.xlsx]noty rachunkowe'!$A$116:$C$125,2,)</f>
    </oc>
    <nc r="X6">
      <v>-4311</v>
    </nc>
  </rcc>
  <rcc rId="3424" sId="12" numFmtId="34">
    <oc r="X7">
      <f>VLOOKUP(A7,'P:\GIELDA\2022\PÓŁROCZE 2022\[SAB PSR 2022.xlsx]noty rachunkowe'!$A$116:$C$125,2,)</f>
    </oc>
    <nc r="X7">
      <v>-324</v>
    </nc>
  </rcc>
  <rcc rId="3425" sId="12" numFmtId="34">
    <oc r="X8">
      <f>VLOOKUP(A8,'P:\GIELDA\2022\PÓŁROCZE 2022\[SAB PSR 2022.xlsx]noty rachunkowe'!$A$116:$C$125,2,)</f>
    </oc>
    <nc r="X8">
      <v>-249</v>
    </nc>
  </rcc>
  <rcc rId="3426" sId="12" numFmtId="34">
    <oc r="X9">
      <f>VLOOKUP(A9,'P:\GIELDA\2022\PÓŁROCZE 2022\[SAB PSR 2022.xlsx]noty rachunkowe'!$A$116:$C$125,2,)</f>
    </oc>
    <nc r="X9">
      <v>-2226</v>
    </nc>
  </rcc>
  <rcc rId="3427" sId="12" numFmtId="34">
    <oc r="X10">
      <f>VLOOKUP(A10,'P:\GIELDA\2022\PÓŁROCZE 2022\[SAB PSR 2022.xlsx]noty rachunkowe'!$A$116:$C$125,2,)</f>
    </oc>
    <nc r="X10">
      <v>1104</v>
    </nc>
  </rcc>
  <rcc rId="3428" sId="12" numFmtId="34">
    <oc r="X11">
      <f>VLOOKUP(A11,'P:\GIELDA\2022\PÓŁROCZE 2022\[SAB PSR 2022.xlsx]noty rachunkowe'!$A$116:$C$125,2,)</f>
    </oc>
    <nc r="X11">
      <v>-21199</v>
    </nc>
  </rcc>
  <rfmt sheetId="13" sqref="Y2" start="0" length="0">
    <dxf>
      <font>
        <b/>
        <sz val="8"/>
        <color rgb="FFCC0000"/>
        <name val="Open Sans"/>
        <scheme val="none"/>
      </font>
      <numFmt numFmtId="19" formatCode="dd/mm/yyyy"/>
      <alignment horizontal="right" vertical="center" readingOrder="0"/>
      <border outline="0">
        <top style="thin">
          <color indexed="9"/>
        </top>
        <bottom style="medium">
          <color rgb="FFCC0000"/>
        </bottom>
      </border>
    </dxf>
  </rfmt>
  <rfmt sheetId="13" sqref="Y3"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4"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5"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6"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7"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8"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9"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10"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fmt sheetId="13" sqref="Y11"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12"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fmt sheetId="13" sqref="Y13" start="0" length="0">
    <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dxf>
  </rfmt>
  <rcc rId="3429" sId="13" odxf="1" dxf="1">
    <nc r="Y14">
      <f>SUM(Y3:Y13)</f>
    </nc>
    <odxf>
      <font>
        <b val="0"/>
        <sz val="10"/>
        <name val="Open Sans"/>
        <scheme val="none"/>
      </font>
      <numFmt numFmtId="0" formatCode="General"/>
      <alignment horizontal="general" vertical="bottom" wrapText="0" readingOrder="0"/>
      <border outline="0">
        <top/>
        <bottom/>
      </border>
    </odxf>
    <ndxf>
      <font>
        <b/>
        <sz val="8"/>
        <color rgb="FFEC0000"/>
        <name val="Open Sans"/>
        <scheme val="none"/>
      </font>
      <numFmt numFmtId="167" formatCode="_(* #\ ###\ ##0_);_(* \(#\ ###\ ##0\);_(* &quot;-&quot;_);_(@_)"/>
      <alignment horizontal="right" vertical="center" wrapText="1" readingOrder="0"/>
      <border outline="0">
        <top style="thin">
          <color rgb="FFEC0000"/>
        </top>
        <bottom style="thin">
          <color rgb="FFEC0000"/>
        </bottom>
      </border>
    </ndxf>
  </rcc>
  <rcc rId="3430" sId="13" odxf="1" dxf="1">
    <nc r="Y15">
      <f>Y14-'P&amp;L'!Y17</f>
    </nc>
    <odxf>
      <font>
        <sz val="10"/>
        <name val="Open Sans"/>
        <scheme val="none"/>
      </font>
      <numFmt numFmtId="0" formatCode="General"/>
    </odxf>
    <ndxf>
      <font>
        <sz val="10"/>
        <color theme="0"/>
        <name val="Open Sans"/>
        <scheme val="none"/>
      </font>
      <numFmt numFmtId="167" formatCode="_(* #\ ###\ ##0_);_(* \(#\ ###\ ##0\);_(* &quot;-&quot;_);_(@_)"/>
    </ndxf>
  </rcc>
  <rcc rId="3431" sId="13">
    <nc r="Y2" t="inlineStr">
      <is>
        <t>II Q 2022</t>
      </is>
    </nc>
  </rcc>
  <rcc rId="3432" sId="13" numFmtId="34">
    <nc r="Y3">
      <f>VLOOKUP(A3,'P:\GIELDA\2022\PÓŁROCZE 2022\[SAB PSR 2022.xlsx]noty rachunkowe'!$A$62:$B$70,2,)</f>
    </nc>
  </rcc>
  <rcc rId="3433" sId="13" numFmtId="34">
    <nc r="Y5">
      <f>VLOOKUP(A5,'P:\GIELDA\2022\PÓŁROCZE 2022\[SAB PSR 2022.xlsx]noty rachunkowe'!$A$62:$B$70,2,)</f>
    </nc>
  </rcc>
  <rcc rId="3434" sId="13" numFmtId="34">
    <nc r="Y8">
      <f>VLOOKUP(A8,'P:\GIELDA\2022\PÓŁROCZE 2022\[SAB PSR 2022.xlsx]noty rachunkowe'!$A$62:$B$70,2,)</f>
    </nc>
  </rcc>
  <rcc rId="3435" sId="13" numFmtId="34">
    <nc r="Y9">
      <f>VLOOKUP(A9,'P:\GIELDA\2022\PÓŁROCZE 2022\[SAB PSR 2022.xlsx]noty rachunkowe'!$A$62:$B$70,2,)</f>
    </nc>
  </rcc>
  <rfmt sheetId="13" sqref="Y10" start="0" length="0">
    <dxf>
      <alignment indent="0" readingOrder="0"/>
    </dxf>
  </rfmt>
  <rcc rId="3436" sId="13" numFmtId="34">
    <nc r="Y11">
      <f>VLOOKUP(A11,'P:\GIELDA\2022\PÓŁROCZE 2022\[SAB PSR 2022.xlsx]noty rachunkowe'!$A$62:$B$70,2,)</f>
    </nc>
  </rcc>
  <rcc rId="3437" sId="13" numFmtId="34">
    <nc r="Y13">
      <f>VLOOKUP(A13,'P:\GIELDA\2022\PÓŁROCZE 2022\[SAB PSR 2022.xlsx]noty rachunkowe'!$A$62:$B$70,2,)</f>
    </nc>
  </rcc>
  <rcc rId="3438" sId="13">
    <oc r="A8" t="inlineStr">
      <is>
        <t>Rozliczenie umów leasingowych</t>
      </is>
    </oc>
    <nc r="A8" t="inlineStr">
      <is>
        <t>Rozliczenie umów leasinowych</t>
      </is>
    </nc>
  </rcc>
  <rrc rId="3439" sId="13" ref="X1:X1048576" action="deleteCol">
    <rfmt sheetId="13" xfDxf="1" sqref="X1:X1048576" start="0" length="0">
      <dxf>
        <font>
          <sz val="10"/>
          <name val="Open Sans"/>
          <scheme val="none"/>
        </font>
      </dxf>
    </rfmt>
    <rcc rId="0" sId="13" dxf="1">
      <nc r="X2" t="inlineStr">
        <is>
          <t>I Q 2022</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X3">
        <v>9788</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4">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5">
        <v>5183</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6">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7">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8">
        <v>48</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9">
        <v>13</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fmt sheetId="13" sqref="X10" start="0" length="0">
      <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dxf>
    </rfmt>
    <rcc rId="0" sId="13" dxf="1" numFmtId="34">
      <nc r="X11">
        <v>406</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12">
        <v>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umFmtId="34">
      <nc r="X13">
        <v>22620</v>
      </nc>
      <ndxf>
        <font>
          <sz val="8"/>
          <color auto="1"/>
          <name val="Open Sans"/>
          <scheme val="none"/>
        </font>
        <numFmt numFmtId="167" formatCode="_(* #\ ###\ ##0_);_(* \(#\ ###\ ##0\);_(* &quot;-&quot;_);_(@_)"/>
        <alignment horizontal="right" vertical="center" readingOrder="0"/>
        <border outline="0">
          <top style="dotted">
            <color rgb="FF6F7779"/>
          </top>
          <bottom style="dotted">
            <color rgb="FF6F7779"/>
          </bottom>
        </border>
      </ndxf>
    </rcc>
    <rcc rId="0" sId="13" dxf="1">
      <nc r="X14">
        <f>SUM(X3:X13)</f>
      </nc>
      <ndxf>
        <font>
          <b/>
          <sz val="8"/>
          <color rgb="FFEC0000"/>
          <name val="Open Sans"/>
          <scheme val="none"/>
        </font>
        <numFmt numFmtId="167" formatCode="_(* #\ ###\ ##0_);_(* \(#\ ###\ ##0\);_(* &quot;-&quot;_);_(@_)"/>
        <alignment horizontal="right" vertical="center" wrapText="1" readingOrder="0"/>
        <border outline="0">
          <top style="thin">
            <color rgb="FFEC0000"/>
          </top>
          <bottom style="thin">
            <color rgb="FFEC0000"/>
          </bottom>
        </border>
      </ndxf>
    </rcc>
    <rcc rId="0" sId="13" dxf="1">
      <nc r="X15">
        <f>X14-'P&amp;L'!X17</f>
      </nc>
      <ndxf>
        <font>
          <sz val="10"/>
          <color theme="0"/>
          <name val="Open Sans"/>
          <scheme val="none"/>
        </font>
        <numFmt numFmtId="167" formatCode="_(* #\ ###\ ##0_);_(* \(#\ ###\ ##0\);_(* &quot;-&quot;_);_(@_)"/>
      </ndxf>
    </rcc>
  </rrc>
  <rcc rId="3440" sId="13" numFmtId="34">
    <nc r="X12">
      <f>VLOOKUP(A12,'P:\GIELDA\2022\PÓŁROCZE 2022\[SAB PSR 2022.xlsx]noty rachunkowe'!$A$62:$B$70,2,)</f>
    </nc>
  </rcc>
  <rcc rId="3441" sId="13">
    <oc r="A12" t="inlineStr">
      <is>
        <t>Przychody z tytułu modyfikacji umowy leasingu</t>
      </is>
    </oc>
    <nc r="A12" t="inlineStr">
      <is>
        <t>Przychody z tytułu modyfikacji umów leasingu</t>
      </is>
    </nc>
  </rcc>
  <rcc rId="3442" sId="13" numFmtId="34">
    <oc r="X3">
      <f>VLOOKUP(A3,'P:\GIELDA\2022\PÓŁROCZE 2022\[SAB PSR 2022.xlsx]noty rachunkowe'!$A$62:$B$70,2,)</f>
    </oc>
    <nc r="X3">
      <v>8234</v>
    </nc>
  </rcc>
  <rcc rId="3443" sId="13" numFmtId="34">
    <nc r="X4">
      <v>0</v>
    </nc>
  </rcc>
  <rcc rId="3444" sId="13" numFmtId="34">
    <oc r="X5">
      <f>VLOOKUP(A5,'P:\GIELDA\2022\PÓŁROCZE 2022\[SAB PSR 2022.xlsx]noty rachunkowe'!$A$62:$B$70,2,)</f>
    </oc>
    <nc r="X5">
      <v>4156</v>
    </nc>
  </rcc>
  <rcc rId="3445" sId="13" numFmtId="34">
    <nc r="X6">
      <v>0</v>
    </nc>
  </rcc>
  <rcc rId="3446" sId="13" numFmtId="34">
    <nc r="X7">
      <v>0</v>
    </nc>
  </rcc>
  <rcc rId="3447" sId="13" numFmtId="34">
    <oc r="X8">
      <f>VLOOKUP(A8,'P:\GIELDA\2022\PÓŁROCZE 2022\[SAB PSR 2022.xlsx]noty rachunkowe'!$A$62:$B$70,2,)</f>
    </oc>
    <nc r="X8">
      <v>0</v>
    </nc>
  </rcc>
  <rcc rId="3448" sId="13" numFmtId="34">
    <oc r="X9">
      <f>VLOOKUP(A9,'P:\GIELDA\2022\PÓŁROCZE 2022\[SAB PSR 2022.xlsx]noty rachunkowe'!$A$62:$B$70,2,)</f>
    </oc>
    <nc r="X9">
      <v>28</v>
    </nc>
  </rcc>
  <rcc rId="3449" sId="13" numFmtId="34">
    <nc r="X10">
      <v>0</v>
    </nc>
  </rcc>
  <rcc rId="3450" sId="13" numFmtId="34">
    <oc r="X11">
      <f>VLOOKUP(A11,'P:\GIELDA\2022\PÓŁROCZE 2022\[SAB PSR 2022.xlsx]noty rachunkowe'!$A$62:$B$70,2,)</f>
    </oc>
    <nc r="X11">
      <v>438</v>
    </nc>
  </rcc>
  <rcc rId="3451" sId="13" numFmtId="34">
    <oc r="X12">
      <f>VLOOKUP(A12,'P:\GIELDA\2022\PÓŁROCZE 2022\[SAB PSR 2022.xlsx]noty rachunkowe'!$A$62:$B$70,2,)</f>
    </oc>
    <nc r="X12">
      <v>1881</v>
    </nc>
  </rcc>
  <rcc rId="3452" sId="13" numFmtId="34">
    <oc r="X13">
      <f>VLOOKUP(A13,'P:\GIELDA\2022\PÓŁROCZE 2022\[SAB PSR 2022.xlsx]noty rachunkowe'!$A$62:$B$70,2,)</f>
    </oc>
    <nc r="X13">
      <v>33174</v>
    </nc>
  </rcc>
  <rdn rId="0" localSheetId="12" customView="1" name="Z_687A4863_1825_4D63_B732_E76682E6DE4F_.wvu.Cols" hidden="1" oldHidden="1">
    <oldFormula>'Pozostałe koszty operacyjne'!$C:$R</oldFormula>
  </rdn>
  <rcv guid="{687A4863-1825-4D63-B732-E76682E6DE4F}" action="delete"/>
  <rdn rId="0" localSheetId="2" customView="1" name="Z_687A4863_1825_4D63_B732_E76682E6DE4F_.wvu.Cols" hidden="1" oldHidden="1">
    <formula>'P&amp;L'!$C:$R</formula>
    <oldFormula>'P&amp;L'!$C:$R</oldFormula>
  </rdn>
  <rdn rId="0" localSheetId="3" customView="1" name="Z_687A4863_1825_4D63_B732_E76682E6DE4F_.wvu.PrintArea" hidden="1" oldHidden="1">
    <formula>BS!$A$1:$P$53</formula>
    <oldFormula>BS!$A$1:$P$53</oldFormula>
  </rdn>
  <rdn rId="0" localSheetId="3" customView="1" name="Z_687A4863_1825_4D63_B732_E76682E6DE4F_.wvu.Cols" hidden="1" oldHidden="1">
    <formula>BS!$C:$T</formula>
    <oldFormula>BS!$C:$T</old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prowizyjne'!$B:$R</formula>
    <oldFormula>'Przychody prowizyjne'!$C:$R</oldFormula>
  </rdn>
  <rdn rId="0" localSheetId="6" customView="1" name="Z_687A4863_1825_4D63_B732_E76682E6DE4F_.wvu.Cols" hidden="1" oldHidden="1">
    <formula>'Koszty działania razem'!$B:$R</formula>
    <oldFormula>'Koszty działania razem'!$C:$R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3" customView="1" name="Z_687A4863_1825_4D63_B732_E76682E6DE4F_.wvu.Cols" hidden="1" oldHidden="1">
    <formula>'Pozostałe przychody operacyjne'!$C:$R</formula>
    <oldFormula>'Pozostałe przychody operacyjne'!$C:$R</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X1" start="0" length="0">
    <dxf>
      <font>
        <b/>
        <sz val="8"/>
        <color rgb="FFCC0000"/>
        <name val="Open Sans"/>
        <scheme val="none"/>
      </font>
      <numFmt numFmtId="19" formatCode="dd/mm/yyyy"/>
      <alignment horizontal="right" vertical="center" wrapText="0" readingOrder="0"/>
      <border outline="0">
        <top style="thin">
          <color indexed="9"/>
        </top>
        <bottom style="medium">
          <color rgb="FFCC0000"/>
        </bottom>
      </border>
    </dxf>
  </rfmt>
  <rcc rId="3467" sId="8" odxf="1" dxf="1" numFmtId="34">
    <nc r="X2">
      <v>212</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68" sId="8" odxf="1" dxf="1" numFmtId="34">
    <nc r="X3">
      <v>0</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69" sId="8" odxf="1" dxf="1" numFmtId="34">
    <nc r="X4">
      <v>2785</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0" sId="8" odxf="1" dxf="1" numFmtId="34">
    <nc r="X5">
      <v>0</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1" sId="8" odxf="1" dxf="1" numFmtId="34">
    <nc r="X6">
      <v>0</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2" sId="8" odxf="1" dxf="1" numFmtId="34">
    <nc r="X7">
      <v>0</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3" sId="8" odxf="1" dxf="1">
    <nc r="X8">
      <f>SUM(X2:X7)</f>
    </nc>
    <odxf>
      <font>
        <b val="0"/>
        <color auto="1"/>
      </font>
      <numFmt numFmtId="0" formatCode="General"/>
      <alignment horizontal="general" vertical="bottom" indent="0" readingOrder="0"/>
      <border outline="0">
        <top/>
        <bottom/>
      </border>
    </odxf>
    <ndxf>
      <font>
        <b/>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4" sId="8" odxf="1" dxf="1" numFmtId="34">
    <nc r="X9">
      <v>162694</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5" sId="8" odxf="1" dxf="1" numFmtId="34">
    <nc r="X10">
      <v>-164216</v>
    </nc>
    <odxf>
      <font>
        <color auto="1"/>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center" indent="1" readingOrder="0"/>
      <border outline="0">
        <top style="dotted">
          <color rgb="FF6F7779"/>
        </top>
        <bottom style="dotted">
          <color rgb="FF6F7779"/>
        </bottom>
      </border>
    </ndxf>
  </rcc>
  <rcc rId="3476" sId="8" odxf="1" dxf="1">
    <nc r="X11">
      <f>SUM(X9:X10)</f>
    </nc>
    <odxf>
      <font>
        <b val="0"/>
        <color auto="1"/>
      </font>
      <numFmt numFmtId="0" formatCode="General"/>
      <alignment horizontal="general" vertical="bottom" indent="0" readingOrder="0"/>
    </odxf>
    <ndxf>
      <font>
        <b/>
        <sz val="8"/>
        <color auto="1"/>
        <name val="Open Sans"/>
        <scheme val="none"/>
      </font>
      <numFmt numFmtId="167" formatCode="_(* #\ ###\ ##0_);_(* \(#\ ###\ ##0\);_(* &quot;-&quot;_);_(@_)"/>
      <alignment horizontal="right" vertical="center" indent="1" readingOrder="0"/>
    </ndxf>
  </rcc>
  <rcc rId="3477" sId="8" odxf="1" dxf="1">
    <nc r="X12">
      <f>X8+X11</f>
    </nc>
    <odxf>
      <font>
        <b val="0"/>
        <color auto="1"/>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right" vertical="center" readingOrder="0"/>
      <border outline="0">
        <top style="thin">
          <color rgb="FFEC0000"/>
        </top>
        <bottom style="thin">
          <color rgb="FFEC0000"/>
        </bottom>
      </border>
    </ndxf>
  </rcc>
  <rcc rId="3478" sId="8" odxf="1" dxf="1">
    <nc r="X13">
      <f>'P&amp;L'!X14-X12</f>
    </nc>
    <odxf>
      <numFmt numFmtId="0" formatCode="General"/>
    </odxf>
    <ndxf>
      <numFmt numFmtId="167" formatCode="_(* #\ ###\ ##0_);_(* \(#\ ###\ ##0\);_(* &quot;-&quot;_);_(@_)"/>
    </ndxf>
  </rcc>
  <rcc rId="3479" sId="8">
    <nc r="X1" t="inlineStr">
      <is>
        <t>II Q 2022</t>
      </is>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80" sId="14" numFmtId="34">
    <oc r="X3">
      <f>X4+X5+X6</f>
    </oc>
    <nc r="X3">
      <v>105055858</v>
    </nc>
  </rcc>
  <rcc rId="3481" sId="14" numFmtId="34">
    <oc r="X4">
      <f>'P:\GIELDA\2022\PÓŁROCZE 2022\[SAB PSR 2022.xlsx]noty bilansowe'!$B$79</f>
    </oc>
    <nc r="X4">
      <v>20417003</v>
    </nc>
  </rcc>
  <rcc rId="3482" sId="14" numFmtId="34">
    <oc r="X5">
      <f>'P:\GIELDA\2022\PÓŁROCZE 2022\[SAB PSR 2022.xlsx]noty bilansowe'!$B$80</f>
    </oc>
    <nc r="X5">
      <v>84425223</v>
    </nc>
  </rcc>
  <rcc rId="3483" sId="14" numFmtId="34">
    <oc r="X6">
      <f>'P:\GIELDA\2022\PÓŁROCZE 2022\[SAB PSR 2022.xlsx]noty bilansowe'!$B$81</f>
    </oc>
    <nc r="X6">
      <v>213632</v>
    </nc>
  </rcc>
  <rcc rId="3484" sId="14" numFmtId="34">
    <oc r="X7">
      <f>SUM(X8:X12)</f>
    </oc>
    <nc r="X7">
      <v>70870458</v>
    </nc>
  </rcc>
  <rcc rId="3485" sId="14" numFmtId="34">
    <oc r="X8">
      <f>'P:\GIELDA\2022\PÓŁROCZE 2022\[SAB PSR 2022.xlsx]noty bilansowe'!$B$83</f>
    </oc>
    <nc r="X8">
      <v>11549165</v>
    </nc>
  </rcc>
  <rcc rId="3486" sId="14" numFmtId="34">
    <oc r="X9">
      <f>'P:\GIELDA\2022\PÓŁROCZE 2022\[SAB PSR 2022.xlsx]noty bilansowe'!$B$84</f>
    </oc>
    <nc r="X9">
      <v>54696221</v>
    </nc>
  </rcc>
  <rcc rId="3487" sId="14" numFmtId="34">
    <oc r="X10">
      <f>'P:\GIELDA\2022\PÓŁROCZE 2022\[SAB PSR 2022.xlsx]noty bilansowe'!$B$85</f>
    </oc>
    <nc r="X10">
      <v>1266468</v>
    </nc>
  </rcc>
  <rcc rId="3488" sId="14" numFmtId="34">
    <oc r="X12">
      <f>'P:\GIELDA\2022\PÓŁROCZE 2022\[SAB PSR 2022.xlsx]noty bilansowe'!$B$86</f>
    </oc>
    <nc r="X12">
      <v>3358604</v>
    </nc>
  </rcc>
  <rcc rId="3489" sId="14" numFmtId="34">
    <oc r="X13">
      <f>SUM(X14:X16)</f>
    </oc>
    <nc r="X13">
      <v>7609986</v>
    </nc>
  </rcc>
  <rcc rId="3490" sId="14" numFmtId="34">
    <oc r="X14">
      <f>'P:\GIELDA\2022\PÓŁROCZE 2022\[SAB PSR 2022.xlsx]noty bilansowe'!$B$88</f>
    </oc>
    <nc r="X14">
      <v>1356374</v>
    </nc>
  </rcc>
  <rcc rId="3491" sId="14" numFmtId="34">
    <oc r="X15">
      <f>'P:\GIELDA\2022\PÓŁROCZE 2022\[SAB PSR 2022.xlsx]noty bilansowe'!$B$89</f>
    </oc>
    <nc r="X15">
      <v>6247353</v>
    </nc>
  </rcc>
  <rcc rId="3492" sId="14" numFmtId="34">
    <oc r="X16">
      <f>'P:\GIELDA\2022\PÓŁROCZE 2022\[SAB PSR 2022.xlsx]noty bilansowe'!$B$90</f>
    </oc>
    <nc r="X16">
      <v>6259</v>
    </nc>
  </rcc>
  <rcc rId="3493" sId="14" numFmtId="34">
    <oc r="X17">
      <f>X13+X7+X3</f>
    </oc>
    <nc r="X17">
      <v>183536302</v>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94" sId="6" numFmtId="34">
    <nc r="X34">
      <v>-208951</v>
    </nc>
  </rcc>
  <rcc rId="3495" sId="6" numFmtId="34">
    <nc r="X35">
      <v>-57743</v>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Y34" start="0" length="0">
    <dxf>
      <numFmt numFmtId="167" formatCode="_(* #\ ###\ ##0_);_(* \(#\ ###\ ##0\);_(* &quot;-&quot;_);_(@_)"/>
    </dxf>
  </rfmt>
  <rfmt sheetId="6" sqref="Y35" start="0" length="0">
    <dxf>
      <numFmt numFmtId="167" formatCode="_(* #\ ###\ ##0_);_(* \(#\ ###\ ##0\);_(* &quot;-&quot;_);_(@_)"/>
    </dxf>
  </rfmt>
  <rcc rId="3496" sId="6" numFmtId="34">
    <oc r="X34">
      <v>-208951</v>
    </oc>
    <nc r="X34">
      <v>13432</v>
    </nc>
  </rcc>
  <rcc rId="3497" sId="6" numFmtId="34">
    <oc r="X35">
      <v>-57743</v>
    </oc>
    <nc r="X35">
      <v>-2523</v>
    </nc>
  </rcc>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98" sId="16">
    <oc r="Y9">
      <f>'\\wro01scl\bzwbk\GIELDA\2022\PÓŁROCZE 2022\[SAB PSR 2022.xlsx]Papiery do obrotu'!$B$20</f>
    </oc>
    <nc r="Y9">
      <f>'\\wro01scl\bzwbk\GIELDA\2022\PÓŁROCZE 2022\[SAB PSR 2022.xlsx]Papiery do obrotu'!$B$20</f>
    </nc>
  </rcc>
  <rcc rId="3499" sId="16" numFmtId="34">
    <oc r="Y10">
      <f>Y11</f>
    </oc>
    <nc r="Y10">
      <v>0</v>
    </nc>
  </rcc>
  <rcv guid="{687A4863-1825-4D63-B732-E76682E6DE4F}" action="delete"/>
  <rdn rId="0" localSheetId="2" customView="1" name="Z_687A4863_1825_4D63_B732_E76682E6DE4F_.wvu.Cols" hidden="1" oldHidden="1">
    <formula>'P&amp;L'!$C:$R</formula>
    <oldFormula>'P&amp;L'!$C:$R</oldFormula>
  </rdn>
  <rdn rId="0" localSheetId="3" customView="1" name="Z_687A4863_1825_4D63_B732_E76682E6DE4F_.wvu.PrintArea" hidden="1" oldHidden="1">
    <formula>BS!$A$1:$P$53</formula>
    <oldFormula>BS!$A$1:$P$53</oldFormula>
  </rdn>
  <rdn rId="0" localSheetId="3" customView="1" name="Z_687A4863_1825_4D63_B732_E76682E6DE4F_.wvu.Cols" hidden="1" oldHidden="1">
    <formula>BS!$C:$T</formula>
    <oldFormula>BS!$C:$T</old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prowizyjne'!$B:$R</formula>
    <oldFormula>'Przychody prowizyjne'!$B:$R</oldFormula>
  </rdn>
  <rdn rId="0" localSheetId="6" customView="1" name="Z_687A4863_1825_4D63_B732_E76682E6DE4F_.wvu.Cols" hidden="1" oldHidden="1">
    <formula>'Koszty działania razem'!$B:$R</formula>
    <oldFormula>'Koszty działania razem'!$B:$R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3" customView="1" name="Z_687A4863_1825_4D63_B732_E76682E6DE4F_.wvu.Cols" hidden="1" oldHidden="1">
    <formula>'Pozostałe przychody operacyjne'!$C:$R</formula>
    <oldFormula>'Pozostałe przychody operacyjne'!$C:$R</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13" sId="2">
    <oc r="X3">
      <f>'P:\GIELDA\2022\PÓŁROCZE 2022\[SAB PSR 2022.xlsx]PL skon'!$C3</f>
    </oc>
    <nc r="X3">
      <f>'P:\GIELDA\2022\PÓŁROCZE 2022\[SAB PSR 2022.xlsx]PL skon'!$C3</f>
    </nc>
  </rcc>
  <rcc rId="3514" sId="2">
    <oc r="X4">
      <f>'P:\GIELDA\2022\PÓŁROCZE 2022\[SAB PSR 2022.xlsx]PL skon'!$C4</f>
    </oc>
    <nc r="X4">
      <f>'P:\GIELDA\2022\PÓŁROCZE 2022\[SAB PSR 2022.xlsx]PL skon'!$C4</f>
    </nc>
  </rcc>
  <rcc rId="3515" sId="2">
    <oc r="X5">
      <f>'P:\GIELDA\2022\PÓŁROCZE 2022\[SAB PSR 2022.xlsx]PL skon'!$C5</f>
    </oc>
    <nc r="X5">
      <f>'P:\GIELDA\2022\PÓŁROCZE 2022\[SAB PSR 2022.xlsx]PL skon'!$C5</f>
    </nc>
  </rcc>
  <rcc rId="3516" sId="2">
    <oc r="X6">
      <f>'P:\GIELDA\2022\PÓŁROCZE 2022\[SAB PSR 2022.xlsx]PL skon'!$C6</f>
    </oc>
    <nc r="X6">
      <f>'P:\GIELDA\2022\PÓŁROCZE 2022\[SAB PSR 2022.xlsx]PL skon'!$C6</f>
    </nc>
  </rcc>
  <rcc rId="3517" sId="2">
    <oc r="X7">
      <f>'P:\GIELDA\2022\PÓŁROCZE 2022\[SAB PSR 2022.xlsx]PL skon'!$C7</f>
    </oc>
    <nc r="X7">
      <f>'P:\GIELDA\2022\PÓŁROCZE 2022\[SAB PSR 2022.xlsx]PL skon'!$C7</f>
    </nc>
  </rcc>
  <rcc rId="3518" sId="2">
    <oc r="X9">
      <f>'P:\GIELDA\2022\PÓŁROCZE 2022\[SAB PSR 2022.xlsx]PL skon'!$C9</f>
    </oc>
    <nc r="X9">
      <f>'P:\GIELDA\2022\PÓŁROCZE 2022\[SAB PSR 2022.xlsx]PL skon'!$C9</f>
    </nc>
  </rcc>
  <rcc rId="3519" sId="2">
    <oc r="X10">
      <f>'P:\GIELDA\2022\PÓŁROCZE 2022\[SAB PSR 2022.xlsx]PL skon'!$C10</f>
    </oc>
    <nc r="X10">
      <f>'P:\GIELDA\2022\PÓŁROCZE 2022\[SAB PSR 2022.xlsx]PL skon'!$C10</f>
    </nc>
  </rcc>
  <rcc rId="3520" sId="2">
    <oc r="X12">
      <f>'P:\GIELDA\2022\PÓŁROCZE 2022\[SAB PSR 2022.xlsx]PL skon'!$C12</f>
    </oc>
    <nc r="X12">
      <f>'P:\GIELDA\2022\PÓŁROCZE 2022\[SAB PSR 2022.xlsx]PL skon'!$C12</f>
    </nc>
  </rcc>
  <rcc rId="3521" sId="2">
    <oc r="X13">
      <f>'P:\GIELDA\2022\PÓŁROCZE 2022\[SAB PSR 2022.xlsx]PL skon'!$C13</f>
    </oc>
    <nc r="X13">
      <f>'P:\GIELDA\2022\PÓŁROCZE 2022\[SAB PSR 2022.xlsx]PL skon'!$C13</f>
    </nc>
  </rcc>
  <rcc rId="3522" sId="2">
    <oc r="X14">
      <f>'P:\GIELDA\2022\PÓŁROCZE 2022\[SAB PSR 2022.xlsx]PL skon'!$C14</f>
    </oc>
    <nc r="X14">
      <f>'P:\GIELDA\2022\PÓŁROCZE 2022\[SAB PSR 2022.xlsx]PL skon'!$C14</f>
    </nc>
  </rcc>
  <rcc rId="3523" sId="2">
    <oc r="X15">
      <f>'P:\GIELDA\2022\PÓŁROCZE 2022\[SAB PSR 2022.xlsx]PL skon'!$C15</f>
    </oc>
    <nc r="X15">
      <f>'P:\GIELDA\2022\PÓŁROCZE 2022\[SAB PSR 2022.xlsx]PL skon'!$C15</f>
    </nc>
  </rcc>
  <rcc rId="3524" sId="2">
    <oc r="X17">
      <f>'P:\GIELDA\2022\PÓŁROCZE 2022\[SAB PSR 2022.xlsx]PL skon'!$C$16</f>
    </oc>
    <nc r="X17">
      <f>'P:\GIELDA\2022\PÓŁROCZE 2022\[SAB PSR 2022.xlsx]PL skon'!$C$16</f>
    </nc>
  </rcc>
  <rcc rId="3525" sId="2">
    <oc r="X19">
      <f>'P:\GIELDA\2022\PÓŁROCZE 2022\[SAB PSR 2022.xlsx]PL skon'!$C17</f>
    </oc>
    <nc r="X19">
      <f>'P:\GIELDA\2022\PÓŁROCZE 2022\[SAB PSR 2022.xlsx]PL skon'!$C17</f>
    </nc>
  </rcc>
  <rcc rId="3526" sId="2">
    <oc r="X20">
      <f>'P:\GIELDA\2022\PÓŁROCZE 2022\[SAB PSR 2022.xlsx]PL skon'!$C18</f>
    </oc>
    <nc r="X20">
      <f>'P:\GIELDA\2022\PÓŁROCZE 2022\[SAB PSR 2022.xlsx]PL skon'!$C18</f>
    </nc>
  </rcc>
  <rcc rId="3527" sId="2">
    <oc r="X21">
      <f>X22+X23+X24+X25</f>
    </oc>
    <nc r="X21">
      <f>X22+X23+X24+X25</f>
    </nc>
  </rcc>
  <rcc rId="3528" sId="2">
    <oc r="X22">
      <f>'P:\GIELDA\2022\PÓŁROCZE 2022\[SAB PSR 2022.xlsx]PL skon'!$C20</f>
    </oc>
    <nc r="X22">
      <f>'P:\GIELDA\2022\PÓŁROCZE 2022\[SAB PSR 2022.xlsx]PL skon'!$C20</f>
    </nc>
  </rcc>
  <rcc rId="3529" sId="2">
    <oc r="X23">
      <f>'P:\GIELDA\2022\PÓŁROCZE 2022\[SAB PSR 2022.xlsx]PL skon'!$C21</f>
    </oc>
    <nc r="X23">
      <f>'P:\GIELDA\2022\PÓŁROCZE 2022\[SAB PSR 2022.xlsx]PL skon'!$C21</f>
    </nc>
  </rcc>
  <rcc rId="3530" sId="2">
    <oc r="X24">
      <f>'P:\GIELDA\2022\PÓŁROCZE 2022\[SAB PSR 2022.xlsx]PL skon'!$C22</f>
    </oc>
    <nc r="X24">
      <f>'P:\GIELDA\2022\PÓŁROCZE 2022\[SAB PSR 2022.xlsx]PL skon'!$C22</f>
    </nc>
  </rcc>
  <rcc rId="3531" sId="2">
    <oc r="X25">
      <f>'P:\GIELDA\2022\PÓŁROCZE 2022\[SAB PSR 2022.xlsx]PL skon'!$C23</f>
    </oc>
    <nc r="X25">
      <f>'P:\GIELDA\2022\PÓŁROCZE 2022\[SAB PSR 2022.xlsx]PL skon'!$C23</f>
    </nc>
  </rcc>
  <rcc rId="3532" sId="2">
    <oc r="X26">
      <f>'P:\GIELDA\2022\PÓŁROCZE 2022\[SAB PSR 2022.xlsx]PL skon'!$C24</f>
    </oc>
    <nc r="X26">
      <f>'P:\GIELDA\2022\PÓŁROCZE 2022\[SAB PSR 2022.xlsx]PL skon'!$C24</f>
    </nc>
  </rcc>
  <rcc rId="3533" sId="2">
    <oc r="X27">
      <f>'P:\GIELDA\2022\PÓŁROCZE 2022\[SAB PSR 2022.xlsx]PL skon'!$C25</f>
    </oc>
    <nc r="X27">
      <f>'P:\GIELDA\2022\PÓŁROCZE 2022\[SAB PSR 2022.xlsx]PL skon'!$C25</f>
    </nc>
  </rcc>
  <rcc rId="3534" sId="2">
    <oc r="X29">
      <f>'P:\GIELDA\2022\PÓŁROCZE 2022\[SAB PSR 2022.xlsx]PL skon'!$C$27</f>
    </oc>
    <nc r="X29">
      <f>'P:\GIELDA\2022\PÓŁROCZE 2022\[SAB PSR 2022.xlsx]PL skon'!$C$27</f>
    </nc>
  </rcc>
  <rcc rId="3535" sId="2">
    <oc r="X33">
      <f>'P:\GIELDA\2022\PÓŁROCZE 2022\[SAB PSR 2022.xlsx]PL skon'!$C$31</f>
    </oc>
    <nc r="X33">
      <f>'P:\GIELDA\2022\PÓŁROCZE 2022\[SAB PSR 2022.xlsx]PL skon'!$C$31</f>
    </nc>
  </rcc>
  <rcc rId="3536" sId="3">
    <oc r="Z3">
      <f>'P:\GIELDA\2022\PÓŁROCZE 2022\[SAB PSR 2022.xlsx]BS skon'!$D5</f>
    </oc>
    <nc r="Z3">
      <f>'P:\GIELDA\2022\PÓŁROCZE 2022\[SAB PSR 2022.xlsx]BS skon'!$D5</f>
    </nc>
  </rcc>
  <rcc rId="3537" sId="3">
    <oc r="Z4">
      <f>'P:\GIELDA\2022\PÓŁROCZE 2022\[SAB PSR 2022.xlsx]BS skon'!$D6</f>
    </oc>
    <nc r="Z4">
      <f>'P:\GIELDA\2022\PÓŁROCZE 2022\[SAB PSR 2022.xlsx]BS skon'!$D6</f>
    </nc>
  </rcc>
  <rcc rId="3538" sId="3">
    <oc r="Z5">
      <f>'P:\GIELDA\2022\PÓŁROCZE 2022\[SAB PSR 2022.xlsx]BS skon'!$D$7+'P:\GIELDA\2022\PÓŁROCZE 2022\[SAB PSR 2022.xlsx]BS skon'!$D$8</f>
    </oc>
    <nc r="Z5">
      <f>'P:\GIELDA\2022\PÓŁROCZE 2022\[SAB PSR 2022.xlsx]BS skon'!$D$7+'P:\GIELDA\2022\PÓŁROCZE 2022\[SAB PSR 2022.xlsx]BS skon'!$D$8</f>
    </nc>
  </rcc>
  <rcc rId="3539" sId="3">
    <oc r="Z7">
      <f>'P:\GIELDA\2022\PÓŁROCZE 2022\[SAB PSR 2022.xlsx]BS skon'!$D10</f>
    </oc>
    <nc r="Z7">
      <f>'P:\GIELDA\2022\PÓŁROCZE 2022\[SAB PSR 2022.xlsx]BS skon'!$D10</f>
    </nc>
  </rcc>
  <rcc rId="3540" sId="3">
    <oc r="Z8">
      <f>'P:\GIELDA\2022\PÓŁROCZE 2022\[SAB PSR 2022.xlsx]BS skon'!$D11</f>
    </oc>
    <nc r="Z8">
      <f>'P:\GIELDA\2022\PÓŁROCZE 2022\[SAB PSR 2022.xlsx]BS skon'!$D11</f>
    </nc>
  </rcc>
  <rcc rId="3541" sId="3">
    <oc r="Z9">
      <f>'P:\GIELDA\2022\PÓŁROCZE 2022\[SAB PSR 2022.xlsx]BS skon'!$D12</f>
    </oc>
    <nc r="Z9">
      <f>'P:\GIELDA\2022\PÓŁROCZE 2022\[SAB PSR 2022.xlsx]BS skon'!$D12</f>
    </nc>
  </rcc>
  <rcc rId="3542" sId="3">
    <oc r="Z10">
      <f>'P:\GIELDA\2022\PÓŁROCZE 2022\[SAB PSR 2022.xlsx]BS skon'!$D13</f>
    </oc>
    <nc r="Z10">
      <f>'P:\GIELDA\2022\PÓŁROCZE 2022\[SAB PSR 2022.xlsx]BS skon'!$D13</f>
    </nc>
  </rcc>
  <rcc rId="3543" sId="3">
    <oc r="Z11">
      <f>'P:\GIELDA\2022\PÓŁROCZE 2022\[SAB PSR 2022.xlsx]BS skon'!$D14</f>
    </oc>
    <nc r="Z11">
      <f>'P:\GIELDA\2022\PÓŁROCZE 2022\[SAB PSR 2022.xlsx]BS skon'!$D14</f>
    </nc>
  </rcc>
  <rcc rId="3544" sId="3">
    <oc r="Z13">
      <f>SUM(Z14:Z18)</f>
    </oc>
    <nc r="Z13">
      <f>SUM(Z14:Z18)</f>
    </nc>
  </rcc>
  <rcc rId="3545" sId="3">
    <oc r="Z14">
      <f>'P:\GIELDA\2022\PÓŁROCZE 2022\[SAB PSR 2022.xlsx]BS skon'!$D16</f>
    </oc>
    <nc r="Z14">
      <f>'P:\GIELDA\2022\PÓŁROCZE 2022\[SAB PSR 2022.xlsx]BS skon'!$D16</f>
    </nc>
  </rcc>
  <rcc rId="3546" sId="3">
    <oc r="Z15">
      <f>'P:\GIELDA\2022\PÓŁROCZE 2022\[SAB PSR 2022.xlsx]BS skon'!$D17</f>
    </oc>
    <nc r="Z15">
      <f>'P:\GIELDA\2022\PÓŁROCZE 2022\[SAB PSR 2022.xlsx]BS skon'!$D17</f>
    </nc>
  </rcc>
  <rcc rId="3547" sId="3">
    <oc r="Z16">
      <f>'P:\GIELDA\2022\PÓŁROCZE 2022\[SAB PSR 2022.xlsx]BS skon'!$D18</f>
    </oc>
    <nc r="Z16">
      <f>'P:\GIELDA\2022\PÓŁROCZE 2022\[SAB PSR 2022.xlsx]BS skon'!$D18</f>
    </nc>
  </rcc>
  <rcc rId="3548" sId="3">
    <oc r="Z17">
      <f>'P:\GIELDA\2022\PÓŁROCZE 2022\[SAB PSR 2022.xlsx]BS skon'!$D19</f>
    </oc>
    <nc r="Z17">
      <f>'P:\GIELDA\2022\PÓŁROCZE 2022\[SAB PSR 2022.xlsx]BS skon'!$D19</f>
    </nc>
  </rcc>
  <rcc rId="3549" sId="3">
    <oc r="Z18">
      <f>'P:\GIELDA\2022\PÓŁROCZE 2022\[SAB PSR 2022.xlsx]BS skon'!$D20</f>
    </oc>
    <nc r="Z18">
      <f>'P:\GIELDA\2022\PÓŁROCZE 2022\[SAB PSR 2022.xlsx]BS skon'!$D20</f>
    </nc>
  </rcc>
  <rcc rId="3550" sId="3">
    <oc r="Z19">
      <f>'P:\GIELDA\2022\PÓŁROCZE 2022\[SAB PSR 2022.xlsx]BS skon'!$D21</f>
    </oc>
    <nc r="Z19">
      <f>'P:\GIELDA\2022\PÓŁROCZE 2022\[SAB PSR 2022.xlsx]BS skon'!$D21</f>
    </nc>
  </rcc>
  <rcc rId="3551" sId="3">
    <oc r="Z20">
      <f>'P:\GIELDA\2022\PÓŁROCZE 2022\[SAB PSR 2022.xlsx]BS skon'!$D22</f>
    </oc>
    <nc r="Z20">
      <f>'P:\GIELDA\2022\PÓŁROCZE 2022\[SAB PSR 2022.xlsx]BS skon'!$D22</f>
    </nc>
  </rcc>
  <rcc rId="3552" sId="3">
    <oc r="Z21">
      <f>'P:\GIELDA\2022\PÓŁROCZE 2022\[SAB PSR 2022.xlsx]BS skon'!$D23</f>
    </oc>
    <nc r="Z21">
      <f>'P:\GIELDA\2022\PÓŁROCZE 2022\[SAB PSR 2022.xlsx]BS skon'!$D23</f>
    </nc>
  </rcc>
  <rcc rId="3553" sId="3">
    <oc r="Z22">
      <f>'P:\GIELDA\2022\PÓŁROCZE 2022\[SAB PSR 2022.xlsx]BS skon'!$D24</f>
    </oc>
    <nc r="Z22">
      <f>'P:\GIELDA\2022\PÓŁROCZE 2022\[SAB PSR 2022.xlsx]BS skon'!$D24</f>
    </nc>
  </rcc>
  <rcc rId="3554" sId="3">
    <oc r="Z23">
      <f>'P:\GIELDA\2022\PÓŁROCZE 2022\[SAB PSR 2022.xlsx]BS skon'!$D25</f>
    </oc>
    <nc r="Z23">
      <f>'P:\GIELDA\2022\PÓŁROCZE 2022\[SAB PSR 2022.xlsx]BS skon'!$D25</f>
    </nc>
  </rcc>
  <rcc rId="3555" sId="3">
    <oc r="Z24">
      <f>'P:\GIELDA\2022\PÓŁROCZE 2022\[SAB PSR 2022.xlsx]BS skon'!$D26</f>
    </oc>
    <nc r="Z24">
      <f>'P:\GIELDA\2022\PÓŁROCZE 2022\[SAB PSR 2022.xlsx]BS skon'!$D26</f>
    </nc>
  </rcc>
  <rcc rId="3556" sId="3">
    <oc r="Z25">
      <f>'P:\GIELDA\2022\PÓŁROCZE 2022\[SAB PSR 2022.xlsx]BS skon'!$D27</f>
    </oc>
    <nc r="Z25">
      <f>'P:\GIELDA\2022\PÓŁROCZE 2022\[SAB PSR 2022.xlsx]BS skon'!$D27</f>
    </nc>
  </rcc>
  <rcc rId="3557" sId="3">
    <oc r="Z26">
      <f>'P:\GIELDA\2022\PÓŁROCZE 2022\[SAB PSR 2022.xlsx]BS skon'!$D28</f>
    </oc>
    <nc r="Z26">
      <f>'P:\GIELDA\2022\PÓŁROCZE 2022\[SAB PSR 2022.xlsx]BS skon'!$D28</f>
    </nc>
  </rcc>
  <rcc rId="3558" sId="3">
    <oc r="Z27">
      <f>'P:\GIELDA\2022\PÓŁROCZE 2022\[SAB PSR 2022.xlsx]BS skon'!$D29</f>
    </oc>
    <nc r="Z27">
      <f>'P:\GIELDA\2022\PÓŁROCZE 2022\[SAB PSR 2022.xlsx]BS skon'!$D29</f>
    </nc>
  </rcc>
  <rcc rId="3559" sId="3">
    <oc r="Z28">
      <f>'P:\GIELDA\2022\PÓŁROCZE 2022\[SAB PSR 2022.xlsx]BS skon'!$D30</f>
    </oc>
    <nc r="Z28">
      <f>'P:\GIELDA\2022\PÓŁROCZE 2022\[SAB PSR 2022.xlsx]BS skon'!$D30</f>
    </nc>
  </rcc>
  <rcc rId="3560" sId="3">
    <oc r="Z31">
      <f>'P:\GIELDA\2022\PÓŁROCZE 2022\[SAB PSR 2022.xlsx]BS skon'!$D33</f>
    </oc>
    <nc r="Z31">
      <f>'P:\GIELDA\2022\PÓŁROCZE 2022\[SAB PSR 2022.xlsx]BS skon'!$D33</f>
    </nc>
  </rcc>
  <rcc rId="3561" sId="3">
    <oc r="Z32">
      <f>'P:\GIELDA\2022\PÓŁROCZE 2022\[SAB PSR 2022.xlsx]BS skon'!$D$34+'P:\GIELDA\2022\PÓŁROCZE 2022\[SAB PSR 2022.xlsx]BS skon'!$D$35</f>
    </oc>
    <nc r="Z32">
      <f>'P:\GIELDA\2022\PÓŁROCZE 2022\[SAB PSR 2022.xlsx]BS skon'!$D$34+'P:\GIELDA\2022\PÓŁROCZE 2022\[SAB PSR 2022.xlsx]BS skon'!$D$35</f>
    </nc>
  </rcc>
  <rcc rId="3562" sId="3">
    <oc r="Z33">
      <f>'P:\GIELDA\2022\PÓŁROCZE 2022\[SAB PSR 2022.xlsx]BS skon'!$D$36</f>
    </oc>
    <nc r="Z33">
      <f>'P:\GIELDA\2022\PÓŁROCZE 2022\[SAB PSR 2022.xlsx]BS skon'!$D$36</f>
    </nc>
  </rcc>
  <rcc rId="3563" sId="3">
    <oc r="Z34">
      <f>'P:\GIELDA\2022\PÓŁROCZE 2022\[SAB PSR 2022.xlsx]BS skon'!$D$37</f>
    </oc>
    <nc r="Z34">
      <f>'P:\GIELDA\2022\PÓŁROCZE 2022\[SAB PSR 2022.xlsx]BS skon'!$D$37</f>
    </nc>
  </rcc>
  <rcc rId="3564" sId="3">
    <oc r="Z35">
      <f>'P:\GIELDA\2022\PÓŁROCZE 2022\[SAB PSR 2022.xlsx]BS skon'!$D$39</f>
    </oc>
    <nc r="Z35">
      <f>'P:\GIELDA\2022\PÓŁROCZE 2022\[SAB PSR 2022.xlsx]BS skon'!$D$39</f>
    </nc>
  </rcc>
  <rcc rId="3565" sId="3">
    <oc r="Z36">
      <f>'P:\GIELDA\2022\PÓŁROCZE 2022\[SAB PSR 2022.xlsx]BS skon'!$D$40</f>
    </oc>
    <nc r="Z36">
      <f>'P:\GIELDA\2022\PÓŁROCZE 2022\[SAB PSR 2022.xlsx]BS skon'!$D$40</f>
    </nc>
  </rcc>
  <rcc rId="3566" sId="3">
    <oc r="Z37">
      <f>'P:\GIELDA\2022\PÓŁROCZE 2022\[SAB PSR 2022.xlsx]BS skon'!$D$38</f>
    </oc>
    <nc r="Z37">
      <f>'P:\GIELDA\2022\PÓŁROCZE 2022\[SAB PSR 2022.xlsx]BS skon'!$D$38</f>
    </nc>
  </rcc>
  <rcc rId="3567" sId="3">
    <oc r="Z38">
      <f>'P:\GIELDA\2022\PÓŁROCZE 2022\[SAB PSR 2022.xlsx]BS skon'!$D$41</f>
    </oc>
    <nc r="Z38">
      <f>'P:\GIELDA\2022\PÓŁROCZE 2022\[SAB PSR 2022.xlsx]BS skon'!$D$41</f>
    </nc>
  </rcc>
  <rcc rId="3568" sId="3">
    <oc r="Z39">
      <f>'P:\GIELDA\2022\PÓŁROCZE 2022\[SAB PSR 2022.xlsx]BS skon'!$D$42</f>
    </oc>
    <nc r="Z39">
      <f>'P:\GIELDA\2022\PÓŁROCZE 2022\[SAB PSR 2022.xlsx]BS skon'!$D$42</f>
    </nc>
  </rcc>
  <rcc rId="3569" sId="3">
    <oc r="Z40">
      <f>'P:\GIELDA\2022\PÓŁROCZE 2022\[SAB PSR 2022.xlsx]BS skon'!$D$43</f>
    </oc>
    <nc r="Z40">
      <f>'P:\GIELDA\2022\PÓŁROCZE 2022\[SAB PSR 2022.xlsx]BS skon'!$D$43</f>
    </nc>
  </rcc>
  <rcc rId="3570" sId="3">
    <oc r="Z41">
      <f>'P:\GIELDA\2022\PÓŁROCZE 2022\[SAB PSR 2022.xlsx]BS skon'!$D$44</f>
    </oc>
    <nc r="Z41">
      <f>'P:\GIELDA\2022\PÓŁROCZE 2022\[SAB PSR 2022.xlsx]BS skon'!$D$44</f>
    </nc>
  </rcc>
  <rcc rId="3571" sId="3">
    <oc r="Z42">
      <f>'P:\GIELDA\2022\PÓŁROCZE 2022\[SAB PSR 2022.xlsx]BS skon'!$D$45</f>
    </oc>
    <nc r="Z42">
      <f>'P:\GIELDA\2022\PÓŁROCZE 2022\[SAB PSR 2022.xlsx]BS skon'!$D$45</f>
    </nc>
  </rcc>
  <rcc rId="3572" sId="3">
    <oc r="Z46">
      <f>'P:\GIELDA\2022\PÓŁROCZE 2022\[SAB PSR 2022.xlsx]BS skon'!$D$49</f>
    </oc>
    <nc r="Z46">
      <f>'P:\GIELDA\2022\PÓŁROCZE 2022\[SAB PSR 2022.xlsx]BS skon'!$D$49</f>
    </nc>
  </rcc>
  <rcc rId="3573" sId="3">
    <oc r="Z47">
      <f>'P:\GIELDA\2022\PÓŁROCZE 2022\[SAB PSR 2022.xlsx]BS skon'!$D50</f>
    </oc>
    <nc r="Z47">
      <f>'P:\GIELDA\2022\PÓŁROCZE 2022\[SAB PSR 2022.xlsx]BS skon'!$D50</f>
    </nc>
  </rcc>
  <rcc rId="3574" sId="3">
    <oc r="Z48">
      <f>'P:\GIELDA\2022\PÓŁROCZE 2022\[SAB PSR 2022.xlsx]BS skon'!$D51</f>
    </oc>
    <nc r="Z48">
      <f>'P:\GIELDA\2022\PÓŁROCZE 2022\[SAB PSR 2022.xlsx]BS skon'!$D51</f>
    </nc>
  </rcc>
  <rcc rId="3575" sId="3">
    <oc r="Z49">
      <f>'P:\GIELDA\2022\PÓŁROCZE 2022\[SAB PSR 2022.xlsx]BS skon'!$D52</f>
    </oc>
    <nc r="Z49">
      <f>'P:\GIELDA\2022\PÓŁROCZE 2022\[SAB PSR 2022.xlsx]BS skon'!$D52</f>
    </nc>
  </rcc>
  <rcc rId="3576" sId="3">
    <oc r="Z50">
      <f>'P:\GIELDA\2022\PÓŁROCZE 2022\[SAB PSR 2022.xlsx]BS skon'!$D53</f>
    </oc>
    <nc r="Z50">
      <f>'P:\GIELDA\2022\PÓŁROCZE 2022\[SAB PSR 2022.xlsx]BS skon'!$D53</f>
    </nc>
  </rcc>
  <rcc rId="3577" sId="3">
    <oc r="Z51">
      <f>'P:\GIELDA\2022\PÓŁROCZE 2022\[SAB PSR 2022.xlsx]BS skon'!$D54</f>
    </oc>
    <nc r="Z51">
      <f>'P:\GIELDA\2022\PÓŁROCZE 2022\[SAB PSR 2022.xlsx]BS skon'!$D54</f>
    </nc>
  </rcc>
  <rcc rId="3578" sId="16" odxf="1" dxf="1">
    <oc r="Y22">
      <f>Y15+Y21-BS!Z5</f>
    </oc>
    <nc r="Y22">
      <f>Y15+Y21-BS!Z5</f>
    </nc>
    <odxf>
      <font>
        <sz val="8"/>
        <color theme="0"/>
        <name val="Open Sans"/>
        <scheme val="none"/>
      </font>
    </odxf>
    <ndxf>
      <font>
        <sz val="8"/>
        <color theme="0"/>
        <name val="Open Sans"/>
        <scheme val="none"/>
      </font>
    </ndxf>
  </rcc>
  <rfmt sheetId="16" sqref="Y22" start="0" length="2147483647">
    <dxf>
      <font>
        <color rgb="FFFF0000"/>
      </font>
    </dxf>
  </rfmt>
  <rfmt sheetId="16" sqref="Y22" start="0" length="2147483647">
    <dxf>
      <font>
        <color theme="0"/>
      </font>
    </dxf>
  </rfmt>
  <rcc rId="3579" sId="16" odxf="1" dxf="1">
    <oc r="Y39">
      <f>Y32+Y38-BS!Z32</f>
    </oc>
    <nc r="Y39">
      <f>Y32+Y38-BS!Z32</f>
    </nc>
    <odxf>
      <font>
        <sz val="8"/>
        <color theme="0"/>
        <name val="Open Sans"/>
        <scheme val="none"/>
      </font>
    </odxf>
    <ndxf>
      <font>
        <sz val="8"/>
        <color theme="0"/>
        <name val="Open Sans"/>
        <scheme val="none"/>
      </font>
    </ndxf>
  </rcc>
  <rfmt sheetId="16" sqref="Y39" start="0" length="2147483647">
    <dxf>
      <font>
        <color theme="0" tint="-0.14999847407452621"/>
      </font>
    </dxf>
  </rfmt>
  <rcc rId="3580" sId="16">
    <oc r="Y28">
      <f>'\\wro01scl\bzwbk\GIELDA\2022\PÓŁROCZE 2022\[SAB PSR 2022.xlsx]Papiery do obrotu'!$C$3</f>
    </oc>
    <nc r="Y28">
      <f>'\\wro01scl\bzwbk\GIELDA\2022\PÓŁROCZE 2022\[SAB PSR 2022.xlsx]Papiery do obrotu'!$C$4</f>
    </nc>
  </rcc>
  <rfmt sheetId="16" sqref="Y39" start="0" length="2147483647">
    <dxf>
      <font>
        <color theme="0"/>
      </font>
    </dxf>
  </rfmt>
  <rcc rId="3581" sId="10" odxf="1" dxf="1">
    <oc r="Y20">
      <f>Y3+Y12+Y14+Y16+Y13</f>
    </oc>
    <nc r="Y20">
      <f>Y3+Y12+Y14+Y16+Y13</f>
    </nc>
    <odxf>
      <font>
        <sz val="8"/>
        <color rgb="FFFF0000"/>
        <name val="Open Sans"/>
        <scheme val="none"/>
      </font>
    </odxf>
    <ndxf>
      <font>
        <sz val="8"/>
        <color rgb="FFFF0000"/>
        <name val="Open Sans"/>
        <scheme val="none"/>
      </font>
    </ndxf>
  </rcc>
  <rfmt sheetId="10" sqref="X21:Y21" start="0" length="2147483647">
    <dxf>
      <font>
        <color theme="1"/>
      </font>
    </dxf>
  </rfmt>
  <rcc rId="3582" sId="10">
    <oc r="Y21">
      <f>BS!Z13-Y20</f>
    </oc>
    <nc r="Y21">
      <f>BS!Z13-Y20</f>
    </nc>
  </rcc>
  <rcc rId="3583" sId="10" numFmtId="34">
    <oc r="Y19">
      <v>195480</v>
    </oc>
    <nc r="Y19">
      <v>177287</v>
    </nc>
  </rcc>
  <rcc rId="3584" sId="10" numFmtId="34">
    <oc r="Y18">
      <v>75318</v>
    </oc>
    <nc r="Y18">
      <v>0</v>
    </nc>
  </rcc>
  <rcc rId="3585" sId="10">
    <oc r="Y16">
      <f>'\\wro01scl\bzwbk\GIELDA\2022\PÓŁROCZE 2022\[SAB PSR 2022.xlsx]Inwestycyjne aktywa'!$B$16</f>
    </oc>
    <nc r="Y16">
      <f>Y18+Y19</f>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X21:Y21" start="0" length="2147483647">
    <dxf>
      <font/>
    </dxf>
  </rfmt>
  <rfmt sheetId="10" sqref="X21:Y21" start="0" length="2147483647">
    <dxf>
      <font>
        <color theme="0" tint="-4.9989318521683403E-2"/>
      </font>
    </dxf>
  </rfmt>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9" sId="12" numFmtId="34">
    <oc r="G12">
      <f>SUM(G3:G11)</f>
    </oc>
    <nc r="G12">
      <v>-26161</v>
    </nc>
  </rcc>
  <rcc rId="5210" sId="12" numFmtId="34">
    <oc r="K12">
      <f>SUM(K3:K11)</f>
    </oc>
    <nc r="K12">
      <v>-26792</v>
    </nc>
  </rcc>
  <rcc rId="5211" sId="12" numFmtId="34">
    <oc r="L12">
      <f>SUM(L3:L11)</f>
    </oc>
    <nc r="L12">
      <v>-46032</v>
    </nc>
  </rcc>
  <rcc rId="5212" sId="12" numFmtId="34">
    <oc r="M12">
      <f>SUM(M3:M11)</f>
    </oc>
    <nc r="M12">
      <v>-35419</v>
    </nc>
  </rcc>
  <rcc rId="5213" sId="12" numFmtId="34">
    <oc r="N12">
      <f>SUM(N3:N11)</f>
    </oc>
    <nc r="N12">
      <v>-303639</v>
    </nc>
  </rcc>
  <rcc rId="5214" sId="12" numFmtId="34">
    <oc r="O12">
      <f>SUM(O3:O11)</f>
    </oc>
    <nc r="O12">
      <v>-91340</v>
    </nc>
  </rcc>
  <rcc rId="5215" sId="12" numFmtId="34">
    <oc r="P12">
      <f>SUM(P3:P11)</f>
    </oc>
    <nc r="P12">
      <v>-150057</v>
    </nc>
  </rcc>
  <rcc rId="5216" sId="12" numFmtId="34">
    <oc r="Q12">
      <f>SUM(Q3:Q11)</f>
    </oc>
    <nc r="Q12">
      <v>-54449</v>
    </nc>
  </rcc>
  <rcc rId="5217" sId="12" numFmtId="34">
    <oc r="R12">
      <f>SUM(R3:R11)</f>
    </oc>
    <nc r="R12">
      <v>-336003</v>
    </nc>
  </rcc>
  <rcc rId="5218" sId="12" numFmtId="34">
    <oc r="S12">
      <f>SUM(S3:S11)</f>
    </oc>
    <nc r="S12">
      <v>-32706</v>
    </nc>
  </rcc>
  <rcc rId="5219" sId="12" numFmtId="34">
    <oc r="T12">
      <f>SUM(T3:T11)</f>
    </oc>
    <nc r="T12">
      <v>-34817</v>
    </nc>
  </rcc>
  <rcc rId="5220" sId="12" numFmtId="34">
    <oc r="U12">
      <f>SUM(U3:U11)</f>
    </oc>
    <nc r="U12">
      <v>-45750</v>
    </nc>
  </rcc>
  <rcc rId="5221" sId="12" numFmtId="34">
    <oc r="V12">
      <f>SUM(V3:V11)</f>
    </oc>
    <nc r="V12">
      <v>-123886</v>
    </nc>
  </rcc>
  <rcc rId="5222" sId="12" numFmtId="34">
    <oc r="W12">
      <f>SUM(W3:W11)</f>
    </oc>
    <nc r="W12">
      <v>-40754</v>
    </nc>
  </rcc>
  <rcc rId="5223" sId="12" numFmtId="34">
    <oc r="X12">
      <f>SUM(X3:X11)</f>
    </oc>
    <nc r="X12">
      <v>-38369</v>
    </nc>
  </rcc>
  <rcc rId="5224" sId="12" numFmtId="34">
    <oc r="S13">
      <f>S12-'P&amp;L'!C25</f>
    </oc>
    <nc r="S13">
      <v>0</v>
    </nc>
  </rcc>
  <rcc rId="5225" sId="12" numFmtId="34">
    <oc r="T13">
      <f>T12-'P&amp;L'!D25</f>
    </oc>
    <nc r="T13">
      <v>0</v>
    </nc>
  </rcc>
  <rcc rId="5226" sId="12">
    <oc r="U13">
      <f>U12-'P&amp;L'!#REF!</f>
    </oc>
    <nc r="U13" t="e">
      <v>#REF!</v>
    </nc>
  </rcc>
  <rcc rId="5227" sId="12">
    <oc r="V13">
      <f>V12-'P&amp;L'!#REF!</f>
    </oc>
    <nc r="V13" t="e">
      <v>#REF!</v>
    </nc>
  </rcc>
  <rcc rId="5228" sId="12" numFmtId="34">
    <oc r="W13">
      <f>W12-'P&amp;L'!E25</f>
    </oc>
    <nc r="W13">
      <v>0</v>
    </nc>
  </rcc>
  <rcc rId="5229" sId="12" numFmtId="34">
    <oc r="X13">
      <f>X12-'P&amp;L'!F25</f>
    </oc>
    <nc r="X13">
      <v>0</v>
    </nc>
  </rcc>
  <rrc rId="5230" sId="12" ref="Y1:Y1048576" action="deleteCol">
    <rfmt sheetId="12" xfDxf="1" sqref="Y1:Y1048576" start="0" length="0">
      <dxf>
        <font>
          <sz val="10"/>
          <name val="Open Sans"/>
          <scheme val="none"/>
        </font>
      </dxf>
    </rfmt>
  </rrc>
  <rrc rId="5231" sId="12" ref="Y1:Y1048576" action="deleteCol">
    <rfmt sheetId="12" xfDxf="1" sqref="Y1:Y1048576" start="0" length="0">
      <dxf>
        <font>
          <sz val="10"/>
          <name val="Open Sans"/>
          <scheme val="none"/>
        </font>
      </dxf>
    </rfmt>
  </rrc>
  <rrc rId="5232" sId="12" ref="Y1:Y1048576" action="deleteCol">
    <rfmt sheetId="12" xfDxf="1" sqref="Y1:Y1048576" start="0" length="0">
      <dxf>
        <font>
          <sz val="10"/>
          <name val="Open Sans"/>
          <scheme val="none"/>
        </font>
      </dxf>
    </rfmt>
  </rrc>
  <rrc rId="5233" sId="12" ref="Y1:Y1048576" action="deleteCol">
    <rfmt sheetId="12" xfDxf="1" sqref="Y1:Y1048576" start="0" length="0">
      <dxf>
        <font>
          <sz val="10"/>
          <name val="Open Sans"/>
          <scheme val="none"/>
        </font>
      </dxf>
    </rfmt>
  </rrc>
  <rrc rId="5234"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font>
          <sz val="10"/>
          <color theme="0"/>
          <name val="Open Sans"/>
          <scheme val="none"/>
        </font>
        <alignment vertical="top" wrapText="1" readingOrder="0"/>
      </dxf>
    </rfmt>
    <rfmt sheetId="12" s="1" sqref="C13" start="0" length="0">
      <dxf>
        <font>
          <sz val="8"/>
          <color auto="1"/>
          <name val="Open Sans"/>
          <scheme val="none"/>
        </font>
        <numFmt numFmtId="170" formatCode="_-* #,##0_-;\-* #,##0_-;_-* &quot;-&quot;??_-;_-@_-"/>
      </dxf>
    </rfmt>
    <rfmt sheetId="12" s="1" sqref="D13" start="0" length="0">
      <dxf>
        <font>
          <sz val="8"/>
          <color auto="1"/>
          <name val="Open Sans"/>
          <scheme val="none"/>
        </font>
        <numFmt numFmtId="170" formatCode="_-* #,##0_-;\-* #,##0_-;_-* &quot;-&quot;??_-;_-@_-"/>
      </dxf>
    </rfmt>
    <rfmt sheetId="12" s="1" sqref="E13" start="0" length="0">
      <dxf>
        <font>
          <sz val="8"/>
          <color auto="1"/>
          <name val="Open Sans"/>
          <scheme val="none"/>
        </font>
        <numFmt numFmtId="170" formatCode="_-* #,##0_-;\-* #,##0_-;_-* &quot;-&quot;??_-;_-@_-"/>
      </dxf>
    </rfmt>
    <rfmt sheetId="12" s="1" sqref="F13" start="0" length="0">
      <dxf>
        <font>
          <sz val="8"/>
          <color auto="1"/>
          <name val="Open Sans"/>
          <scheme val="none"/>
        </font>
        <numFmt numFmtId="170" formatCode="_-* #,##0_-;\-* #,##0_-;_-* &quot;-&quot;??_-;_-@_-"/>
      </dxf>
    </rfmt>
    <rfmt sheetId="12" s="1" sqref="G13" start="0" length="0">
      <dxf>
        <font>
          <sz val="8"/>
          <color auto="1"/>
          <name val="Open Sans"/>
          <scheme val="none"/>
        </font>
        <numFmt numFmtId="170" formatCode="_-* #,##0_-;\-* #,##0_-;_-* &quot;-&quot;??_-;_-@_-"/>
      </dxf>
    </rfmt>
    <rfmt sheetId="12" s="1" sqref="H13" start="0" length="0">
      <dxf>
        <font>
          <sz val="8"/>
          <color auto="1"/>
          <name val="Open Sans"/>
          <scheme val="none"/>
        </font>
        <numFmt numFmtId="170" formatCode="_-* #,##0_-;\-* #,##0_-;_-* &quot;-&quot;??_-;_-@_-"/>
      </dxf>
    </rfmt>
    <rfmt sheetId="12" s="1" sqref="I13" start="0" length="0">
      <dxf>
        <font>
          <sz val="8"/>
          <color auto="1"/>
          <name val="Open Sans"/>
          <scheme val="none"/>
        </font>
        <numFmt numFmtId="170" formatCode="_-* #,##0_-;\-* #,##0_-;_-* &quot;-&quot;??_-;_-@_-"/>
      </dxf>
    </rfmt>
    <rfmt sheetId="12" s="1" sqref="J13" start="0" length="0">
      <dxf>
        <font>
          <sz val="8"/>
          <color auto="1"/>
          <name val="Open Sans"/>
          <scheme val="none"/>
        </font>
        <numFmt numFmtId="170" formatCode="_-* #,##0_-;\-* #,##0_-;_-* &quot;-&quot;??_-;_-@_-"/>
      </dxf>
    </rfmt>
    <rfmt sheetId="12" s="1" sqref="K13" start="0" length="0">
      <dxf>
        <font>
          <sz val="8"/>
          <color auto="1"/>
          <name val="Open Sans"/>
          <scheme val="none"/>
        </font>
        <numFmt numFmtId="170" formatCode="_-* #,##0_-;\-* #,##0_-;_-* &quot;-&quot;??_-;_-@_-"/>
      </dxf>
    </rfmt>
    <rfmt sheetId="12" s="1" sqref="L13" start="0" length="0">
      <dxf>
        <font>
          <sz val="8"/>
          <color auto="1"/>
          <name val="Open Sans"/>
          <scheme val="none"/>
        </font>
        <numFmt numFmtId="170" formatCode="_-* #,##0_-;\-* #,##0_-;_-* &quot;-&quot;??_-;_-@_-"/>
      </dxf>
    </rfmt>
    <rfmt sheetId="12" s="1" sqref="M13" start="0" length="0">
      <dxf>
        <font>
          <sz val="8"/>
          <color auto="1"/>
          <name val="Open Sans"/>
          <scheme val="none"/>
        </font>
        <numFmt numFmtId="170" formatCode="_-* #,##0_-;\-* #,##0_-;_-* &quot;-&quot;??_-;_-@_-"/>
      </dxf>
    </rfmt>
    <rfmt sheetId="12" s="1" sqref="N13" start="0" length="0">
      <dxf>
        <font>
          <sz val="8"/>
          <color auto="1"/>
          <name val="Open Sans"/>
          <scheme val="none"/>
        </font>
        <numFmt numFmtId="170" formatCode="_-* #,##0_-;\-* #,##0_-;_-* &quot;-&quot;??_-;_-@_-"/>
      </dxf>
    </rfmt>
    <rfmt sheetId="12" s="1" sqref="O13" start="0" length="0">
      <dxf>
        <font>
          <sz val="8"/>
          <color auto="1"/>
          <name val="Open Sans"/>
          <scheme val="none"/>
        </font>
        <numFmt numFmtId="170" formatCode="_-* #,##0_-;\-* #,##0_-;_-* &quot;-&quot;??_-;_-@_-"/>
      </dxf>
    </rfmt>
    <rfmt sheetId="12" s="1" sqref="P13" start="0" length="0">
      <dxf>
        <font>
          <sz val="8"/>
          <color auto="1"/>
          <name val="Open Sans"/>
          <scheme val="none"/>
        </font>
        <numFmt numFmtId="170" formatCode="_-* #,##0_-;\-* #,##0_-;_-* &quot;-&quot;??_-;_-@_-"/>
      </dxf>
    </rfmt>
    <rfmt sheetId="12" s="1" sqref="Q13" start="0" length="0">
      <dxf>
        <font>
          <sz val="8"/>
          <color auto="1"/>
          <name val="Open Sans"/>
          <scheme val="none"/>
        </font>
        <numFmt numFmtId="170" formatCode="_-* #,##0_-;\-* #,##0_-;_-* &quot;-&quot;??_-;_-@_-"/>
      </dxf>
    </rfmt>
    <rfmt sheetId="12" s="1" sqref="R13" start="0" length="0">
      <dxf>
        <font>
          <sz val="8"/>
          <color auto="1"/>
          <name val="Open Sans"/>
          <scheme val="none"/>
        </font>
        <numFmt numFmtId="170" formatCode="_-* #,##0_-;\-* #,##0_-;_-* &quot;-&quot;??_-;_-@_-"/>
      </dxf>
    </rfmt>
    <rcc rId="0" sId="12" s="1" dxf="1" numFmtId="34">
      <nc r="S13">
        <v>0</v>
      </nc>
      <ndxf>
        <font>
          <sz val="8"/>
          <color auto="1"/>
          <name val="Open Sans"/>
          <scheme val="none"/>
        </font>
        <numFmt numFmtId="170" formatCode="_-* #,##0_-;\-* #,##0_-;_-* &quot;-&quot;??_-;_-@_-"/>
      </ndxf>
    </rcc>
    <rcc rId="0" sId="12" s="1" dxf="1" numFmtId="34">
      <nc r="T13">
        <v>0</v>
      </nc>
      <ndxf>
        <font>
          <sz val="8"/>
          <color auto="1"/>
          <name val="Open Sans"/>
          <scheme val="none"/>
        </font>
        <numFmt numFmtId="170" formatCode="_-* #,##0_-;\-* #,##0_-;_-* &quot;-&quot;??_-;_-@_-"/>
      </ndxf>
    </rcc>
    <rcc rId="0" sId="12" s="1" dxf="1">
      <nc r="U13" t="e">
        <v>#REF!</v>
      </nc>
      <ndxf>
        <font>
          <sz val="8"/>
          <color auto="1"/>
          <name val="Open Sans"/>
          <scheme val="none"/>
        </font>
        <numFmt numFmtId="170" formatCode="_-* #,##0_-;\-* #,##0_-;_-* &quot;-&quot;??_-;_-@_-"/>
      </ndxf>
    </rcc>
    <rcc rId="0" sId="12" s="1" dxf="1">
      <nc r="V13" t="e">
        <v>#REF!</v>
      </nc>
      <ndxf>
        <font>
          <sz val="8"/>
          <color auto="1"/>
          <name val="Open Sans"/>
          <scheme val="none"/>
        </font>
        <numFmt numFmtId="170" formatCode="_-* #,##0_-;\-* #,##0_-;_-* &quot;-&quot;??_-;_-@_-"/>
      </ndxf>
    </rcc>
    <rcc rId="0" sId="12" dxf="1" numFmtId="34">
      <nc r="W13">
        <v>0</v>
      </nc>
      <ndxf>
        <font>
          <sz val="8"/>
          <color auto="1"/>
          <name val="Open Sans"/>
          <scheme val="none"/>
        </font>
        <numFmt numFmtId="170" formatCode="_-* #,##0_-;\-* #,##0_-;_-* &quot;-&quot;??_-;_-@_-"/>
      </ndxf>
    </rcc>
    <rcc rId="0" sId="12" dxf="1" numFmtId="34">
      <nc r="X13">
        <v>0</v>
      </nc>
      <ndxf>
        <font>
          <sz val="8"/>
          <color auto="1"/>
          <name val="Open Sans"/>
          <scheme val="none"/>
        </font>
        <numFmt numFmtId="170" formatCode="_-* #,##0_-;\-* #,##0_-;_-* &quot;-&quot;??_-;_-@_-"/>
      </ndxf>
    </rcc>
  </rrc>
  <rrc rId="5235"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font>
          <sz val="10"/>
          <color theme="0"/>
          <name val="Open Sans"/>
          <scheme val="none"/>
        </font>
        <alignment vertical="top" wrapText="1" readingOrder="0"/>
      </dxf>
    </rfmt>
    <rfmt sheetId="12" sqref="C13" start="0" length="0">
      <dxf>
        <font>
          <sz val="10"/>
          <color theme="0"/>
          <name val="Open Sans"/>
          <scheme val="none"/>
        </font>
        <numFmt numFmtId="170" formatCode="_-* #,##0_-;\-* #,##0_-;_-* &quot;-&quot;??_-;_-@_-"/>
      </dxf>
    </rfmt>
    <rfmt sheetId="12" sqref="D13" start="0" length="0">
      <dxf>
        <font>
          <sz val="10"/>
          <color theme="0"/>
          <name val="Open Sans"/>
          <scheme val="none"/>
        </font>
        <numFmt numFmtId="170" formatCode="_-* #,##0_-;\-* #,##0_-;_-* &quot;-&quot;??_-;_-@_-"/>
      </dxf>
    </rfmt>
    <rfmt sheetId="12" sqref="E13" start="0" length="0">
      <dxf>
        <font>
          <sz val="10"/>
          <color theme="0"/>
          <name val="Open Sans"/>
          <scheme val="none"/>
        </font>
        <numFmt numFmtId="170" formatCode="_-* #,##0_-;\-* #,##0_-;_-* &quot;-&quot;??_-;_-@_-"/>
      </dxf>
    </rfmt>
    <rfmt sheetId="12" sqref="F13" start="0" length="0">
      <dxf>
        <font>
          <sz val="10"/>
          <color rgb="FFFF0000"/>
          <name val="Open Sans"/>
          <scheme val="none"/>
        </font>
        <numFmt numFmtId="170" formatCode="_-* #,##0_-;\-* #,##0_-;_-* &quot;-&quot;??_-;_-@_-"/>
      </dxf>
    </rfmt>
    <rfmt sheetId="12" sqref="G13" start="0" length="0">
      <dxf>
        <font>
          <sz val="10"/>
          <color rgb="FFFF0000"/>
          <name val="Open Sans"/>
          <scheme val="none"/>
        </font>
        <numFmt numFmtId="170" formatCode="_-* #,##0_-;\-* #,##0_-;_-* &quot;-&quot;??_-;_-@_-"/>
      </dxf>
    </rfmt>
    <rfmt sheetId="12" sqref="H13" start="0" length="0">
      <dxf>
        <font>
          <sz val="10"/>
          <color rgb="FFFF0000"/>
          <name val="Open Sans"/>
          <scheme val="none"/>
        </font>
        <numFmt numFmtId="170" formatCode="_-* #,##0_-;\-* #,##0_-;_-* &quot;-&quot;??_-;_-@_-"/>
      </dxf>
    </rfmt>
    <rfmt sheetId="12" sqref="I13" start="0" length="0">
      <dxf>
        <font>
          <sz val="10"/>
          <color rgb="FFFF0000"/>
          <name val="Open Sans"/>
          <scheme val="none"/>
        </font>
        <numFmt numFmtId="170" formatCode="_-* #,##0_-;\-* #,##0_-;_-* &quot;-&quot;??_-;_-@_-"/>
      </dxf>
    </rfmt>
    <rfmt sheetId="12" sqref="J13" start="0" length="0">
      <dxf>
        <font>
          <sz val="10"/>
          <color rgb="FFFF0000"/>
          <name val="Open Sans"/>
          <scheme val="none"/>
        </font>
        <numFmt numFmtId="170" formatCode="_-* #,##0_-;\-* #,##0_-;_-* &quot;-&quot;??_-;_-@_-"/>
      </dxf>
    </rfmt>
    <rfmt sheetId="12" sqref="K13" start="0" length="0">
      <dxf>
        <font>
          <sz val="10"/>
          <color rgb="FFFF0000"/>
          <name val="Open Sans"/>
          <scheme val="none"/>
        </font>
        <numFmt numFmtId="170" formatCode="_-* #,##0_-;\-* #,##0_-;_-* &quot;-&quot;??_-;_-@_-"/>
      </dxf>
    </rfmt>
    <rfmt sheetId="12" sqref="L13" start="0" length="0">
      <dxf>
        <font>
          <sz val="10"/>
          <color rgb="FFFF0000"/>
          <name val="Open Sans"/>
          <scheme val="none"/>
        </font>
        <numFmt numFmtId="170" formatCode="_-* #,##0_-;\-* #,##0_-;_-* &quot;-&quot;??_-;_-@_-"/>
      </dxf>
    </rfmt>
    <rfmt sheetId="12" sqref="M13" start="0" length="0">
      <dxf>
        <font>
          <sz val="10"/>
          <color rgb="FFFF0000"/>
          <name val="Open Sans"/>
          <scheme val="none"/>
        </font>
        <numFmt numFmtId="170" formatCode="_-* #,##0_-;\-* #,##0_-;_-* &quot;-&quot;??_-;_-@_-"/>
      </dxf>
    </rfmt>
    <rfmt sheetId="12" sqref="N13" start="0" length="0">
      <dxf>
        <font>
          <sz val="10"/>
          <color rgb="FFFF0000"/>
          <name val="Open Sans"/>
          <scheme val="none"/>
        </font>
        <numFmt numFmtId="170" formatCode="_-* #,##0_-;\-* #,##0_-;_-* &quot;-&quot;??_-;_-@_-"/>
      </dxf>
    </rfmt>
    <rfmt sheetId="12" sqref="O13" start="0" length="0">
      <dxf>
        <font>
          <sz val="10"/>
          <color rgb="FFFF0000"/>
          <name val="Open Sans"/>
          <scheme val="none"/>
        </font>
        <numFmt numFmtId="170" formatCode="_-* #,##0_-;\-* #,##0_-;_-* &quot;-&quot;??_-;_-@_-"/>
      </dxf>
    </rfmt>
    <rfmt sheetId="12" sqref="P13" start="0" length="0">
      <dxf>
        <font>
          <sz val="10"/>
          <color rgb="FFFF0000"/>
          <name val="Open Sans"/>
          <scheme val="none"/>
        </font>
        <numFmt numFmtId="170" formatCode="_-* #,##0_-;\-* #,##0_-;_-* &quot;-&quot;??_-;_-@_-"/>
      </dxf>
    </rfmt>
    <rfmt sheetId="12" sqref="Q13" start="0" length="0">
      <dxf>
        <font>
          <sz val="10"/>
          <color rgb="FFFF0000"/>
          <name val="Open Sans"/>
          <scheme val="none"/>
        </font>
        <numFmt numFmtId="170" formatCode="_-* #,##0_-;\-* #,##0_-;_-* &quot;-&quot;??_-;_-@_-"/>
      </dxf>
    </rfmt>
    <rfmt sheetId="12" sqref="R13" start="0" length="0">
      <dxf>
        <font>
          <sz val="10"/>
          <color rgb="FFFF0000"/>
          <name val="Open Sans"/>
          <scheme val="none"/>
        </font>
        <numFmt numFmtId="170" formatCode="_-* #,##0_-;\-* #,##0_-;_-* &quot;-&quot;??_-;_-@_-"/>
      </dxf>
    </rfmt>
    <rfmt sheetId="12" sqref="S13" start="0" length="0">
      <dxf>
        <font>
          <sz val="10"/>
          <color rgb="FFFF0000"/>
          <name val="Open Sans"/>
          <scheme val="none"/>
        </font>
        <numFmt numFmtId="170" formatCode="_-* #,##0_-;\-* #,##0_-;_-* &quot;-&quot;??_-;_-@_-"/>
      </dxf>
    </rfmt>
    <rfmt sheetId="12" sqref="T13" start="0" length="0">
      <dxf>
        <font>
          <sz val="10"/>
          <color rgb="FFFF0000"/>
          <name val="Open Sans"/>
          <scheme val="none"/>
        </font>
        <numFmt numFmtId="170" formatCode="_-* #,##0_-;\-* #,##0_-;_-* &quot;-&quot;??_-;_-@_-"/>
      </dxf>
    </rfmt>
    <rfmt sheetId="12" sqref="U13" start="0" length="0">
      <dxf>
        <font>
          <sz val="10"/>
          <color rgb="FFFF0000"/>
          <name val="Open Sans"/>
          <scheme val="none"/>
        </font>
        <numFmt numFmtId="170" formatCode="_-* #,##0_-;\-* #,##0_-;_-* &quot;-&quot;??_-;_-@_-"/>
      </dxf>
    </rfmt>
    <rfmt sheetId="12" sqref="V13" start="0" length="0">
      <dxf>
        <font>
          <sz val="10"/>
          <color rgb="FFFF0000"/>
          <name val="Open Sans"/>
          <scheme val="none"/>
        </font>
        <numFmt numFmtId="170" formatCode="_-* #,##0_-;\-* #,##0_-;_-* &quot;-&quot;??_-;_-@_-"/>
      </dxf>
    </rfmt>
    <rfmt sheetId="12" sqref="W13" start="0" length="0">
      <dxf>
        <font>
          <sz val="10"/>
          <color rgb="FFFF0000"/>
          <name val="Open Sans"/>
          <scheme val="none"/>
        </font>
        <numFmt numFmtId="170" formatCode="_-* #,##0_-;\-* #,##0_-;_-* &quot;-&quot;??_-;_-@_-"/>
      </dxf>
    </rfmt>
    <rfmt sheetId="12" sqref="X13" start="0" length="0">
      <dxf>
        <font>
          <sz val="10"/>
          <color rgb="FFFF0000"/>
          <name val="Open Sans"/>
          <scheme val="none"/>
        </font>
        <numFmt numFmtId="170" formatCode="_-* #,##0_-;\-* #,##0_-;_-* &quot;-&quot;??_-;_-@_-"/>
      </dxf>
    </rfmt>
  </rrc>
  <rrc rId="5236"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font>
          <sz val="10"/>
          <color theme="0"/>
          <name val="Open Sans"/>
          <scheme val="none"/>
        </font>
        <alignment vertical="top" wrapText="1" readingOrder="0"/>
      </dxf>
    </rfmt>
    <rfmt sheetId="12" sqref="C13" start="0" length="0">
      <dxf>
        <font>
          <sz val="10"/>
          <color theme="0"/>
          <name val="Open Sans"/>
          <scheme val="none"/>
        </font>
      </dxf>
    </rfmt>
    <rfmt sheetId="12" sqref="D13" start="0" length="0">
      <dxf>
        <font>
          <sz val="10"/>
          <color theme="0"/>
          <name val="Open Sans"/>
          <scheme val="none"/>
        </font>
      </dxf>
    </rfmt>
    <rfmt sheetId="12" sqref="E13" start="0" length="0">
      <dxf>
        <font>
          <sz val="10"/>
          <color theme="0"/>
          <name val="Open Sans"/>
          <scheme val="none"/>
        </font>
      </dxf>
    </rfmt>
    <rfmt sheetId="12" sqref="F13" start="0" length="0">
      <dxf>
        <font>
          <sz val="10"/>
          <color theme="0"/>
          <name val="Open Sans"/>
          <scheme val="none"/>
        </font>
      </dxf>
    </rfmt>
    <rfmt sheetId="12" sqref="G13" start="0" length="0">
      <dxf>
        <font>
          <sz val="10"/>
          <color theme="0"/>
          <name val="Open Sans"/>
          <scheme val="none"/>
        </font>
      </dxf>
    </rfmt>
    <rfmt sheetId="12" sqref="H13" start="0" length="0">
      <dxf>
        <font>
          <sz val="10"/>
          <color theme="0"/>
          <name val="Open Sans"/>
          <scheme val="none"/>
        </font>
      </dxf>
    </rfmt>
    <rfmt sheetId="12" sqref="I13" start="0" length="0">
      <dxf>
        <font>
          <sz val="10"/>
          <color theme="0"/>
          <name val="Open Sans"/>
          <scheme val="none"/>
        </font>
      </dxf>
    </rfmt>
    <rfmt sheetId="12" sqref="J13" start="0" length="0">
      <dxf>
        <font>
          <sz val="10"/>
          <color theme="0"/>
          <name val="Open Sans"/>
          <scheme val="none"/>
        </font>
      </dxf>
    </rfmt>
    <rfmt sheetId="12" sqref="K13" start="0" length="0">
      <dxf>
        <font>
          <sz val="10"/>
          <color rgb="FFFF0000"/>
          <name val="Open Sans"/>
          <scheme val="none"/>
        </font>
        <numFmt numFmtId="166" formatCode="_(* #\ ###\ ##0_);_(* \(#\ ###\ ##0\);_(* &quot;-&quot;_);_(@_)"/>
      </dxf>
    </rfmt>
    <rfmt sheetId="12" sqref="L13" start="0" length="0">
      <dxf>
        <font>
          <sz val="10"/>
          <color rgb="FFFF0000"/>
          <name val="Open Sans"/>
          <scheme val="none"/>
        </font>
        <numFmt numFmtId="166" formatCode="_(* #\ ###\ ##0_);_(* \(#\ ###\ ##0\);_(* &quot;-&quot;_);_(@_)"/>
      </dxf>
    </rfmt>
    <rfmt sheetId="12" sqref="M13" start="0" length="0">
      <dxf>
        <font>
          <sz val="10"/>
          <color rgb="FFFF0000"/>
          <name val="Open Sans"/>
          <scheme val="none"/>
        </font>
        <numFmt numFmtId="166" formatCode="_(* #\ ###\ ##0_);_(* \(#\ ###\ ##0\);_(* &quot;-&quot;_);_(@_)"/>
      </dxf>
    </rfmt>
    <rfmt sheetId="12" sqref="N13" start="0" length="0">
      <dxf>
        <font>
          <sz val="10"/>
          <color rgb="FFFF0000"/>
          <name val="Open Sans"/>
          <scheme val="none"/>
        </font>
        <numFmt numFmtId="166" formatCode="_(* #\ ###\ ##0_);_(* \(#\ ###\ ##0\);_(* &quot;-&quot;_);_(@_)"/>
      </dxf>
    </rfmt>
    <rfmt sheetId="12" sqref="O13" start="0" length="0">
      <dxf>
        <font>
          <sz val="10"/>
          <color rgb="FFFF0000"/>
          <name val="Open Sans"/>
          <scheme val="none"/>
        </font>
        <numFmt numFmtId="166" formatCode="_(* #\ ###\ ##0_);_(* \(#\ ###\ ##0\);_(* &quot;-&quot;_);_(@_)"/>
      </dxf>
    </rfmt>
    <rfmt sheetId="12" sqref="P13" start="0" length="0">
      <dxf>
        <font>
          <sz val="10"/>
          <color rgb="FFFF0000"/>
          <name val="Open Sans"/>
          <scheme val="none"/>
        </font>
        <numFmt numFmtId="166" formatCode="_(* #\ ###\ ##0_);_(* \(#\ ###\ ##0\);_(* &quot;-&quot;_);_(@_)"/>
      </dxf>
    </rfmt>
    <rfmt sheetId="12" sqref="Q13" start="0" length="0">
      <dxf>
        <font>
          <sz val="10"/>
          <color rgb="FFFF0000"/>
          <name val="Open Sans"/>
          <scheme val="none"/>
        </font>
        <numFmt numFmtId="166" formatCode="_(* #\ ###\ ##0_);_(* \(#\ ###\ ##0\);_(* &quot;-&quot;_);_(@_)"/>
      </dxf>
    </rfmt>
    <rfmt sheetId="12" sqref="R13" start="0" length="0">
      <dxf>
        <font>
          <sz val="10"/>
          <color rgb="FFFF0000"/>
          <name val="Open Sans"/>
          <scheme val="none"/>
        </font>
        <numFmt numFmtId="166" formatCode="_(* #\ ###\ ##0_);_(* \(#\ ###\ ##0\);_(* &quot;-&quot;_);_(@_)"/>
      </dxf>
    </rfmt>
    <rfmt sheetId="12" sqref="S13" start="0" length="0">
      <dxf>
        <font>
          <sz val="10"/>
          <color rgb="FFFF0000"/>
          <name val="Open Sans"/>
          <scheme val="none"/>
        </font>
        <numFmt numFmtId="166" formatCode="_(* #\ ###\ ##0_);_(* \(#\ ###\ ##0\);_(* &quot;-&quot;_);_(@_)"/>
      </dxf>
    </rfmt>
    <rfmt sheetId="12" sqref="T13" start="0" length="0">
      <dxf>
        <font>
          <sz val="10"/>
          <color rgb="FFFF0000"/>
          <name val="Open Sans"/>
          <scheme val="none"/>
        </font>
        <numFmt numFmtId="166" formatCode="_(* #\ ###\ ##0_);_(* \(#\ ###\ ##0\);_(* &quot;-&quot;_);_(@_)"/>
      </dxf>
    </rfmt>
    <rfmt sheetId="12" sqref="U13" start="0" length="0">
      <dxf>
        <font>
          <sz val="10"/>
          <color rgb="FFFF0000"/>
          <name val="Open Sans"/>
          <scheme val="none"/>
        </font>
        <numFmt numFmtId="166" formatCode="_(* #\ ###\ ##0_);_(* \(#\ ###\ ##0\);_(* &quot;-&quot;_);_(@_)"/>
      </dxf>
    </rfmt>
    <rfmt sheetId="12" sqref="V13" start="0" length="0">
      <dxf>
        <font>
          <sz val="10"/>
          <color rgb="FFFF0000"/>
          <name val="Open Sans"/>
          <scheme val="none"/>
        </font>
        <numFmt numFmtId="166" formatCode="_(* #\ ###\ ##0_);_(* \(#\ ###\ ##0\);_(* &quot;-&quot;_);_(@_)"/>
      </dxf>
    </rfmt>
    <rfmt sheetId="12" sqref="W13" start="0" length="0">
      <dxf>
        <font>
          <sz val="10"/>
          <color rgb="FFFF0000"/>
          <name val="Open Sans"/>
          <scheme val="none"/>
        </font>
        <numFmt numFmtId="166" formatCode="_(* #\ ###\ ##0_);_(* \(#\ ###\ ##0\);_(* &quot;-&quot;_);_(@_)"/>
      </dxf>
    </rfmt>
    <rfmt sheetId="12" sqref="X13" start="0" length="0">
      <dxf>
        <font>
          <sz val="10"/>
          <color rgb="FFFF0000"/>
          <name val="Open Sans"/>
          <scheme val="none"/>
        </font>
        <numFmt numFmtId="166" formatCode="_(* #\ ###\ ##0_);_(* \(#\ ###\ ##0\);_(* &quot;-&quot;_);_(@_)"/>
      </dxf>
    </rfmt>
  </rrc>
  <rrc rId="5237"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alignment vertical="top" wrapText="1" readingOrder="0"/>
      </dxf>
    </rfmt>
    <rfmt sheetId="12" sqref="G13" start="0" length="0">
      <dxf>
        <numFmt numFmtId="166" formatCode="_(* #\ ###\ ##0_);_(* \(#\ ###\ ##0\);_(* &quot;-&quot;_);_(@_)"/>
      </dxf>
    </rfmt>
    <rfmt sheetId="12" sqref="K13" start="0" length="0">
      <dxf>
        <font>
          <sz val="10"/>
          <color rgb="FFFF0000"/>
          <name val="Open Sans"/>
          <scheme val="none"/>
        </font>
      </dxf>
    </rfmt>
  </rrc>
  <rrc rId="5238"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alignment vertical="top" wrapText="1" readingOrder="0"/>
      </dxf>
    </rfmt>
    <rfmt sheetId="12" sqref="G13" start="0" length="0">
      <dxf>
        <numFmt numFmtId="166" formatCode="_(* #\ ###\ ##0_);_(* \(#\ ###\ ##0\);_(* &quot;-&quot;_);_(@_)"/>
      </dxf>
    </rfmt>
  </rrc>
  <rrc rId="5239"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alignment vertical="top" wrapText="1" readingOrder="0"/>
      </dxf>
    </rfmt>
    <rfmt sheetId="12" sqref="G13" start="0" length="0">
      <dxf>
        <numFmt numFmtId="166" formatCode="_(* #\ ###\ ##0_);_(* \(#\ ###\ ##0\);_(* &quot;-&quot;_);_(@_)"/>
      </dxf>
    </rfmt>
  </rrc>
  <rrc rId="5240" sId="12" ref="A13:XFD13" action="deleteRow">
    <undo index="0" exp="area" ref3D="1" dr="$C$1:$Q$1048576" dn="Z_9AF4A83C_CF57_4B40_8A74_6A0EA6C2FE5C_.wvu.Cols" sId="12"/>
    <rfmt sheetId="12" xfDxf="1" sqref="A13:XFD13" start="0" length="0">
      <dxf>
        <font>
          <sz val="10"/>
          <name val="Open Sans"/>
          <scheme val="none"/>
        </font>
      </dxf>
    </rfmt>
    <rfmt sheetId="12" sqref="A13" start="0" length="0">
      <dxf>
        <alignment vertical="top" wrapText="1" readingOrder="0"/>
      </dxf>
    </rfmt>
    <rfmt sheetId="12" sqref="B13" start="0" length="0">
      <dxf>
        <alignment vertical="top" wrapText="1" readingOrder="0"/>
      </dxf>
    </rfmt>
    <rfmt sheetId="12" sqref="G13" start="0" length="0">
      <dxf>
        <numFmt numFmtId="166" formatCode="_(* #\ ###\ ##0_);_(* \(#\ ###\ ##0\);_(* &quot;-&quot;_);_(@_)"/>
      </dxf>
    </rfmt>
  </rrc>
  <rrc rId="5241" sId="12" ref="C1:C1048576" action="deleteCol">
    <undo index="0" exp="area" ref3D="1" dr="$C$1:$Q$1048576" dn="Z_9AF4A83C_CF57_4B40_8A74_6A0EA6C2FE5C_.wvu.Cols" sId="12"/>
    <rfmt sheetId="12" xfDxf="1" sqref="C1:C1048576" start="0" length="0">
      <dxf>
        <font>
          <sz val="10"/>
          <name val="Open Sans"/>
          <scheme val="none"/>
        </font>
      </dxf>
    </rfmt>
    <rcc rId="0" sId="12" s="1" dxf="1">
      <nc r="C2" t="inlineStr">
        <is>
          <t>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-15749</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-1004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-4725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-1500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-4825</v>
      </nc>
      <ndxf>
        <font>
          <sz val="8"/>
          <color auto="1"/>
          <name val="Open Sans"/>
          <scheme val="none"/>
        </font>
        <numFmt numFmtId="166" formatCode="_(* #\ ###\ ##0_);_(* \(#\ ###\ ##0\);_(* &quot;-&quot;_);_(@_)"/>
        <alignment horizontal="right" vertical="center" indent="1" readingOrder="0"/>
      </ndxf>
    </rcc>
    <rcc rId="0" sId="12" s="1" dxf="1" numFmtId="34">
      <nc r="C12">
        <v>-27993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2" sId="12" ref="C1:C1048576" action="deleteCol">
    <undo index="0" exp="area" ref3D="1" dr="$C$1:$P$1048576" dn="Z_9AF4A83C_CF57_4B40_8A74_6A0EA6C2FE5C_.wvu.Cols" sId="12"/>
    <rfmt sheetId="12" xfDxf="1" sqref="C1:C1048576" start="0" length="0">
      <dxf>
        <font>
          <sz val="10"/>
          <name val="Open Sans"/>
          <scheme val="none"/>
        </font>
      </dxf>
    </rfmt>
    <rcc rId="0" sId="12" s="1" dxf="1">
      <nc r="C2"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-267</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-3826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-3429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-922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-8014</v>
      </nc>
      <ndxf>
        <font>
          <sz val="8"/>
          <color auto="1"/>
          <name val="Open Sans"/>
          <scheme val="none"/>
        </font>
        <numFmt numFmtId="166" formatCode="_(* #\ ###\ ##0_);_(* \(#\ ###\ ##0\);_(* &quot;-&quot;_);_(@_)"/>
        <alignment horizontal="right" vertical="center" indent="1" readingOrder="0"/>
      </ndxf>
    </rcc>
    <rcc rId="0" sId="12" s="1" dxf="1" numFmtId="34">
      <nc r="C12">
        <v>-16655</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3" sId="12" ref="C1:C1048576" action="deleteCol">
    <undo index="0" exp="area" ref3D="1" dr="$C$1:$O$1048576" dn="Z_9AF4A83C_CF57_4B40_8A74_6A0EA6C2FE5C_.wvu.Cols" sId="12"/>
    <rfmt sheetId="12" xfDxf="1" sqref="C1:C1048576" start="0" length="0">
      <dxf>
        <font>
          <sz val="10"/>
          <name val="Open Sans"/>
          <scheme val="none"/>
        </font>
      </dxf>
    </rfmt>
    <rcc rId="0" sId="12" s="1" dxf="1">
      <nc r="C2"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-29211</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-1691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-407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-2465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-5357</v>
      </nc>
      <ndxf>
        <font>
          <sz val="8"/>
          <color auto="1"/>
          <name val="Open Sans"/>
          <scheme val="none"/>
        </font>
        <numFmt numFmtId="166" formatCode="_(* #\ ###\ ##0_);_(* \(#\ ###\ ##0\);_(* &quot;-&quot;_);_(@_)"/>
        <alignment horizontal="right" vertical="center" indent="1" readingOrder="0"/>
      </ndxf>
    </rcc>
    <rcc rId="0" sId="12" s="1" dxf="1" numFmtId="34">
      <nc r="C12">
        <v>-39161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4" sId="12" ref="C1:C1048576" action="deleteCol">
    <undo index="0" exp="area" ref3D="1" dr="$C$1:$N$1048576" dn="Z_9AF4A83C_CF57_4B40_8A74_6A0EA6C2FE5C_.wvu.Cols" sId="12"/>
    <rfmt sheetId="12" xfDxf="1" sqref="C1:C1048576" start="0" length="0">
      <dxf>
        <font>
          <sz val="10"/>
          <name val="Open Sans"/>
          <scheme val="none"/>
        </font>
      </dxf>
    </rfmt>
    <rcc rId="0" sId="12" s="1" dxf="1">
      <nc r="C2"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-14313</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-8397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-1656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7528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-2424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-10780</v>
      </nc>
      <ndxf>
        <font>
          <sz val="8"/>
          <color auto="1"/>
          <name val="Open Sans"/>
          <scheme val="none"/>
        </font>
        <numFmt numFmtId="166" formatCode="_(* #\ ###\ ##0_);_(* \(#\ ###\ ##0\);_(* &quot;-&quot;_);_(@_)"/>
        <alignment horizontal="right" vertical="center" indent="1" readingOrder="0"/>
      </ndxf>
    </rcc>
    <rcc rId="0" sId="12" s="1" dxf="1" numFmtId="34">
      <nc r="C12">
        <v>-30240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5" sId="12" ref="C1:C1048576" action="deleteCol">
    <undo index="0" exp="area" ref3D="1" dr="$C$1:$M$1048576" dn="Z_9AF4A83C_CF57_4B40_8A74_6A0EA6C2FE5C_.wvu.Cols" sId="12"/>
    <rfmt sheetId="12" xfDxf="1" sqref="C1:C1048576" start="0" length="0">
      <dxf>
        <font>
          <sz val="10"/>
          <name val="Open Sans"/>
          <scheme val="none"/>
        </font>
      </dxf>
    </rfmt>
    <rcc rId="0" sId="12" s="1" dxf="1">
      <nc r="C2"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-9834</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-5605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-3339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-7163</v>
      </nc>
      <ndxf>
        <font>
          <sz val="8"/>
          <color auto="1"/>
          <name val="Open Sans"/>
          <scheme val="none"/>
        </font>
        <numFmt numFmtId="166" formatCode="_(* #\ ###\ ##0_);_(* \(#\ ###\ ##0\);_(* &quot;-&quot;_);_(@_)"/>
        <alignment horizontal="right" vertical="center" indent="1" readingOrder="0"/>
      </ndxf>
    </rcc>
    <rcc rId="0" sId="12" s="1" dxf="1" numFmtId="34">
      <nc r="C12">
        <v>-26161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qref="C13" start="0" length="0">
      <dxf>
        <numFmt numFmtId="166" formatCode="_(* #\ ###\ ##0_);_(* \(#\ ###\ ##0\);_(* &quot;-&quot;_);_(@_)"/>
      </dxf>
    </rfmt>
    <rfmt sheetId="12" sqref="C14" start="0" length="0">
      <dxf>
        <numFmt numFmtId="166" formatCode="_(* #\ ###\ ##0_);_(* \(#\ ###\ ##0\);_(* &quot;-&quot;_);_(@_)"/>
      </dxf>
    </rfmt>
    <rfmt sheetId="12" sqref="C15" start="0" length="0">
      <dxf>
        <numFmt numFmtId="166" formatCode="_(* #\ ###\ ##0_);_(* \(#\ ###\ ##0\);_(* &quot;-&quot;_);_(@_)"/>
      </dxf>
    </rfmt>
    <rfmt sheetId="12" sqref="C16" start="0" length="0">
      <dxf>
        <numFmt numFmtId="166" formatCode="_(* #\ ###\ ##0_);_(* \(#\ ###\ ##0\);_(* &quot;-&quot;_);_(@_)"/>
      </dxf>
    </rfmt>
    <rfmt sheetId="12" sqref="C17" start="0" length="0">
      <dxf>
        <numFmt numFmtId="166" formatCode="_(* #\ ###\ ##0_);_(* \(#\ ###\ ##0\);_(* &quot;-&quot;_);_(@_)"/>
      </dxf>
    </rfmt>
    <rfmt sheetId="12" sqref="C18" start="0" length="0">
      <dxf>
        <numFmt numFmtId="166" formatCode="_(* #\ ###\ ##0_);_(* \(#\ ###\ ##0\);_(* &quot;-&quot;_);_(@_)"/>
      </dxf>
    </rfmt>
    <rfmt sheetId="12" sqref="C19" start="0" length="0">
      <dxf>
        <numFmt numFmtId="166" formatCode="_(* #\ ###\ ##0_);_(* \(#\ ###\ ##0\);_(* &quot;-&quot;_);_(@_)"/>
      </dxf>
    </rfmt>
    <rfmt sheetId="12" sqref="C20" start="0" length="0">
      <dxf>
        <numFmt numFmtId="166" formatCode="_(* #\ ###\ ##0_);_(* \(#\ ###\ ##0\);_(* &quot;-&quot;_);_(@_)"/>
      </dxf>
    </rfmt>
  </rrc>
  <rrc rId="5246" sId="12" ref="C1:C1048576" action="deleteCol">
    <undo index="0" exp="area" ref3D="1" dr="$C$1:$L$1048576" dn="Z_9AF4A83C_CF57_4B40_8A74_6A0EA6C2FE5C_.wvu.Cols" sId="12"/>
    <rfmt sheetId="12" xfDxf="1" sqref="C1:C1048576" start="0" length="0">
      <dxf>
        <font>
          <sz val="10"/>
          <name val="Open Sans"/>
          <scheme val="none"/>
        </font>
      </dxf>
    </rfmt>
    <rcc rId="0" sId="12" s="1" dxf="1">
      <nc r="C2"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-69924</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-2342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-3568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-2729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-5632</v>
      </nc>
      <ndxf>
        <font>
          <sz val="8"/>
          <color auto="1"/>
          <name val="Open Sans"/>
          <scheme val="none"/>
        </font>
        <numFmt numFmtId="166" formatCode="_(* #\ ###\ ##0_);_(* \(#\ ###\ ##0\);_(* &quot;-&quot;_);_(@_)"/>
        <alignment horizontal="right" vertical="center" indent="1" readingOrder="0"/>
      </ndxf>
    </rcc>
    <rcc rId="0" sId="12" s="1" dxf="1" numFmtId="34">
      <nc r="C12">
        <v>-84548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7" sId="12" ref="C1:C1048576" action="deleteCol">
    <undo index="0" exp="area" ref3D="1" dr="$C$1:$K$1048576" dn="Z_9AF4A83C_CF57_4B40_8A74_6A0EA6C2FE5C_.wvu.Cols" sId="12"/>
    <rfmt sheetId="12" xfDxf="1" sqref="C1:C1048576" start="0" length="0">
      <dxf>
        <font>
          <sz val="10"/>
          <name val="Open Sans"/>
          <scheme val="none"/>
        </font>
      </dxf>
    </rfmt>
    <rcc rId="0" sId="12" s="1" dxf="1">
      <nc r="C2"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-19003</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-2819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-3962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-7677</v>
      </nc>
      <ndxf>
        <font>
          <sz val="8"/>
          <color auto="1"/>
          <name val="Open Sans"/>
          <scheme val="none"/>
        </font>
        <numFmt numFmtId="166" formatCode="_(* #\ ###\ ##0_);_(* \(#\ ###\ ##0\);_(* &quot;-&quot;_);_(@_)"/>
        <alignment horizontal="right" vertical="center" indent="1" readingOrder="0"/>
      </ndxf>
    </rcc>
    <rcc rId="0" sId="12" s="1" dxf="1" numFmtId="34">
      <nc r="C12">
        <v>-34081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8" sId="12" ref="C1:C1048576" action="deleteCol">
    <undo index="0" exp="area" ref3D="1" dr="$C$1:$J$1048576" dn="Z_9AF4A83C_CF57_4B40_8A74_6A0EA6C2FE5C_.wvu.Cols" sId="12"/>
    <rfmt sheetId="12" xfDxf="1" sqref="C1:C1048576" start="0" length="0">
      <dxf>
        <font>
          <sz val="10"/>
          <name val="Open Sans"/>
          <scheme val="none"/>
        </font>
      </dxf>
    </rfmt>
    <rcc rId="0" sId="12" s="1" dxf="1">
      <nc r="C2"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-26552</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-13054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-4031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9005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-1568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-11523</v>
      </nc>
      <ndxf>
        <font>
          <sz val="8"/>
          <color auto="1"/>
          <name val="Open Sans"/>
          <scheme val="none"/>
        </font>
        <numFmt numFmtId="166" formatCode="_(* #\ ###\ ##0_);_(* \(#\ ###\ ##0\);_(* &quot;-&quot;_);_(@_)"/>
        <alignment horizontal="right" vertical="center" indent="1" readingOrder="0"/>
      </ndxf>
    </rcc>
    <rcc rId="0" sId="12" s="1" dxf="1" numFmtId="34">
      <nc r="C12">
        <v>-47951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9" sId="12" ref="C1:C1048576" action="deleteCol">
    <undo index="0" exp="area" ref3D="1" dr="$C$1:$I$1048576" dn="Z_9AF4A83C_CF57_4B40_8A74_6A0EA6C2FE5C_.wvu.Cols" sId="12"/>
    <rfmt sheetId="12" xfDxf="1" sqref="C1:C1048576" start="0" length="0">
      <dxf>
        <font>
          <sz val="10"/>
          <name val="Open Sans"/>
          <scheme val="none"/>
        </font>
      </dxf>
    </rfmt>
    <rcc rId="0" sId="12" s="1" dxf="1">
      <nc r="C2" t="inlineStr">
        <is>
          <t>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-13687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-498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-2233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-9892</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umFmtId="34">
      <nc r="C12">
        <v>-26792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0" sId="12" ref="C1:C1048576" action="deleteCol">
    <undo index="0" exp="area" ref3D="1" dr="$C$1:$H$1048576" dn="Z_9AF4A83C_CF57_4B40_8A74_6A0EA6C2FE5C_.wvu.Cols" sId="12"/>
    <rfmt sheetId="12" xfDxf="1" sqref="C1:C1048576" start="0" length="0">
      <dxf>
        <font>
          <sz val="10"/>
          <name val="Open Sans"/>
          <scheme val="none"/>
        </font>
      </dxf>
    </rfmt>
    <rcc rId="0" sId="12" s="1" dxf="1">
      <nc r="C2" t="inlineStr">
        <is>
          <t>II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-15704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-17460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-599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-2229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-8955</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umFmtId="34">
      <nc r="C12">
        <v>-46032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1" sId="12" ref="C1:C1048576" action="deleteCol">
    <undo index="0" exp="area" ref3D="1" dr="$C$1:$G$1048576" dn="Z_9AF4A83C_CF57_4B40_8A74_6A0EA6C2FE5C_.wvu.Cols" sId="12"/>
    <rfmt sheetId="12" xfDxf="1" sqref="C1:C1048576" start="0" length="0">
      <dxf>
        <font>
          <sz val="10"/>
          <name val="Open Sans"/>
          <scheme val="none"/>
        </font>
      </dxf>
    </rfmt>
    <rfmt sheetId="12" sqref="C1" start="0" length="0">
      <dxf>
        <numFmt numFmtId="166" formatCode="_(* #\ ###\ ##0_);_(* \(#\ ###\ ##0\);_(* &quot;-&quot;_);_(@_)"/>
      </dxf>
    </rfmt>
    <rcc rId="0" sId="12" s="1" dxf="1">
      <nc r="C2" t="inlineStr">
        <is>
          <t>III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-13976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-9954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-1097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-1411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-7758</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umFmtId="34">
      <nc r="C12">
        <v>-35419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2" sId="12" ref="C1:C1048576" action="deleteCol">
    <undo index="0" exp="area" ref3D="1" dr="$C$1:$F$1048576" dn="Z_9AF4A83C_CF57_4B40_8A74_6A0EA6C2FE5C_.wvu.Cols" sId="12"/>
    <rfmt sheetId="12" xfDxf="1" sqref="C1:C1048576" start="0" length="0">
      <dxf>
        <font>
          <sz val="10"/>
          <name val="Open Sans"/>
          <scheme val="none"/>
        </font>
      </dxf>
    </rfmt>
    <rcc rId="0" sId="12" s="1" dxf="1">
      <nc r="C2" t="inlineStr">
        <is>
          <t>IV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-16105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-256674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-15578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-995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-177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-562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-446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C11">
        <v>-13102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2">
        <v>-303639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3" sId="12" ref="C1:C1048576" action="deleteCol">
    <undo index="0" exp="area" ref3D="1" dr="$C$1:$E$1048576" dn="Z_9AF4A83C_CF57_4B40_8A74_6A0EA6C2FE5C_.wvu.Cols" sId="12"/>
    <rfmt sheetId="12" xfDxf="1" sqref="C1:C1048576" start="0" length="0">
      <dxf>
        <font>
          <sz val="10"/>
          <name val="Open Sans"/>
          <scheme val="none"/>
        </font>
      </dxf>
    </rfmt>
    <rcc rId="0" sId="12" s="1" dxf="1">
      <nc r="C2" t="inlineStr">
        <is>
          <t>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-21264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-47105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-8687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-963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-2034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-10324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2">
        <v>-91340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4" sId="12" ref="C1:C1048576" action="deleteCol">
    <undo index="0" exp="area" ref3D="1" dr="$C$1:$D$1048576" dn="Z_9AF4A83C_CF57_4B40_8A74_6A0EA6C2FE5C_.wvu.Cols" sId="12"/>
    <rfmt sheetId="12" xfDxf="1" sqref="C1:C1048576" start="0" length="0">
      <dxf>
        <font>
          <sz val="10"/>
          <name val="Open Sans"/>
          <scheme val="none"/>
        </font>
      </dxf>
    </rfmt>
    <rcc rId="0" sId="12" s="1" dxf="1">
      <nc r="C2" t="inlineStr">
        <is>
          <t>II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-46747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-63228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-23978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-432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-3945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-10720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2">
        <v>-150057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5" sId="12" ref="C1:C1048576" action="deleteCol">
    <undo index="0" exp="area" ref3D="1" dr="$C$1:$C$1048576" dn="Z_9AF4A83C_CF57_4B40_8A74_6A0EA6C2FE5C_.wvu.Cols" sId="12"/>
    <rfmt sheetId="12" xfDxf="1" sqref="C1:C1048576" start="0" length="0">
      <dxf>
        <font>
          <sz val="10"/>
          <name val="Open Sans"/>
          <scheme val="none"/>
        </font>
      </dxf>
    </rfmt>
    <rcc rId="0" sId="12" s="1" dxf="1">
      <nc r="C2" t="inlineStr">
        <is>
          <t>III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-33361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-3925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-786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-280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-682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-15140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2">
        <v>-54449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6" sId="12" ref="C1:C1048576" action="deleteCol">
    <rfmt sheetId="12" xfDxf="1" sqref="C1:C1048576" start="0" length="0">
      <dxf>
        <font>
          <sz val="10"/>
          <name val="Open Sans"/>
          <scheme val="none"/>
        </font>
      </dxf>
    </rfmt>
    <rcc rId="0" sId="12" s="1" dxf="1">
      <nc r="C2" t="inlineStr">
        <is>
          <t>IV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-220685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-90860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-5815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-3719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-1794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-12093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2">
        <v>-336003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7" sId="12" ref="E1:E1048576" action="deleteCol">
    <rfmt sheetId="12" xfDxf="1" sqref="E1:E1048576" start="0" length="0">
      <dxf>
        <font>
          <sz val="10"/>
          <name val="Open Sans"/>
          <scheme val="none"/>
        </font>
      </dxf>
    </rfmt>
    <rcc rId="0" sId="12" s="1" dxf="1">
      <nc r="E2" t="inlineStr">
        <is>
          <t>III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E3">
        <v>-11260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E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E5">
        <v>-15696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6">
        <v>-953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7">
        <v>-260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8">
        <v>-447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9">
        <v>-14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0">
        <v>-7080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1">
        <v>-10040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2">
        <v>-45750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8" sId="12" ref="E1:E1048576" action="deleteCol">
    <rfmt sheetId="12" xfDxf="1" sqref="E1:E1048576" start="0" length="0">
      <dxf>
        <font>
          <sz val="10"/>
          <name val="Open Sans"/>
          <scheme val="none"/>
        </font>
      </dxf>
    </rfmt>
    <rcc rId="0" sId="12" s="1" dxf="1">
      <nc r="E2" t="inlineStr">
        <is>
          <t>IV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E3">
        <v>-36755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E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E5">
        <v>-33554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6">
        <v>-7736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7">
        <v>-276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8">
        <v>-514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9">
        <v>-2632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0">
        <v>-9981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1">
        <v>-32438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E12">
        <v>-123886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86" sId="8" numFmtId="34">
    <oc r="X2">
      <v>212</v>
    </oc>
    <nc r="X2">
      <v>0</v>
    </nc>
  </rcc>
  <rcc rId="3587" sId="8">
    <oc r="X13">
      <f>'P&amp;L'!X14-X12</f>
    </oc>
    <nc r="X13">
      <f>'P&amp;L'!X14-X12</f>
    </nc>
  </rcc>
  <rfmt sheetId="8" sqref="X13" start="0" length="2147483647">
    <dxf>
      <font>
        <color rgb="FFFF0000"/>
      </font>
    </dxf>
  </rfmt>
  <rcc rId="3588" sId="8" numFmtId="34">
    <oc r="X4">
      <v>2785</v>
    </oc>
    <nc r="X4">
      <v>-15228</v>
    </nc>
  </rcc>
  <rcc rId="3589" sId="8" numFmtId="34">
    <oc r="X7">
      <v>0</v>
    </oc>
    <nc r="X7">
      <v>-1066</v>
    </nc>
  </rcc>
  <rcc rId="3590" sId="8" numFmtId="34">
    <oc r="X9">
      <v>162694</v>
    </oc>
    <nc r="X9">
      <v>416049</v>
    </nc>
  </rcc>
  <rcc rId="3591" sId="8" numFmtId="34">
    <oc r="X10">
      <v>-164216</v>
    </oc>
    <nc r="X10">
      <v>-434426</v>
    </nc>
  </rcc>
  <rfmt sheetId="8" sqref="X13">
    <dxf>
      <fill>
        <patternFill>
          <bgColor auto="1"/>
        </patternFill>
      </fill>
    </dxf>
  </rfmt>
  <rfmt sheetId="8" sqref="X13" start="0" length="2147483647">
    <dxf>
      <font>
        <color theme="0"/>
      </font>
    </dxf>
  </rfmt>
  <rcv guid="{25FAB884-5E17-4008-8139-33D910C7DEFE}" action="delete"/>
  <rdn rId="0" localSheetId="3" customView="1" name="Z_25FAB884_5E17_4008_8139_33D910C7DEFE_.wvu.PrintArea" hidden="1" oldHidden="1">
    <formula>BS!$A$1:$P$53</formula>
    <oldFormula>BS!$A$1:$P$53</oldFormula>
  </rdn>
  <rdn rId="0" localSheetId="16" customView="1" name="Z_25FAB884_5E17_4008_8139_33D910C7DEFE_.wvu.Cols" hidden="1" oldHidden="1">
    <formula>'Aktywa i zobow. fin. do obrotu'!$C:$W</formula>
  </rdn>
  <rcv guid="{25FAB884-5E17-4008-8139-33D910C7DEFE}" action="add"/>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5FAB884-5E17-4008-8139-33D910C7DEFE}" action="delete"/>
  <rdn rId="0" localSheetId="3" customView="1" name="Z_25FAB884_5E17_4008_8139_33D910C7DEFE_.wvu.PrintArea" hidden="1" oldHidden="1">
    <formula>BS!$A$1:$P$53</formula>
    <oldFormula>BS!$A$1:$P$53</oldFormula>
  </rdn>
  <rdn rId="0" localSheetId="16" customView="1" name="Z_25FAB884_5E17_4008_8139_33D910C7DEFE_.wvu.Cols" hidden="1" oldHidden="1">
    <formula>'Aktywa i zobow. fin. do obrotu'!$C:$W</formula>
    <oldFormula>'Aktywa i zobow. fin. do obrotu'!$C:$W</oldFormula>
  </rdn>
  <rcv guid="{25FAB884-5E17-4008-8139-33D910C7DEFE}" action="add"/>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96" sId="2">
    <oc r="X3">
      <f>'\\wro01scl\bzwbk\GIELDA\2022\PÓŁROCZE 2022\[SAB PSR 2022.xlsx]PL skon'!$C3</f>
    </oc>
    <nc r="X3">
      <f>'\\wro01scl\bzwbk\GIELDA\2022\PÓŁROCZE 2022\[SAB PSR 2022.xlsx]PL skon'!$C3</f>
    </nc>
  </rcc>
  <rcc rId="3597" sId="2">
    <oc r="X4">
      <f>'\\wro01scl\bzwbk\GIELDA\2022\PÓŁROCZE 2022\[SAB PSR 2022.xlsx]PL skon'!$C4</f>
    </oc>
    <nc r="X4">
      <f>'\\wro01scl\bzwbk\GIELDA\2022\PÓŁROCZE 2022\[SAB PSR 2022.xlsx]PL skon'!$C4</f>
    </nc>
  </rcc>
  <rcc rId="3598" sId="2">
    <oc r="X5">
      <f>'\\wro01scl\bzwbk\GIELDA\2022\PÓŁROCZE 2022\[SAB PSR 2022.xlsx]PL skon'!$C5</f>
    </oc>
    <nc r="X5">
      <f>'\\wro01scl\bzwbk\GIELDA\2022\PÓŁROCZE 2022\[SAB PSR 2022.xlsx]PL skon'!$C5</f>
    </nc>
  </rcc>
  <rcc rId="3599" sId="2">
    <oc r="X6">
      <f>'\\wro01scl\bzwbk\GIELDA\2022\PÓŁROCZE 2022\[SAB PSR 2022.xlsx]PL skon'!$C6</f>
    </oc>
    <nc r="X6">
      <f>'\\wro01scl\bzwbk\GIELDA\2022\PÓŁROCZE 2022\[SAB PSR 2022.xlsx]PL skon'!$C6</f>
    </nc>
  </rcc>
  <rcc rId="3600" sId="2">
    <oc r="X7">
      <f>'\\wro01scl\bzwbk\GIELDA\2022\PÓŁROCZE 2022\[SAB PSR 2022.xlsx]PL skon'!$C7</f>
    </oc>
    <nc r="X7">
      <f>'\\wro01scl\bzwbk\GIELDA\2022\PÓŁROCZE 2022\[SAB PSR 2022.xlsx]PL skon'!$C7</f>
    </nc>
  </rcc>
  <rcc rId="3601" sId="2">
    <oc r="X9">
      <f>'\\wro01scl\bzwbk\GIELDA\2022\PÓŁROCZE 2022\[SAB PSR 2022.xlsx]PL skon'!$C9</f>
    </oc>
    <nc r="X9">
      <f>'\\wro01scl\bzwbk\GIELDA\2022\PÓŁROCZE 2022\[SAB PSR 2022.xlsx]PL skon'!$C9</f>
    </nc>
  </rcc>
  <rcc rId="3602" sId="2">
    <oc r="X10">
      <f>'\\wro01scl\bzwbk\GIELDA\2022\PÓŁROCZE 2022\[SAB PSR 2022.xlsx]PL skon'!$C10</f>
    </oc>
    <nc r="X10">
      <f>'\\wro01scl\bzwbk\GIELDA\2022\PÓŁROCZE 2022\[SAB PSR 2022.xlsx]PL skon'!$C10</f>
    </nc>
  </rcc>
  <rcc rId="3603" sId="2">
    <oc r="X12">
      <f>'\\wro01scl\bzwbk\GIELDA\2022\PÓŁROCZE 2022\[SAB PSR 2022.xlsx]PL skon'!$C12</f>
    </oc>
    <nc r="X12">
      <f>'\\wro01scl\bzwbk\GIELDA\2022\PÓŁROCZE 2022\[SAB PSR 2022.xlsx]PL skon'!$C12</f>
    </nc>
  </rcc>
  <rcc rId="3604" sId="2">
    <oc r="X13">
      <f>'\\wro01scl\bzwbk\GIELDA\2022\PÓŁROCZE 2022\[SAB PSR 2022.xlsx]PL skon'!$C13</f>
    </oc>
    <nc r="X13">
      <f>'\\wro01scl\bzwbk\GIELDA\2022\PÓŁROCZE 2022\[SAB PSR 2022.xlsx]PL skon'!$C13</f>
    </nc>
  </rcc>
  <rcc rId="3605" sId="2">
    <oc r="X14">
      <f>'\\wro01scl\bzwbk\GIELDA\2022\PÓŁROCZE 2022\[SAB PSR 2022.xlsx]PL skon'!$C14</f>
    </oc>
    <nc r="X14">
      <f>'\\wro01scl\bzwbk\GIELDA\2022\PÓŁROCZE 2022\[SAB PSR 2022.xlsx]PL skon'!$C14</f>
    </nc>
  </rcc>
  <rcc rId="3606" sId="2">
    <oc r="X15">
      <f>'\\wro01scl\bzwbk\GIELDA\2022\PÓŁROCZE 2022\[SAB PSR 2022.xlsx]PL skon'!$C15</f>
    </oc>
    <nc r="X15">
      <f>'\\wro01scl\bzwbk\GIELDA\2022\PÓŁROCZE 2022\[SAB PSR 2022.xlsx]PL skon'!$C15</f>
    </nc>
  </rcc>
  <rcc rId="3607" sId="2">
    <oc r="X17">
      <f>'\\wro01scl\bzwbk\GIELDA\2022\PÓŁROCZE 2022\[SAB PSR 2022.xlsx]PL skon'!$C$16</f>
    </oc>
    <nc r="X17">
      <f>'\\wro01scl\bzwbk\GIELDA\2022\PÓŁROCZE 2022\[SAB PSR 2022.xlsx]PL skon'!$C$16</f>
    </nc>
  </rcc>
  <rcc rId="3608" sId="2">
    <oc r="X19">
      <f>'\\wro01scl\bzwbk\GIELDA\2022\PÓŁROCZE 2022\[SAB PSR 2022.xlsx]PL skon'!$C17</f>
    </oc>
    <nc r="X19">
      <f>'\\wro01scl\bzwbk\GIELDA\2022\PÓŁROCZE 2022\[SAB PSR 2022.xlsx]PL skon'!$C17</f>
    </nc>
  </rcc>
  <rcc rId="3609" sId="2">
    <oc r="X20">
      <f>'\\wro01scl\bzwbk\GIELDA\2022\PÓŁROCZE 2022\[SAB PSR 2022.xlsx]PL skon'!$C18</f>
    </oc>
    <nc r="X20">
      <f>'\\wro01scl\bzwbk\GIELDA\2022\PÓŁROCZE 2022\[SAB PSR 2022.xlsx]PL skon'!$C18</f>
    </nc>
  </rcc>
  <rcc rId="3610" sId="2">
    <oc r="X21">
      <f>X22+X23+X24+X25</f>
    </oc>
    <nc r="X21">
      <f>X22+X23+X24+X25</f>
    </nc>
  </rcc>
  <rcc rId="3611" sId="2">
    <oc r="X22">
      <f>'\\wro01scl\bzwbk\GIELDA\2022\PÓŁROCZE 2022\[SAB PSR 2022.xlsx]PL skon'!$C20</f>
    </oc>
    <nc r="X22">
      <f>'\\wro01scl\bzwbk\GIELDA\2022\PÓŁROCZE 2022\[SAB PSR 2022.xlsx]PL skon'!$C20</f>
    </nc>
  </rcc>
  <rcc rId="3612" sId="2">
    <oc r="X23">
      <f>'\\wro01scl\bzwbk\GIELDA\2022\PÓŁROCZE 2022\[SAB PSR 2022.xlsx]PL skon'!$C21</f>
    </oc>
    <nc r="X23">
      <f>'\\wro01scl\bzwbk\GIELDA\2022\PÓŁROCZE 2022\[SAB PSR 2022.xlsx]PL skon'!$C21</f>
    </nc>
  </rcc>
  <rcc rId="3613" sId="2">
    <oc r="X24">
      <f>'\\wro01scl\bzwbk\GIELDA\2022\PÓŁROCZE 2022\[SAB PSR 2022.xlsx]PL skon'!$C22</f>
    </oc>
    <nc r="X24">
      <f>'\\wro01scl\bzwbk\GIELDA\2022\PÓŁROCZE 2022\[SAB PSR 2022.xlsx]PL skon'!$C22</f>
    </nc>
  </rcc>
  <rcc rId="3614" sId="2">
    <oc r="X25">
      <f>'\\wro01scl\bzwbk\GIELDA\2022\PÓŁROCZE 2022\[SAB PSR 2022.xlsx]PL skon'!$C23</f>
    </oc>
    <nc r="X25">
      <f>'\\wro01scl\bzwbk\GIELDA\2022\PÓŁROCZE 2022\[SAB PSR 2022.xlsx]PL skon'!$C23</f>
    </nc>
  </rcc>
  <rcc rId="3615" sId="2">
    <oc r="X26">
      <f>'\\wro01scl\bzwbk\GIELDA\2022\PÓŁROCZE 2022\[SAB PSR 2022.xlsx]PL skon'!$C24</f>
    </oc>
    <nc r="X26">
      <f>'\\wro01scl\bzwbk\GIELDA\2022\PÓŁROCZE 2022\[SAB PSR 2022.xlsx]PL skon'!$C24</f>
    </nc>
  </rcc>
  <rcc rId="3616" sId="2">
    <oc r="X27">
      <f>'\\wro01scl\bzwbk\GIELDA\2022\PÓŁROCZE 2022\[SAB PSR 2022.xlsx]PL skon'!$C25</f>
    </oc>
    <nc r="X27">
      <f>'\\wro01scl\bzwbk\GIELDA\2022\PÓŁROCZE 2022\[SAB PSR 2022.xlsx]PL skon'!$C25</f>
    </nc>
  </rcc>
  <rcc rId="3617" sId="2">
    <oc r="X29">
      <f>'\\wro01scl\bzwbk\GIELDA\2022\PÓŁROCZE 2022\[SAB PSR 2022.xlsx]PL skon'!$C$27</f>
    </oc>
    <nc r="X29">
      <f>'\\wro01scl\bzwbk\GIELDA\2022\PÓŁROCZE 2022\[SAB PSR 2022.xlsx]PL skon'!$C$27</f>
    </nc>
  </rcc>
  <rcc rId="3618" sId="2">
    <oc r="X33">
      <f>'\\wro01scl\bzwbk\GIELDA\2022\PÓŁROCZE 2022\[SAB PSR 2022.xlsx]PL skon'!$C$31</f>
    </oc>
    <nc r="X33">
      <f>'\\wro01scl\bzwbk\GIELDA\2022\PÓŁROCZE 2022\[SAB PSR 2022.xlsx]PL skon'!$C$31</f>
    </nc>
  </rcc>
  <rcc rId="3619" sId="3">
    <oc r="Z3">
      <f>'\\wro01scl\bzwbk\GIELDA\2022\PÓŁROCZE 2022\[SAB PSR 2022.xlsx]BS skon'!$D5</f>
    </oc>
    <nc r="Z3">
      <f>'\\wro01scl\bzwbk\GIELDA\2022\PÓŁROCZE 2022\[SAB PSR 2022.xlsx]BS skon'!$D5</f>
    </nc>
  </rcc>
  <rcc rId="3620" sId="3">
    <oc r="Z4">
      <f>'\\wro01scl\bzwbk\GIELDA\2022\PÓŁROCZE 2022\[SAB PSR 2022.xlsx]BS skon'!$D6</f>
    </oc>
    <nc r="Z4">
      <f>'\\wro01scl\bzwbk\GIELDA\2022\PÓŁROCZE 2022\[SAB PSR 2022.xlsx]BS skon'!$D6</f>
    </nc>
  </rcc>
  <rcc rId="3621" sId="3">
    <oc r="Z5">
      <f>'\\wro01scl\bzwbk\GIELDA\2022\PÓŁROCZE 2022\[SAB PSR 2022.xlsx]BS skon'!$D$7+'\\wro01scl\bzwbk\GIELDA\2022\PÓŁROCZE 2022\[SAB PSR 2022.xlsx]BS skon'!$D$8</f>
    </oc>
    <nc r="Z5">
      <f>'\\wro01scl\bzwbk\GIELDA\2022\PÓŁROCZE 2022\[SAB PSR 2022.xlsx]BS skon'!$D$7+'\\wro01scl\bzwbk\GIELDA\2022\PÓŁROCZE 2022\[SAB PSR 2022.xlsx]BS skon'!$D$8</f>
    </nc>
  </rcc>
  <rcc rId="3622" sId="3">
    <oc r="Z7">
      <f>'\\wro01scl\bzwbk\GIELDA\2022\PÓŁROCZE 2022\[SAB PSR 2022.xlsx]BS skon'!$D10</f>
    </oc>
    <nc r="Z7">
      <f>'\\wro01scl\bzwbk\GIELDA\2022\PÓŁROCZE 2022\[SAB PSR 2022.xlsx]BS skon'!$D10</f>
    </nc>
  </rcc>
  <rcc rId="3623" sId="3">
    <oc r="Z8">
      <f>'\\wro01scl\bzwbk\GIELDA\2022\PÓŁROCZE 2022\[SAB PSR 2022.xlsx]BS skon'!$D11</f>
    </oc>
    <nc r="Z8">
      <f>'\\wro01scl\bzwbk\GIELDA\2022\PÓŁROCZE 2022\[SAB PSR 2022.xlsx]BS skon'!$D11</f>
    </nc>
  </rcc>
  <rcc rId="3624" sId="3">
    <oc r="Z9">
      <f>'\\wro01scl\bzwbk\GIELDA\2022\PÓŁROCZE 2022\[SAB PSR 2022.xlsx]BS skon'!$D12</f>
    </oc>
    <nc r="Z9">
      <f>'\\wro01scl\bzwbk\GIELDA\2022\PÓŁROCZE 2022\[SAB PSR 2022.xlsx]BS skon'!$D12</f>
    </nc>
  </rcc>
  <rcc rId="3625" sId="3">
    <oc r="Z10">
      <f>'\\wro01scl\bzwbk\GIELDA\2022\PÓŁROCZE 2022\[SAB PSR 2022.xlsx]BS skon'!$D13</f>
    </oc>
    <nc r="Z10">
      <f>'\\wro01scl\bzwbk\GIELDA\2022\PÓŁROCZE 2022\[SAB PSR 2022.xlsx]BS skon'!$D13</f>
    </nc>
  </rcc>
  <rcc rId="3626" sId="3">
    <oc r="Z11">
      <f>'\\wro01scl\bzwbk\GIELDA\2022\PÓŁROCZE 2022\[SAB PSR 2022.xlsx]BS skon'!$D14</f>
    </oc>
    <nc r="Z11">
      <f>'\\wro01scl\bzwbk\GIELDA\2022\PÓŁROCZE 2022\[SAB PSR 2022.xlsx]BS skon'!$D14</f>
    </nc>
  </rcc>
  <rcc rId="3627" sId="3">
    <oc r="Z13">
      <f>SUM(Z14:Z18)</f>
    </oc>
    <nc r="Z13">
      <f>SUM(Z14:Z18)</f>
    </nc>
  </rcc>
  <rcc rId="3628" sId="3">
    <oc r="Z14">
      <f>'\\wro01scl\bzwbk\GIELDA\2022\PÓŁROCZE 2022\[SAB PSR 2022.xlsx]BS skon'!$D16</f>
    </oc>
    <nc r="Z14">
      <f>'\\wro01scl\bzwbk\GIELDA\2022\PÓŁROCZE 2022\[SAB PSR 2022.xlsx]BS skon'!$D16</f>
    </nc>
  </rcc>
  <rcc rId="3629" sId="3">
    <oc r="Z15">
      <f>'\\wro01scl\bzwbk\GIELDA\2022\PÓŁROCZE 2022\[SAB PSR 2022.xlsx]BS skon'!$D17</f>
    </oc>
    <nc r="Z15">
      <f>'\\wro01scl\bzwbk\GIELDA\2022\PÓŁROCZE 2022\[SAB PSR 2022.xlsx]BS skon'!$D17</f>
    </nc>
  </rcc>
  <rcc rId="3630" sId="3">
    <oc r="Z16">
      <f>'\\wro01scl\bzwbk\GIELDA\2022\PÓŁROCZE 2022\[SAB PSR 2022.xlsx]BS skon'!$D18</f>
    </oc>
    <nc r="Z16">
      <f>'\\wro01scl\bzwbk\GIELDA\2022\PÓŁROCZE 2022\[SAB PSR 2022.xlsx]BS skon'!$D18</f>
    </nc>
  </rcc>
  <rcc rId="3631" sId="3">
    <oc r="Z17">
      <f>'\\wro01scl\bzwbk\GIELDA\2022\PÓŁROCZE 2022\[SAB PSR 2022.xlsx]BS skon'!$D19</f>
    </oc>
    <nc r="Z17">
      <f>'\\wro01scl\bzwbk\GIELDA\2022\PÓŁROCZE 2022\[SAB PSR 2022.xlsx]BS skon'!$D19</f>
    </nc>
  </rcc>
  <rcc rId="3632" sId="3">
    <oc r="Z18">
      <f>'\\wro01scl\bzwbk\GIELDA\2022\PÓŁROCZE 2022\[SAB PSR 2022.xlsx]BS skon'!$D20</f>
    </oc>
    <nc r="Z18">
      <f>'\\wro01scl\bzwbk\GIELDA\2022\PÓŁROCZE 2022\[SAB PSR 2022.xlsx]BS skon'!$D20</f>
    </nc>
  </rcc>
  <rcc rId="3633" sId="3">
    <oc r="Z19">
      <f>'\\wro01scl\bzwbk\GIELDA\2022\PÓŁROCZE 2022\[SAB PSR 2022.xlsx]BS skon'!$D21</f>
    </oc>
    <nc r="Z19">
      <f>'\\wro01scl\bzwbk\GIELDA\2022\PÓŁROCZE 2022\[SAB PSR 2022.xlsx]BS skon'!$D21</f>
    </nc>
  </rcc>
  <rcc rId="3634" sId="3">
    <oc r="Z20">
      <f>'\\wro01scl\bzwbk\GIELDA\2022\PÓŁROCZE 2022\[SAB PSR 2022.xlsx]BS skon'!$D22</f>
    </oc>
    <nc r="Z20">
      <f>'\\wro01scl\bzwbk\GIELDA\2022\PÓŁROCZE 2022\[SAB PSR 2022.xlsx]BS skon'!$D22</f>
    </nc>
  </rcc>
  <rcc rId="3635" sId="3">
    <oc r="Z21">
      <f>'\\wro01scl\bzwbk\GIELDA\2022\PÓŁROCZE 2022\[SAB PSR 2022.xlsx]BS skon'!$D23</f>
    </oc>
    <nc r="Z21">
      <f>'\\wro01scl\bzwbk\GIELDA\2022\PÓŁROCZE 2022\[SAB PSR 2022.xlsx]BS skon'!$D23</f>
    </nc>
  </rcc>
  <rcc rId="3636" sId="3">
    <oc r="Z22">
      <f>'\\wro01scl\bzwbk\GIELDA\2022\PÓŁROCZE 2022\[SAB PSR 2022.xlsx]BS skon'!$D24</f>
    </oc>
    <nc r="Z22">
      <f>'\\wro01scl\bzwbk\GIELDA\2022\PÓŁROCZE 2022\[SAB PSR 2022.xlsx]BS skon'!$D24</f>
    </nc>
  </rcc>
  <rcc rId="3637" sId="3">
    <oc r="Z23">
      <f>'\\wro01scl\bzwbk\GIELDA\2022\PÓŁROCZE 2022\[SAB PSR 2022.xlsx]BS skon'!$D25</f>
    </oc>
    <nc r="Z23">
      <f>'\\wro01scl\bzwbk\GIELDA\2022\PÓŁROCZE 2022\[SAB PSR 2022.xlsx]BS skon'!$D25</f>
    </nc>
  </rcc>
  <rcc rId="3638" sId="3">
    <oc r="Z24">
      <f>'\\wro01scl\bzwbk\GIELDA\2022\PÓŁROCZE 2022\[SAB PSR 2022.xlsx]BS skon'!$D26</f>
    </oc>
    <nc r="Z24">
      <f>'\\wro01scl\bzwbk\GIELDA\2022\PÓŁROCZE 2022\[SAB PSR 2022.xlsx]BS skon'!$D26</f>
    </nc>
  </rcc>
  <rcc rId="3639" sId="3">
    <oc r="Z25">
      <f>'\\wro01scl\bzwbk\GIELDA\2022\PÓŁROCZE 2022\[SAB PSR 2022.xlsx]BS skon'!$D27</f>
    </oc>
    <nc r="Z25">
      <f>'\\wro01scl\bzwbk\GIELDA\2022\PÓŁROCZE 2022\[SAB PSR 2022.xlsx]BS skon'!$D27</f>
    </nc>
  </rcc>
  <rcc rId="3640" sId="3">
    <oc r="Z26">
      <f>'\\wro01scl\bzwbk\GIELDA\2022\PÓŁROCZE 2022\[SAB PSR 2022.xlsx]BS skon'!$D28</f>
    </oc>
    <nc r="Z26">
      <f>'\\wro01scl\bzwbk\GIELDA\2022\PÓŁROCZE 2022\[SAB PSR 2022.xlsx]BS skon'!$D28</f>
    </nc>
  </rcc>
  <rcc rId="3641" sId="3">
    <oc r="Z27">
      <f>'\\wro01scl\bzwbk\GIELDA\2022\PÓŁROCZE 2022\[SAB PSR 2022.xlsx]BS skon'!$D29</f>
    </oc>
    <nc r="Z27">
      <f>'\\wro01scl\bzwbk\GIELDA\2022\PÓŁROCZE 2022\[SAB PSR 2022.xlsx]BS skon'!$D29</f>
    </nc>
  </rcc>
  <rcc rId="3642" sId="3">
    <oc r="Z28">
      <f>'\\wro01scl\bzwbk\GIELDA\2022\PÓŁROCZE 2022\[SAB PSR 2022.xlsx]BS skon'!$D30</f>
    </oc>
    <nc r="Z28">
      <f>'\\wro01scl\bzwbk\GIELDA\2022\PÓŁROCZE 2022\[SAB PSR 2022.xlsx]BS skon'!$D30</f>
    </nc>
  </rcc>
  <rcc rId="3643" sId="3">
    <oc r="Z31">
      <f>'\\wro01scl\bzwbk\GIELDA\2022\PÓŁROCZE 2022\[SAB PSR 2022.xlsx]BS skon'!$D33</f>
    </oc>
    <nc r="Z31">
      <f>'\\wro01scl\bzwbk\GIELDA\2022\PÓŁROCZE 2022\[SAB PSR 2022.xlsx]BS skon'!$D33</f>
    </nc>
  </rcc>
  <rcc rId="3644" sId="3">
    <oc r="Z32">
      <f>'\\wro01scl\bzwbk\GIELDA\2022\PÓŁROCZE 2022\[SAB PSR 2022.xlsx]BS skon'!$D$34+'\\wro01scl\bzwbk\GIELDA\2022\PÓŁROCZE 2022\[SAB PSR 2022.xlsx]BS skon'!$D$35</f>
    </oc>
    <nc r="Z32">
      <f>'\\wro01scl\bzwbk\GIELDA\2022\PÓŁROCZE 2022\[SAB PSR 2022.xlsx]BS skon'!$D$34+'\\wro01scl\bzwbk\GIELDA\2022\PÓŁROCZE 2022\[SAB PSR 2022.xlsx]BS skon'!$D$35</f>
    </nc>
  </rcc>
  <rcc rId="3645" sId="3">
    <oc r="Z33">
      <f>'\\wro01scl\bzwbk\GIELDA\2022\PÓŁROCZE 2022\[SAB PSR 2022.xlsx]BS skon'!$D$36</f>
    </oc>
    <nc r="Z33">
      <f>'\\wro01scl\bzwbk\GIELDA\2022\PÓŁROCZE 2022\[SAB PSR 2022.xlsx]BS skon'!$D$36</f>
    </nc>
  </rcc>
  <rcc rId="3646" sId="3">
    <oc r="Z34">
      <f>'\\wro01scl\bzwbk\GIELDA\2022\PÓŁROCZE 2022\[SAB PSR 2022.xlsx]BS skon'!$D$37</f>
    </oc>
    <nc r="Z34">
      <f>'\\wro01scl\bzwbk\GIELDA\2022\PÓŁROCZE 2022\[SAB PSR 2022.xlsx]BS skon'!$D$37</f>
    </nc>
  </rcc>
  <rcc rId="3647" sId="3">
    <oc r="Z35">
      <f>'\\wro01scl\bzwbk\GIELDA\2022\PÓŁROCZE 2022\[SAB PSR 2022.xlsx]BS skon'!$D$39</f>
    </oc>
    <nc r="Z35">
      <f>'\\wro01scl\bzwbk\GIELDA\2022\PÓŁROCZE 2022\[SAB PSR 2022.xlsx]BS skon'!$D$39</f>
    </nc>
  </rcc>
  <rcc rId="3648" sId="3">
    <oc r="Z36">
      <f>'\\wro01scl\bzwbk\GIELDA\2022\PÓŁROCZE 2022\[SAB PSR 2022.xlsx]BS skon'!$D$40</f>
    </oc>
    <nc r="Z36">
      <f>'\\wro01scl\bzwbk\GIELDA\2022\PÓŁROCZE 2022\[SAB PSR 2022.xlsx]BS skon'!$D$40</f>
    </nc>
  </rcc>
  <rcc rId="3649" sId="3">
    <oc r="Z37">
      <f>'\\wro01scl\bzwbk\GIELDA\2022\PÓŁROCZE 2022\[SAB PSR 2022.xlsx]BS skon'!$D$38</f>
    </oc>
    <nc r="Z37">
      <f>'\\wro01scl\bzwbk\GIELDA\2022\PÓŁROCZE 2022\[SAB PSR 2022.xlsx]BS skon'!$D$38</f>
    </nc>
  </rcc>
  <rcc rId="3650" sId="3">
    <oc r="Z38">
      <f>'\\wro01scl\bzwbk\GIELDA\2022\PÓŁROCZE 2022\[SAB PSR 2022.xlsx]BS skon'!$D$41</f>
    </oc>
    <nc r="Z38">
      <f>'\\wro01scl\bzwbk\GIELDA\2022\PÓŁROCZE 2022\[SAB PSR 2022.xlsx]BS skon'!$D$41</f>
    </nc>
  </rcc>
  <rcc rId="3651" sId="3">
    <oc r="Z39">
      <f>'\\wro01scl\bzwbk\GIELDA\2022\PÓŁROCZE 2022\[SAB PSR 2022.xlsx]BS skon'!$D$42</f>
    </oc>
    <nc r="Z39">
      <f>'\\wro01scl\bzwbk\GIELDA\2022\PÓŁROCZE 2022\[SAB PSR 2022.xlsx]BS skon'!$D$42</f>
    </nc>
  </rcc>
  <rcc rId="3652" sId="3">
    <oc r="Z40">
      <f>'\\wro01scl\bzwbk\GIELDA\2022\PÓŁROCZE 2022\[SAB PSR 2022.xlsx]BS skon'!$D$43</f>
    </oc>
    <nc r="Z40">
      <f>'\\wro01scl\bzwbk\GIELDA\2022\PÓŁROCZE 2022\[SAB PSR 2022.xlsx]BS skon'!$D$43</f>
    </nc>
  </rcc>
  <rcc rId="3653" sId="3">
    <oc r="Z41">
      <f>'\\wro01scl\bzwbk\GIELDA\2022\PÓŁROCZE 2022\[SAB PSR 2022.xlsx]BS skon'!$D$44</f>
    </oc>
    <nc r="Z41">
      <f>'\\wro01scl\bzwbk\GIELDA\2022\PÓŁROCZE 2022\[SAB PSR 2022.xlsx]BS skon'!$D$44</f>
    </nc>
  </rcc>
  <rcc rId="3654" sId="3">
    <oc r="Z42">
      <f>'\\wro01scl\bzwbk\GIELDA\2022\PÓŁROCZE 2022\[SAB PSR 2022.xlsx]BS skon'!$D$45</f>
    </oc>
    <nc r="Z42">
      <f>'\\wro01scl\bzwbk\GIELDA\2022\PÓŁROCZE 2022\[SAB PSR 2022.xlsx]BS skon'!$D$45</f>
    </nc>
  </rcc>
  <rcc rId="3655" sId="3">
    <oc r="Z46">
      <f>'\\wro01scl\bzwbk\GIELDA\2022\PÓŁROCZE 2022\[SAB PSR 2022.xlsx]BS skon'!$D$49</f>
    </oc>
    <nc r="Z46">
      <f>'\\wro01scl\bzwbk\GIELDA\2022\PÓŁROCZE 2022\[SAB PSR 2022.xlsx]BS skon'!$D$49</f>
    </nc>
  </rcc>
  <rcc rId="3656" sId="3">
    <oc r="Z47">
      <f>'\\wro01scl\bzwbk\GIELDA\2022\PÓŁROCZE 2022\[SAB PSR 2022.xlsx]BS skon'!$D50</f>
    </oc>
    <nc r="Z47">
      <f>'\\wro01scl\bzwbk\GIELDA\2022\PÓŁROCZE 2022\[SAB PSR 2022.xlsx]BS skon'!$D50</f>
    </nc>
  </rcc>
  <rcc rId="3657" sId="3">
    <oc r="Z48">
      <f>'\\wro01scl\bzwbk\GIELDA\2022\PÓŁROCZE 2022\[SAB PSR 2022.xlsx]BS skon'!$D51</f>
    </oc>
    <nc r="Z48">
      <f>'\\wro01scl\bzwbk\GIELDA\2022\PÓŁROCZE 2022\[SAB PSR 2022.xlsx]BS skon'!$D51</f>
    </nc>
  </rcc>
  <rcc rId="3658" sId="3">
    <oc r="Z49">
      <f>'\\wro01scl\bzwbk\GIELDA\2022\PÓŁROCZE 2022\[SAB PSR 2022.xlsx]BS skon'!$D52</f>
    </oc>
    <nc r="Z49">
      <f>'\\wro01scl\bzwbk\GIELDA\2022\PÓŁROCZE 2022\[SAB PSR 2022.xlsx]BS skon'!$D52</f>
    </nc>
  </rcc>
  <rcc rId="3659" sId="3">
    <oc r="Z50">
      <f>'\\wro01scl\bzwbk\GIELDA\2022\PÓŁROCZE 2022\[SAB PSR 2022.xlsx]BS skon'!$D53</f>
    </oc>
    <nc r="Z50">
      <f>'\\wro01scl\bzwbk\GIELDA\2022\PÓŁROCZE 2022\[SAB PSR 2022.xlsx]BS skon'!$D53</f>
    </nc>
  </rcc>
  <rcc rId="3660" sId="3">
    <oc r="Z51">
      <f>'\\wro01scl\bzwbk\GIELDA\2022\PÓŁROCZE 2022\[SAB PSR 2022.xlsx]BS skon'!$D54</f>
    </oc>
    <nc r="Z51">
      <f>'\\wro01scl\bzwbk\GIELDA\2022\PÓŁROCZE 2022\[SAB PSR 2022.xlsx]BS skon'!$D54</f>
    </nc>
  </rcc>
  <rcc rId="3661" sId="10">
    <oc r="Y7">
      <f>'\\wro01scl\bzwbk\GIELDA\2022\PÓŁROCZE 2022\[SAB PSR 2022.xlsx]Inwestycyjne aktywa'!$B$5</f>
    </oc>
    <nc r="Y7">
      <f>'\\wro01scl\bzwbk\GIELDA\2022\PÓŁROCZE 2022\[SAB PSR 2022.xlsx]Inwestycyjne aktywa'!$B$5</f>
    </nc>
  </rcc>
  <rcc rId="3662" sId="10">
    <oc r="Y11">
      <f>'\\wro01scl\bzwbk\GIELDA\2022\PÓŁROCZE 2022\[SAB PSR 2022.xlsx]Inwestycyjne aktywa'!$B$9</f>
    </oc>
    <nc r="Y11">
      <f>'\\wro01scl\bzwbk\GIELDA\2022\PÓŁROCZE 2022\[SAB PSR 2022.xlsx]Inwestycyjne aktywa'!$B$9</f>
    </nc>
  </rcc>
  <rcc rId="3663" sId="10">
    <oc r="Y12">
      <f>'\\wro01scl\bzwbk\GIELDA\2022\PÓŁROCZE 2022\[SAB PSR 2022.xlsx]Inwestycyjne aktywa'!$B$10</f>
    </oc>
    <nc r="Y12">
      <f>'\\wro01scl\bzwbk\GIELDA\2022\PÓŁROCZE 2022\[SAB PSR 2022.xlsx]Inwestycyjne aktywa'!$B$10</f>
    </nc>
  </rcc>
  <rcc rId="3664" sId="10">
    <oc r="Y13">
      <f>'\\wro01scl\bzwbk\GIELDA\2022\PÓŁROCZE 2022\[SAB PSR 2022.xlsx]Inwestycyjne aktywa'!$B$11</f>
    </oc>
    <nc r="Y13">
      <f>'\\wro01scl\bzwbk\GIELDA\2022\PÓŁROCZE 2022\[SAB PSR 2022.xlsx]Inwestycyjne aktywa'!$B$11</f>
    </nc>
  </rcc>
  <rcc rId="3665" sId="10">
    <oc r="Y14">
      <f>Y15</f>
    </oc>
    <nc r="Y14">
      <f>Y15</f>
    </nc>
  </rcc>
  <rcc rId="3666" sId="10">
    <oc r="Y15">
      <f>'\\wro01scl\bzwbk\GIELDA\2022\PÓŁROCZE 2022\[SAB PSR 2022.xlsx]Inwestycyjne aktywa'!$B$21</f>
    </oc>
    <nc r="Y15">
      <f>'\\wro01scl\bzwbk\GIELDA\2022\PÓŁROCZE 2022\[SAB PSR 2022.xlsx]Inwestycyjne aktywa'!$B$21</f>
    </nc>
  </rcc>
  <rcc rId="3667" sId="15">
    <oc r="X2">
      <f>'\\wro01scl\bzwbk\GIELDA\2022\PÓŁROCZE 2022\[SAB PSR 2022.xlsx]noty bilansowe'!$B$11</f>
    </oc>
    <nc r="X2">
      <f>'\\wro01scl\bzwbk\GIELDA\2022\PÓŁROCZE 2022\[SAB PSR 2022.xlsx]noty bilansowe'!$B$11</f>
    </nc>
  </rcc>
  <rcc rId="3668" sId="15">
    <oc r="X3">
      <f>'\\wro01scl\bzwbk\GIELDA\2022\PÓŁROCZE 2022\[SAB PSR 2022.xlsx]noty bilansowe'!$B$12</f>
    </oc>
    <nc r="X3">
      <f>'\\wro01scl\bzwbk\GIELDA\2022\PÓŁROCZE 2022\[SAB PSR 2022.xlsx]noty bilansowe'!$B$12</f>
    </nc>
  </rcc>
  <rcc rId="3669" sId="15">
    <oc r="X5">
      <f>'\\wro01scl\bzwbk\GIELDA\2022\PÓŁROCZE 2022\[SAB PSR 2022.xlsx]noty bilansowe'!$B$14</f>
    </oc>
    <nc r="X5">
      <f>'\\wro01scl\bzwbk\GIELDA\2022\PÓŁROCZE 2022\[SAB PSR 2022.xlsx]noty bilansowe'!$B$14</f>
    </nc>
  </rcc>
  <rcc rId="3670" sId="15">
    <oc r="X9">
      <f>'\\wro01scl\bzwbk\GIELDA\2022\PÓŁROCZE 2022\[SAB PSR 2022.xlsx]noty bilansowe'!$B$69</f>
    </oc>
    <nc r="X9">
      <f>'\\wro01scl\bzwbk\GIELDA\2022\PÓŁROCZE 2022\[SAB PSR 2022.xlsx]noty bilansowe'!$B$69</f>
    </nc>
  </rcc>
  <rcc rId="3671" sId="15">
    <oc r="X10">
      <f>'\\wro01scl\bzwbk\GIELDA\2022\PÓŁROCZE 2022\[SAB PSR 2022.xlsx]noty bilansowe'!$B$70</f>
    </oc>
    <nc r="X10">
      <f>'\\wro01scl\bzwbk\GIELDA\2022\PÓŁROCZE 2022\[SAB PSR 2022.xlsx]noty bilansowe'!$B$70</f>
    </nc>
  </rcc>
  <rcc rId="3672" sId="15">
    <oc r="X11">
      <f>'\\wro01scl\bzwbk\GIELDA\2022\PÓŁROCZE 2022\[SAB PSR 2022.xlsx]noty bilansowe'!$B$71</f>
    </oc>
    <nc r="X11">
      <f>'\\wro01scl\bzwbk\GIELDA\2022\PÓŁROCZE 2022\[SAB PSR 2022.xlsx]noty bilansowe'!$B$71</f>
    </nc>
  </rcc>
  <rcc rId="3673" sId="16">
    <oc r="Y3">
      <f>'\\wro01scl\bzwbk\GIELDA\2022\PÓŁROCZE 2022\[SAB PSR 2022.xlsx]Papiery do obrotu'!$B$4</f>
    </oc>
    <nc r="Y3">
      <f>'\\wro01scl\bzwbk\GIELDA\2022\PÓŁROCZE 2022\[SAB PSR 2022.xlsx]Papiery do obrotu'!$B$4</f>
    </nc>
  </rcc>
  <rcc rId="3674" sId="16">
    <oc r="Y5">
      <f>'\\wro01scl\bzwbk\GIELDA\2022\PÓŁROCZE 2022\[SAB PSR 2022.xlsx]Papiery do obrotu'!$B$11</f>
    </oc>
    <nc r="Y5">
      <f>'\\wro01scl\bzwbk\GIELDA\2022\PÓŁROCZE 2022\[SAB PSR 2022.xlsx]Papiery do obrotu'!$B$11</f>
    </nc>
  </rcc>
  <rcc rId="3675" sId="16">
    <oc r="Y9">
      <f>'\\wro01scl\bzwbk\GIELDA\2022\PÓŁROCZE 2022\[SAB PSR 2022.xlsx]Papiery do obrotu'!$B$20</f>
    </oc>
    <nc r="Y9">
      <f>'\\wro01scl\bzwbk\GIELDA\2022\PÓŁROCZE 2022\[SAB PSR 2022.xlsx]Papiery do obrotu'!$B$20</f>
    </nc>
  </rcc>
  <rcc rId="3676" sId="16">
    <oc r="Y13">
      <f>'\\wro01scl\bzwbk\GIELDA\2022\PÓŁROCZE 2022\[SAB PSR 2022.xlsx]Papiery do obrotu'!$B$24</f>
    </oc>
    <nc r="Y13">
      <f>'\\wro01scl\bzwbk\GIELDA\2022\PÓŁROCZE 2022\[SAB PSR 2022.xlsx]Papiery do obrotu'!$B$24</f>
    </nc>
  </rcc>
  <rcc rId="3677" sId="16">
    <oc r="Y14">
      <f>'\\wro01scl\bzwbk\GIELDA\2022\PÓŁROCZE 2022\[SAB PSR 2022.xlsx]Papiery do obrotu'!$B$26</f>
    </oc>
    <nc r="Y14">
      <f>'\\wro01scl\bzwbk\GIELDA\2022\PÓŁROCZE 2022\[SAB PSR 2022.xlsx]Papiery do obrotu'!$B$26</f>
    </nc>
  </rcc>
  <rcc rId="3678" sId="16">
    <oc r="Y27">
      <f>'\\wro01scl\bzwbk\GIELDA\2022\PÓŁROCZE 2022\[SAB PSR 2022.xlsx]Papiery do obrotu'!$C$3</f>
    </oc>
    <nc r="Y27">
      <f>'\\wro01scl\bzwbk\GIELDA\2022\PÓŁROCZE 2022\[SAB PSR 2022.xlsx]Papiery do obrotu'!$C$3</f>
    </nc>
  </rcc>
  <rcc rId="3679" sId="16">
    <oc r="Y28">
      <f>'\\wro01scl\bzwbk\GIELDA\2022\PÓŁROCZE 2022\[SAB PSR 2022.xlsx]Papiery do obrotu'!$C$4</f>
    </oc>
    <nc r="Y28">
      <f>'\\wro01scl\bzwbk\GIELDA\2022\PÓŁROCZE 2022\[SAB PSR 2022.xlsx]Papiery do obrotu'!$C$4</f>
    </nc>
  </rcc>
  <rcc rId="3680" sId="16">
    <oc r="Y30">
      <f>'\\wro01scl\bzwbk\GIELDA\2022\PÓŁROCZE 2022\[SAB PSR 2022.xlsx]Papiery do obrotu'!$C$11</f>
    </oc>
    <nc r="Y30">
      <f>'\\wro01scl\bzwbk\GIELDA\2022\PÓŁROCZE 2022\[SAB PSR 2022.xlsx]Papiery do obrotu'!$C$11</f>
    </nc>
  </rcc>
  <rcc rId="3681" sId="16">
    <oc r="Y31">
      <f>'\\wro01scl\bzwbk\GIELDA\2022\PÓŁROCZE 2022\[SAB PSR 2022.xlsx]Papiery do obrotu'!$C$27</f>
    </oc>
    <nc r="Y31">
      <f>'\\wro01scl\bzwbk\GIELDA\2022\PÓŁROCZE 2022\[SAB PSR 2022.xlsx]Papiery do obrotu'!$C$27</f>
    </nc>
  </rcc>
  <rcc rId="3682" sId="16">
    <oc r="Y19">
      <f>'\\wro01scl\bzwbk\GIELDA\2022\PÓŁROCZE 2022\[SAB PSR 2022.xlsx]Pochodne zabezpieczające'!$B$3</f>
    </oc>
    <nc r="Y19">
      <f>'\\wro01scl\bzwbk\GIELDA\2022\PÓŁROCZE 2022\[SAB PSR 2022.xlsx]Pochodne zabezpieczające'!$B$3</f>
    </nc>
  </rcc>
  <rcc rId="3683" sId="16">
    <oc r="Y20">
      <f>'\\wro01scl\bzwbk\GIELDA\2022\PÓŁROCZE 2022\[SAB PSR 2022.xlsx]Pochodne zabezpieczające'!$B$4</f>
    </oc>
    <nc r="Y20">
      <f>'\\wro01scl\bzwbk\GIELDA\2022\PÓŁROCZE 2022\[SAB PSR 2022.xlsx]Pochodne zabezpieczające'!$B$4</f>
    </nc>
  </rcc>
  <rcc rId="3684" sId="16">
    <oc r="Y36">
      <f>'\\wro01scl\bzwbk\GIELDA\2022\PÓŁROCZE 2022\[SAB PSR 2022.xlsx]Pochodne zabezpieczające'!$C$3</f>
    </oc>
    <nc r="Y36">
      <f>'\\wro01scl\bzwbk\GIELDA\2022\PÓŁROCZE 2022\[SAB PSR 2022.xlsx]Pochodne zabezpieczające'!$C$3</f>
    </nc>
  </rcc>
  <rcc rId="3685" sId="16">
    <oc r="Y37">
      <f>'\\wro01scl\bzwbk\GIELDA\2022\PÓŁROCZE 2022\[SAB PSR 2022.xlsx]Pochodne zabezpieczające'!$C$4</f>
    </oc>
    <nc r="Y37">
      <f>'\\wro01scl\bzwbk\GIELDA\2022\PÓŁROCZE 2022\[SAB PSR 2022.xlsx]Pochodne zabezpieczające'!$C$4</f>
    </nc>
  </rcc>
  <rcc rId="3686" sId="6">
    <nc r="B30" t="inlineStr">
      <is>
        <t>Costs for payment to the protection system (IPS)</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9" sqref="X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9" sqref="X3"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4"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5" start="0" length="0">
    <dxf>
      <font>
        <i/>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6"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7"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8"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fmt sheetId="9" sqref="X9"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cc rId="3687" sId="9" odxf="1" dxf="1">
    <nc r="X10">
      <f>X3+X4+X6+X7+X9</f>
    </nc>
    <odxf>
      <font>
        <b val="0"/>
        <sz val="10"/>
        <name val="Open Sans"/>
        <scheme val="none"/>
      </font>
      <numFmt numFmtId="0" formatCode="General"/>
      <alignment horizontal="general" vertical="bottom" readingOrder="0"/>
      <border outline="0">
        <top/>
        <bottom/>
      </border>
    </odxf>
    <ndxf>
      <font>
        <b/>
        <sz val="8"/>
        <color auto="1"/>
        <name val="Open Sans"/>
        <scheme val="none"/>
      </font>
      <numFmt numFmtId="169" formatCode="_(* #\ ###\ ##0_);_(* \(#\ ###\ ##0\);_(* &quot;-&quot;_);_(@_)"/>
      <alignment horizontal="right" vertical="top" readingOrder="0"/>
      <border outline="0">
        <top style="dotted">
          <color rgb="FF6F7779"/>
        </top>
        <bottom style="dotted">
          <color rgb="FF6F7779"/>
        </bottom>
      </border>
    </ndxf>
  </rcc>
  <rfmt sheetId="9" sqref="X11" start="0" length="0">
    <dxf>
      <font>
        <sz val="8"/>
        <color auto="1"/>
        <name val="Open Sans"/>
        <scheme val="none"/>
      </font>
      <numFmt numFmtId="169" formatCode="_(* #\ ###\ ##0_);_(* \(#\ ###\ ##0\);_(* &quot;-&quot;_);_(@_)"/>
      <alignment horizontal="right" vertical="top" readingOrder="0"/>
      <border outline="0">
        <top style="dotted">
          <color rgb="FF6F7779"/>
        </top>
        <bottom style="dotted">
          <color rgb="FF6F7779"/>
        </bottom>
      </border>
    </dxf>
  </rfmt>
  <rcc rId="3688" sId="9" odxf="1" dxf="1">
    <nc r="X12">
      <f>X10+X11</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9" formatCode="_(* #\ ###\ ##0_);_(* \(#\ ###\ ##0\);_(* &quot;-&quot;_);_(@_)"/>
      <alignment horizontal="right" vertical="top" readingOrder="0"/>
      <border outline="0">
        <top style="thin">
          <color rgb="FFEC0000"/>
        </top>
        <bottom style="thin">
          <color rgb="FFEC0000"/>
        </bottom>
      </border>
    </ndxf>
  </rcc>
  <rcc rId="3689" sId="9" numFmtId="19">
    <nc r="X2">
      <v>44742</v>
    </nc>
  </rcc>
  <rcc rId="3690" sId="9" numFmtId="34">
    <nc r="X3">
      <v>62932475</v>
    </nc>
  </rcc>
  <rcc rId="3691" sId="9" numFmtId="34">
    <nc r="X4">
      <v>83316558</v>
    </nc>
  </rcc>
  <rcc rId="3692" sId="9" numFmtId="34">
    <nc r="X5">
      <v>55350479</v>
    </nc>
  </rcc>
  <rcc rId="3693" sId="9" numFmtId="34">
    <nc r="X6">
      <v>11421377</v>
    </nc>
  </rcc>
  <rcc rId="3694" sId="9" numFmtId="34">
    <nc r="X7">
      <v>632318</v>
    </nc>
  </rcc>
  <rcc rId="3695" sId="9" numFmtId="34">
    <nc r="X9">
      <v>87092</v>
    </nc>
  </rcc>
  <rcc rId="3696" sId="9" numFmtId="34">
    <nc r="X11">
      <v>-5754554</v>
    </nc>
  </rcc>
  <rcc rId="3697" sId="11" odxf="1" s="1" dxf="1">
    <nc r="S2" t="inlineStr">
      <is>
        <t>1Q 2022</t>
      </is>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numFmt numFmtId="19" formatCode="dd/mm/yyyy"/>
      <alignment horizontal="right" readingOrder="0"/>
      <border outline="0">
        <right style="thin">
          <color theme="0"/>
        </right>
        <bottom style="medium">
          <color rgb="FFCC0000"/>
        </bottom>
      </border>
    </ndxf>
  </rcc>
  <rcc rId="3698" sId="11" odxf="1" s="1" dxf="1">
    <nc r="S3">
      <f>SUM(S4:S7)</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699" sId="11" odxf="1" s="1" dxf="1" numFmtId="34">
    <nc r="S4">
      <v>-21</v>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0" sId="11" odxf="1" s="1" dxf="1" numFmtId="34">
    <nc r="S5">
      <v>0</v>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1" sId="11" odxf="1" s="1" dxf="1" numFmtId="34">
    <nc r="S6">
      <v>0</v>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2" sId="11" odxf="1" s="1" dxf="1" numFmtId="34">
    <nc r="S7">
      <v>0</v>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3" sId="11" odxf="1" s="1" dxf="1">
    <nc r="S8">
      <f>SUM(S9:S12)</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4" sId="11" odxf="1" s="1" dxf="1" numFmtId="34">
    <nc r="S9">
      <v>-67286</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5" sId="11" odxf="1" s="1" dxf="1" numFmtId="34">
    <nc r="S10">
      <v>-77117</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6" sId="11" odxf="1" s="1" dxf="1" numFmtId="34">
    <nc r="S11">
      <v>-63275</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7" sId="11" odxf="1" s="1" dxf="1" numFmtId="34">
    <nc r="S12">
      <v>29771</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8" sId="11" odxf="1" s="1" dxf="1">
    <nc r="S13">
      <f>SUM(S14:S17)</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09" sId="11" odxf="1" s="1" dxf="1" numFmtId="34">
    <nc r="S14">
      <v>0</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0" sId="11" odxf="1" s="1" dxf="1" numFmtId="34">
    <nc r="S15">
      <v>0</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1" sId="11" odxf="1" s="1" dxf="1" numFmtId="34">
    <nc r="S16">
      <v>49044</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2" sId="11" odxf="1" s="1" dxf="1" numFmtId="34">
    <nc r="S17">
      <v>0</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3" sId="11" odxf="1" s="1" dxf="1">
    <nc r="S18">
      <f>SUM(S19:S22)</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4" sId="11" odxf="1" s="1" dxf="1" numFmtId="34">
    <nc r="S19">
      <v>6122</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5" sId="11" odxf="1" s="1" dxf="1" numFmtId="34">
    <nc r="S20">
      <v>2464</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6" sId="11" odxf="1" s="1" dxf="1" numFmtId="34">
    <nc r="S21">
      <v>1017</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7" sId="11" odxf="1" s="1" dxf="1" numFmtId="34">
    <nc r="S22">
      <v>0</v>
    </nc>
    <odxf>
      <font>
        <b val="0"/>
        <i/>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18" sId="11" odxf="1" s="1" dxf="1">
    <nc r="S23">
      <f>SUM(S3,S8,S13,S18)</f>
    </nc>
    <odxf>
      <font>
        <b/>
        <i val="0"/>
        <strike val="0"/>
        <condense val="0"/>
        <extend val="0"/>
        <outline val="0"/>
        <shadow val="0"/>
        <u val="none"/>
        <vertAlign val="baseline"/>
        <sz val="8"/>
        <color rgb="FFFF000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70"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1" sqref="T2" start="0" length="0">
    <dxf>
      <font>
        <b/>
        <sz val="8"/>
        <color rgb="FFCC0000"/>
        <name val="Open Sans"/>
        <scheme val="none"/>
      </font>
      <numFmt numFmtId="19" formatCode="dd/mm/yyyy"/>
      <alignment horizontal="right" readingOrder="0"/>
      <border outline="0">
        <right style="thin">
          <color theme="0"/>
        </right>
        <bottom style="medium">
          <color rgb="FFCC0000"/>
        </bottom>
      </border>
    </dxf>
  </rfmt>
  <rfmt sheetId="11" s="1" sqref="T3" start="0" length="0">
    <dxf>
      <font>
        <b/>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3719" sId="11" odxf="1" s="1" dxf="1" numFmtId="34">
    <nc r="T4">
      <v>5</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0" sId="11" odxf="1" s="1" dxf="1" numFmtId="34">
    <nc r="T5">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1" sId="11" odxf="1" s="1" dxf="1" numFmtId="34">
    <nc r="T6">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2" sId="11" odxf="1" s="1" dxf="1" numFmtId="34">
    <nc r="T7">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T8" start="0" length="0">
    <dxf>
      <font>
        <b/>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3723" sId="11" odxf="1" s="1" dxf="1" numFmtId="34">
    <nc r="T9">
      <v>22130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4" sId="11" odxf="1" s="1" dxf="1" numFmtId="34">
    <nc r="T10">
      <v>-71356</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5" sId="11" odxf="1" s="1" dxf="1" numFmtId="34">
    <nc r="T11">
      <v>-79250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6" sId="11" odxf="1" s="1" dxf="1" numFmtId="34">
    <nc r="T12">
      <v>30633</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T13" start="0" length="0">
    <dxf>
      <font>
        <b/>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3727" sId="11" odxf="1" s="1" dxf="1" numFmtId="34">
    <nc r="T14">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8" sId="11" odxf="1" s="1" dxf="1" numFmtId="34">
    <nc r="T15">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29" sId="11" odxf="1" s="1" dxf="1" numFmtId="34">
    <nc r="T16">
      <v>-6993</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30" sId="11" odxf="1" s="1" dxf="1" numFmtId="34">
    <nc r="T17">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T18" start="0" length="0">
    <dxf>
      <font>
        <b/>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3731" sId="11" odxf="1" s="1" dxf="1" numFmtId="34">
    <nc r="T19">
      <v>-1957</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32" sId="11" odxf="1" s="1" dxf="1" numFmtId="34">
    <nc r="T20">
      <v>-1103</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33" sId="11" odxf="1" s="1" dxf="1" numFmtId="34">
    <nc r="T21">
      <v>-2361</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3734" sId="11" odxf="1" s="1" dxf="1" numFmtId="34">
    <nc r="T22">
      <v>0</v>
    </nc>
    <ndxf>
      <font>
        <sz val="8"/>
        <color auto="1"/>
        <name val="Open Sans"/>
        <scheme val="none"/>
      </font>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T23" start="0" length="0">
    <dxf>
      <font>
        <b/>
        <sz val="8"/>
        <color rgb="FFFF0000"/>
        <name val="Open Sans"/>
        <scheme val="none"/>
      </font>
      <numFmt numFmtId="170" formatCode="_(* #\ ###\ ##0_);_(* \(#\ ##0\);_(* &quot;-&quot;_);_(@_)"/>
      <alignment horizontal="center" vertical="center" readingOrder="0"/>
      <border outline="0">
        <left style="thin">
          <color indexed="9"/>
        </left>
        <right style="thin">
          <color indexed="9"/>
        </right>
        <top style="thin">
          <color rgb="FFFF0000"/>
        </top>
        <bottom style="thin">
          <color rgb="FFFF0000"/>
        </bottom>
      </border>
    </dxf>
  </rfmt>
  <rcc rId="3735" sId="11">
    <nc r="T2" t="inlineStr">
      <is>
        <t>2Q 2022</t>
      </is>
    </nc>
  </rcc>
  <rcc rId="3736" sId="11" numFmtId="34">
    <nc r="T3">
      <f>SUM(T4:T7)</f>
    </nc>
  </rcc>
  <rcc rId="3737" sId="11" numFmtId="34">
    <nc r="T8">
      <f>SUM(T9:T12)</f>
    </nc>
  </rcc>
  <rcc rId="3738" sId="11" numFmtId="34">
    <nc r="T13">
      <f>SUM(T14:T17)</f>
    </nc>
  </rcc>
  <rcc rId="3739" sId="11" numFmtId="34">
    <nc r="T18">
      <f>SUM(T19:T22)</f>
    </nc>
  </rcc>
  <rcc rId="3740" sId="11" numFmtId="34">
    <nc r="T23">
      <f>SUM(T3,T8,T13,T18)</f>
    </nc>
  </rcc>
  <rfmt sheetId="15" sqref="X1" start="0" length="0">
    <dxf>
      <font>
        <sz val="8"/>
        <color rgb="FFC00000"/>
        <name val="Open Sans"/>
        <scheme val="none"/>
      </font>
    </dxf>
  </rfmt>
  <rcc rId="3741" sId="2" numFmtId="34">
    <oc r="X3">
      <f>'P:\GIELDA\2022\PÓŁROCZE 2022\[SAB PSR 2022.xlsx]PL skon'!$C3</f>
    </oc>
    <nc r="X3">
      <v>2732292</v>
    </nc>
  </rcc>
  <rcc rId="3742" sId="2" numFmtId="34">
    <oc r="X4">
      <f>'P:\GIELDA\2022\PÓŁROCZE 2022\[SAB PSR 2022.xlsx]PL skon'!$C4</f>
    </oc>
    <nc r="X4">
      <v>533234</v>
    </nc>
  </rcc>
  <rcc rId="3743" sId="2" numFmtId="34">
    <oc r="X5">
      <f>'P:\GIELDA\2022\PÓŁROCZE 2022\[SAB PSR 2022.xlsx]PL skon'!$C5</f>
    </oc>
    <nc r="X5">
      <v>19339</v>
    </nc>
  </rcc>
  <rcc rId="3744" sId="2" numFmtId="34">
    <oc r="X6">
      <f>'P:\GIELDA\2022\PÓŁROCZE 2022\[SAB PSR 2022.xlsx]PL skon'!$C6</f>
    </oc>
    <nc r="X6">
      <v>153990</v>
    </nc>
  </rcc>
  <rcc rId="3745" sId="2" numFmtId="34">
    <oc r="X7">
      <f>'P:\GIELDA\2022\PÓŁROCZE 2022\[SAB PSR 2022.xlsx]PL skon'!$C7</f>
    </oc>
    <nc r="X7">
      <v>-504010</v>
    </nc>
  </rcc>
  <rcc rId="3746" sId="2" numFmtId="34">
    <oc r="X9">
      <f>'P:\GIELDA\2022\PÓŁROCZE 2022\[SAB PSR 2022.xlsx]PL skon'!$C9</f>
    </oc>
    <nc r="X9">
      <v>782283</v>
    </nc>
  </rcc>
  <rcc rId="3747" sId="2" numFmtId="34">
    <oc r="X10">
      <f>'P:\GIELDA\2022\PÓŁROCZE 2022\[SAB PSR 2022.xlsx]PL skon'!$C10</f>
    </oc>
    <nc r="X10">
      <v>-161582</v>
    </nc>
  </rcc>
  <rcc rId="3748" sId="2" numFmtId="34">
    <oc r="X12">
      <f>'P:\GIELDA\2022\PÓŁROCZE 2022\[SAB PSR 2022.xlsx]PL skon'!$C12</f>
    </oc>
    <nc r="X12">
      <v>8684</v>
    </nc>
  </rcc>
  <rcc rId="3749" sId="2" numFmtId="34">
    <oc r="X13">
      <f>'P:\GIELDA\2022\PÓŁROCZE 2022\[SAB PSR 2022.xlsx]PL skon'!$C13</f>
    </oc>
    <nc r="X13">
      <v>-29153</v>
    </nc>
  </rcc>
  <rcc rId="3750" sId="2" numFmtId="34">
    <oc r="X14">
      <f>'P:\GIELDA\2022\PÓŁROCZE 2022\[SAB PSR 2022.xlsx]PL skon'!$C14</f>
    </oc>
    <nc r="X14">
      <v>-34671</v>
    </nc>
  </rcc>
  <rcc rId="3751" sId="2" numFmtId="34">
    <oc r="X15">
      <f>'P:\GIELDA\2022\PÓŁROCZE 2022\[SAB PSR 2022.xlsx]PL skon'!$C15</f>
    </oc>
    <nc r="X15">
      <v>-22736</v>
    </nc>
  </rcc>
  <rcc rId="3752" sId="2" numFmtId="34">
    <oc r="X17">
      <f>'P:\GIELDA\2022\PÓŁROCZE 2022\[SAB PSR 2022.xlsx]PL skon'!$C$16</f>
    </oc>
    <nc r="X17">
      <v>47911</v>
    </nc>
  </rcc>
  <rcc rId="3753" sId="2" numFmtId="34">
    <oc r="X19">
      <f>'P:\GIELDA\2022\PÓŁROCZE 2022\[SAB PSR 2022.xlsx]PL skon'!$C17</f>
    </oc>
    <nc r="X19">
      <v>-110252</v>
    </nc>
  </rcc>
  <rcc rId="3754" sId="2" numFmtId="34">
    <oc r="X20">
      <f>'P:\GIELDA\2022\PÓŁROCZE 2022\[SAB PSR 2022.xlsx]PL skon'!$C18</f>
    </oc>
    <nc r="X20">
      <v>-850918</v>
    </nc>
  </rcc>
  <rcc rId="3755" sId="2" numFmtId="34">
    <oc r="X22">
      <f>'P:\GIELDA\2022\PÓŁROCZE 2022\[SAB PSR 2022.xlsx]PL skon'!$C20</f>
    </oc>
    <nc r="X22">
      <v>-1173293</v>
    </nc>
  </rcc>
  <rcc rId="3756" sId="2" numFmtId="34">
    <oc r="X23">
      <f>'P:\GIELDA\2022\PÓŁROCZE 2022\[SAB PSR 2022.xlsx]PL skon'!$C21</f>
    </oc>
    <nc r="X23">
      <v>-92872</v>
    </nc>
  </rcc>
  <rcc rId="3757" sId="2" numFmtId="34">
    <oc r="X24">
      <f>'P:\GIELDA\2022\PÓŁROCZE 2022\[SAB PSR 2022.xlsx]PL skon'!$C22</f>
    </oc>
    <nc r="X24">
      <v>-38263</v>
    </nc>
  </rcc>
  <rcc rId="3758" sId="2" numFmtId="34">
    <oc r="X25">
      <f>'P:\GIELDA\2022\PÓŁROCZE 2022\[SAB PSR 2022.xlsx]PL skon'!$C23</f>
    </oc>
    <nc r="X25">
      <v>-38369</v>
    </nc>
  </rcc>
  <rcc rId="3759" sId="2" numFmtId="34">
    <oc r="X26">
      <f>'P:\GIELDA\2022\PÓŁROCZE 2022\[SAB PSR 2022.xlsx]PL skon'!$C24</f>
    </oc>
    <nc r="X26">
      <v>15762</v>
    </nc>
  </rcc>
  <rcc rId="3760" sId="2" numFmtId="34">
    <oc r="X27">
      <f>'P:\GIELDA\2022\PÓŁROCZE 2022\[SAB PSR 2022.xlsx]PL skon'!$C25</f>
    </oc>
    <nc r="X27">
      <v>-190746</v>
    </nc>
  </rcc>
  <rcc rId="3761" sId="2" numFmtId="34">
    <oc r="X29">
      <f>'P:\GIELDA\2022\PÓŁROCZE 2022\[SAB PSR 2022.xlsx]PL skon'!$C$27</f>
    </oc>
    <nc r="X29">
      <v>-335631</v>
    </nc>
  </rcc>
  <rcc rId="3762" sId="2" numFmtId="34">
    <oc r="X33">
      <f>'P:\GIELDA\2022\PÓŁROCZE 2022\[SAB PSR 2022.xlsx]PL skon'!$C$31</f>
    </oc>
    <nc r="X33">
      <v>54141</v>
    </nc>
  </rcc>
  <rcc rId="3763" sId="3" numFmtId="34">
    <oc r="Z3">
      <f>'P:\GIELDA\2022\PÓŁROCZE 2022\[SAB PSR 2022.xlsx]BS skon'!$D5</f>
    </oc>
    <nc r="Z3">
      <v>6234817</v>
    </nc>
  </rcc>
  <rcc rId="3764" sId="3" numFmtId="34">
    <oc r="Z4">
      <f>'P:\GIELDA\2022\PÓŁROCZE 2022\[SAB PSR 2022.xlsx]BS skon'!$D6</f>
    </oc>
    <nc r="Z4">
      <v>5208983</v>
    </nc>
  </rcc>
  <rcc rId="3765" sId="3" numFmtId="34">
    <oc r="Z5">
      <f>'P:\GIELDA\2022\PÓŁROCZE 2022\[SAB PSR 2022.xlsx]BS skon'!$D$7+'P:\GIELDA\2022\PÓŁROCZE 2022\[SAB PSR 2022.xlsx]BS skon'!$D$8</f>
    </oc>
    <nc r="Z5">
      <v>9532302</v>
    </nc>
  </rcc>
  <rcc rId="3766" sId="3" numFmtId="34">
    <oc r="Z7">
      <f>'P:\GIELDA\2022\PÓŁROCZE 2022\[SAB PSR 2022.xlsx]BS skon'!$D10</f>
    </oc>
    <nc r="Z7">
      <v>138934740</v>
    </nc>
  </rcc>
  <rcc rId="3767" sId="3" numFmtId="34">
    <oc r="Z8">
      <f>'P:\GIELDA\2022\PÓŁROCZE 2022\[SAB PSR 2022.xlsx]BS skon'!$D11</f>
    </oc>
    <nc r="Z8">
      <v>2134840</v>
    </nc>
  </rcc>
  <rcc rId="3768" sId="3" numFmtId="34">
    <oc r="Z9">
      <f>'P:\GIELDA\2022\PÓŁROCZE 2022\[SAB PSR 2022.xlsx]BS skon'!$D12</f>
    </oc>
    <nc r="Z9">
      <v>382811</v>
    </nc>
  </rcc>
  <rcc rId="3769" sId="3" numFmtId="34">
    <oc r="Z10">
      <f>'P:\GIELDA\2022\PÓŁROCZE 2022\[SAB PSR 2022.xlsx]BS skon'!$D13</f>
    </oc>
    <nc r="Z10">
      <v>11182875</v>
    </nc>
  </rcc>
  <rcc rId="3770" sId="3" numFmtId="34">
    <oc r="Z11">
      <f>'P:\GIELDA\2022\PÓŁROCZE 2022\[SAB PSR 2022.xlsx]BS skon'!$D14</f>
    </oc>
    <nc r="Z11">
      <v>1286283</v>
    </nc>
  </rcc>
  <rcc rId="3771" sId="3" numFmtId="34">
    <oc r="Z14">
      <f>'P:\GIELDA\2022\PÓŁROCZE 2022\[SAB PSR 2022.xlsx]BS skon'!$D16</f>
    </oc>
    <nc r="Z14">
      <v>47864390</v>
    </nc>
  </rcc>
  <rcc rId="3772" sId="3" numFmtId="34">
    <oc r="Z15">
      <f>'P:\GIELDA\2022\PÓŁROCZE 2022\[SAB PSR 2022.xlsx]BS skon'!$D17</f>
    </oc>
    <nc r="Z15">
      <v>117252</v>
    </nc>
  </rcc>
  <rcc rId="3773" sId="3" numFmtId="34">
    <oc r="Z16">
      <f>'P:\GIELDA\2022\PÓŁROCZE 2022\[SAB PSR 2022.xlsx]BS skon'!$D18</f>
    </oc>
    <nc r="Z16">
      <v>14740412</v>
    </nc>
  </rcc>
  <rcc rId="3774" sId="3" numFmtId="34">
    <oc r="Z17">
      <f>'P:\GIELDA\2022\PÓŁROCZE 2022\[SAB PSR 2022.xlsx]BS skon'!$D19</f>
    </oc>
    <nc r="Z17">
      <v>177287</v>
    </nc>
  </rcc>
  <rcc rId="3775" sId="3" numFmtId="34">
    <oc r="Z18">
      <f>'P:\GIELDA\2022\PÓŁROCZE 2022\[SAB PSR 2022.xlsx]BS skon'!$D20</f>
    </oc>
    <nc r="Z18">
      <v>3438</v>
    </nc>
  </rcc>
  <rcc rId="3776" sId="3" numFmtId="34">
    <oc r="Z19">
      <f>'P:\GIELDA\2022\PÓŁROCZE 2022\[SAB PSR 2022.xlsx]BS skon'!$D21</f>
    </oc>
    <nc r="Z19">
      <v>555000</v>
    </nc>
  </rcc>
  <rcc rId="3777" sId="3" numFmtId="34">
    <oc r="Z20">
      <f>'P:\GIELDA\2022\PÓŁROCZE 2022\[SAB PSR 2022.xlsx]BS skon'!$D22</f>
    </oc>
    <nc r="Z20">
      <v>871903</v>
    </nc>
  </rcc>
  <rcc rId="3778" sId="3" numFmtId="34">
    <oc r="Z21">
      <f>'P:\GIELDA\2022\PÓŁROCZE 2022\[SAB PSR 2022.xlsx]BS skon'!$D23</f>
    </oc>
    <nc r="Z21">
      <v>654248</v>
    </nc>
  </rcc>
  <rcc rId="3779" sId="3" numFmtId="34">
    <oc r="Z22">
      <f>'P:\GIELDA\2022\PÓŁROCZE 2022\[SAB PSR 2022.xlsx]BS skon'!$D24</f>
    </oc>
    <nc r="Z22">
      <v>1712056</v>
    </nc>
  </rcc>
  <rcc rId="3780" sId="3" numFmtId="34">
    <oc r="Z23">
      <f>'P:\GIELDA\2022\PÓŁROCZE 2022\[SAB PSR 2022.xlsx]BS skon'!$D25</f>
    </oc>
    <nc r="Z23">
      <v>656417</v>
    </nc>
  </rcc>
  <rcc rId="3781" sId="3" numFmtId="34">
    <oc r="Z24">
      <f>'P:\GIELDA\2022\PÓŁROCZE 2022\[SAB PSR 2022.xlsx]BS skon'!$D26</f>
    </oc>
    <nc r="Z24">
      <v>535231</v>
    </nc>
  </rcc>
  <rcc rId="3782" sId="3" numFmtId="34">
    <oc r="Z25">
      <f>'P:\GIELDA\2022\PÓŁROCZE 2022\[SAB PSR 2022.xlsx]BS skon'!$D27</f>
    </oc>
    <nc r="Z25">
      <v>257476</v>
    </nc>
  </rcc>
  <rcc rId="3783" sId="3" numFmtId="34">
    <oc r="Z26">
      <f>'P:\GIELDA\2022\PÓŁROCZE 2022\[SAB PSR 2022.xlsx]BS skon'!$D28</f>
    </oc>
    <nc r="Z26">
      <v>2030765</v>
    </nc>
  </rcc>
  <rcc rId="3784" sId="3" numFmtId="34">
    <oc r="Z27">
      <f>'P:\GIELDA\2022\PÓŁROCZE 2022\[SAB PSR 2022.xlsx]BS skon'!$D29</f>
    </oc>
    <nc r="Z27">
      <v>4758</v>
    </nc>
  </rcc>
  <rcc rId="3785" sId="3" numFmtId="34">
    <oc r="Z28">
      <f>'P:\GIELDA\2022\PÓŁROCZE 2022\[SAB PSR 2022.xlsx]BS skon'!$D30</f>
    </oc>
    <nc r="Z28">
      <v>1426322</v>
    </nc>
  </rcc>
  <rcc rId="3786" sId="3" numFmtId="34">
    <oc r="Z31">
      <f>'P:\GIELDA\2022\PÓŁROCZE 2022\[SAB PSR 2022.xlsx]BS skon'!$D33</f>
    </oc>
    <nc r="Z31">
      <v>4865023</v>
    </nc>
  </rcc>
  <rcc rId="3787" sId="3" numFmtId="34">
    <oc r="Z32">
      <f>'P:\GIELDA\2022\PÓŁROCZE 2022\[SAB PSR 2022.xlsx]BS skon'!$D$34+'P:\GIELDA\2022\PÓŁROCZE 2022\[SAB PSR 2022.xlsx]BS skon'!$D$35</f>
    </oc>
    <nc r="Z32">
      <v>10411558</v>
    </nc>
  </rcc>
  <rcc rId="3788" sId="3" numFmtId="34">
    <oc r="Z33">
      <f>'P:\GIELDA\2022\PÓŁROCZE 2022\[SAB PSR 2022.xlsx]BS skon'!$D$36</f>
    </oc>
    <nc r="Z33">
      <v>183536302</v>
    </nc>
  </rcc>
  <rcc rId="3789" sId="3" numFmtId="34">
    <oc r="Z34">
      <f>'P:\GIELDA\2022\PÓŁROCZE 2022\[SAB PSR 2022.xlsx]BS skon'!$D$37</f>
    </oc>
    <nc r="Z34">
      <v>879858</v>
    </nc>
  </rcc>
  <rcc rId="3790" sId="3" numFmtId="34">
    <oc r="Z35">
      <f>'P:\GIELDA\2022\PÓŁROCZE 2022\[SAB PSR 2022.xlsx]BS skon'!$D$39</f>
    </oc>
    <nc r="Z35">
      <v>10355769</v>
    </nc>
  </rcc>
  <rcc rId="3791" sId="3" numFmtId="34">
    <oc r="Z36">
      <f>'P:\GIELDA\2022\PÓŁROCZE 2022\[SAB PSR 2022.xlsx]BS skon'!$D$40</f>
    </oc>
    <nc r="Z36">
      <v>473240</v>
    </nc>
  </rcc>
  <rcc rId="3792" sId="3" numFmtId="34">
    <oc r="Z37">
      <f>'P:\GIELDA\2022\PÓŁROCZE 2022\[SAB PSR 2022.xlsx]BS skon'!$D$38</f>
    </oc>
    <nc r="Z37">
      <v>2791968</v>
    </nc>
  </rcc>
  <rcc rId="3793" sId="3" numFmtId="34">
    <oc r="Z38">
      <f>'P:\GIELDA\2022\PÓŁROCZE 2022\[SAB PSR 2022.xlsx]BS skon'!$D$41</f>
    </oc>
    <nc r="Z38">
      <v>0</v>
    </nc>
  </rcc>
  <rcc rId="3794" sId="3" numFmtId="34">
    <oc r="Z39">
      <f>'P:\GIELDA\2022\PÓŁROCZE 2022\[SAB PSR 2022.xlsx]BS skon'!$D$42</f>
    </oc>
    <nc r="Z39">
      <v>176</v>
    </nc>
  </rcc>
  <rcc rId="3795" sId="3" numFmtId="34">
    <oc r="Z40">
      <f>'P:\GIELDA\2022\PÓŁROCZE 2022\[SAB PSR 2022.xlsx]BS skon'!$D$43</f>
    </oc>
    <nc r="Z40">
      <v>56948</v>
    </nc>
  </rcc>
  <rcc rId="3796" sId="3" numFmtId="34">
    <oc r="Z41">
      <f>'P:\GIELDA\2022\PÓŁROCZE 2022\[SAB PSR 2022.xlsx]BS skon'!$D$44</f>
    </oc>
    <nc r="Z41">
      <v>614451</v>
    </nc>
  </rcc>
  <rcc rId="3797" sId="3" numFmtId="34">
    <oc r="Z42">
      <f>'P:\GIELDA\2022\PÓŁROCZE 2022\[SAB PSR 2022.xlsx]BS skon'!$D$45</f>
    </oc>
    <nc r="Z42">
      <v>4054594</v>
    </nc>
  </rcc>
  <rcc rId="3798" sId="3" numFmtId="34">
    <oc r="Z46">
      <f>'P:\GIELDA\2022\PÓŁROCZE 2022\[SAB PSR 2022.xlsx]BS skon'!$D$49</f>
    </oc>
    <nc r="Z46">
      <v>1021893</v>
    </nc>
  </rcc>
  <rcc rId="3799" sId="3" numFmtId="34">
    <oc r="Z47">
      <f>'P:\GIELDA\2022\PÓŁROCZE 2022\[SAB PSR 2022.xlsx]BS skon'!$D50</f>
    </oc>
    <nc r="Z47">
      <v>23858400</v>
    </nc>
  </rcc>
  <rcc rId="3800" sId="3" numFmtId="34">
    <oc r="Z48">
      <f>'P:\GIELDA\2022\PÓŁROCZE 2022\[SAB PSR 2022.xlsx]BS skon'!$D51</f>
    </oc>
    <nc r="Z48">
      <v>-1493680</v>
    </nc>
  </rcc>
  <rcc rId="3801" sId="3" numFmtId="34">
    <oc r="Z49">
      <f>'P:\GIELDA\2022\PÓŁROCZE 2022\[SAB PSR 2022.xlsx]BS skon'!$D52</f>
    </oc>
    <nc r="Z49">
      <v>1770027</v>
    </nc>
  </rcc>
  <rcc rId="3802" sId="3" numFmtId="34">
    <oc r="Z50">
      <f>'P:\GIELDA\2022\PÓŁROCZE 2022\[SAB PSR 2022.xlsx]BS skon'!$D53</f>
    </oc>
    <nc r="Z50">
      <v>1616390</v>
    </nc>
  </rcc>
  <rcc rId="3803" sId="3" numFmtId="4">
    <oc r="Z51">
      <f>'P:\GIELDA\2022\PÓŁROCZE 2022\[SAB PSR 2022.xlsx]BS skon'!$D54</f>
    </oc>
    <nc r="Z51">
      <v>1691689</v>
    </nc>
  </rcc>
  <rcc rId="3804" sId="10" numFmtId="34">
    <oc r="Y7">
      <f>'P:\GIELDA\2022\PÓŁROCZE 2022\[SAB PSR 2022.xlsx]Inwestycyjne aktywa'!$B$5</f>
    </oc>
    <nc r="Y7">
      <v>45201966</v>
    </nc>
  </rcc>
  <rcc rId="3805" sId="10" numFmtId="34">
    <oc r="Y11">
      <f>'P:\GIELDA\2022\PÓŁROCZE 2022\[SAB PSR 2022.xlsx]Inwestycyjne aktywa'!$B$9</f>
    </oc>
    <nc r="Y11">
      <v>2662424</v>
    </nc>
  </rcc>
  <rcc rId="3806" sId="10" numFmtId="34">
    <oc r="Y12">
      <f>'P:\GIELDA\2022\PÓŁROCZE 2022\[SAB PSR 2022.xlsx]Inwestycyjne aktywa'!$B$10</f>
    </oc>
    <nc r="Y12">
      <v>117252</v>
    </nc>
  </rcc>
  <rcc rId="3807" sId="10" numFmtId="34">
    <oc r="Y13">
      <f>'P:\GIELDA\2022\PÓŁROCZE 2022\[SAB PSR 2022.xlsx]Inwestycyjne aktywa'!$B$11</f>
    </oc>
    <nc r="Y13">
      <v>14740412</v>
    </nc>
  </rcc>
  <rcc rId="3808" sId="10" numFmtId="34">
    <oc r="Y15">
      <f>'P:\GIELDA\2022\PÓŁROCZE 2022\[SAB PSR 2022.xlsx]Inwestycyjne aktywa'!$B$21</f>
    </oc>
    <nc r="Y15">
      <v>3438</v>
    </nc>
  </rcc>
  <rcc rId="3809" sId="15" numFmtId="34">
    <oc r="X2">
      <f>'P:\GIELDA\2022\PÓŁROCZE 2022\[SAB PSR 2022.xlsx]noty bilansowe'!$B$11</f>
    </oc>
    <nc r="X2">
      <v>1534850</v>
    </nc>
  </rcc>
  <rcc rId="3810" sId="15" numFmtId="34">
    <oc r="X3">
      <f>'P:\GIELDA\2022\PÓŁROCZE 2022\[SAB PSR 2022.xlsx]noty bilansowe'!$B$12</f>
    </oc>
    <nc r="X3">
      <v>3674255</v>
    </nc>
  </rcc>
  <rcc rId="3811" sId="15" numFmtId="34">
    <oc r="X5">
      <f>'P:\GIELDA\2022\PÓŁROCZE 2022\[SAB PSR 2022.xlsx]noty bilansowe'!$B$14</f>
    </oc>
    <nc r="X5">
      <v>-122</v>
    </nc>
  </rcc>
  <rcc rId="3812" sId="15" numFmtId="34">
    <oc r="X9">
      <f>'P:\GIELDA\2022\PÓŁROCZE 2022\[SAB PSR 2022.xlsx]noty bilansowe'!$B$69</f>
    </oc>
    <nc r="X9">
      <v>478693</v>
    </nc>
  </rcc>
  <rcc rId="3813" sId="15" numFmtId="34">
    <oc r="X10">
      <f>'P:\GIELDA\2022\PÓŁROCZE 2022\[SAB PSR 2022.xlsx]noty bilansowe'!$B$70</f>
    </oc>
    <nc r="X10">
      <v>2810955</v>
    </nc>
  </rcc>
  <rcc rId="3814" sId="15" numFmtId="34">
    <oc r="X11">
      <f>'P:\GIELDA\2022\PÓŁROCZE 2022\[SAB PSR 2022.xlsx]noty bilansowe'!$B$71</f>
    </oc>
    <nc r="X11">
      <v>1575375</v>
    </nc>
  </rcc>
  <rcc rId="3815" sId="16" numFmtId="34">
    <oc r="Y3">
      <f>'P:\GIELDA\2022\PÓŁROCZE 2022\[SAB PSR 2022.xlsx]Papiery do obrotu'!$B$4</f>
    </oc>
    <nc r="Y3">
      <v>5603932</v>
    </nc>
  </rcc>
  <rcc rId="3816" sId="16" numFmtId="34">
    <oc r="Y5">
      <f>'P:\GIELDA\2022\PÓŁROCZE 2022\[SAB PSR 2022.xlsx]Papiery do obrotu'!$B$11</f>
    </oc>
    <nc r="Y5">
      <v>2394351</v>
    </nc>
  </rcc>
  <rcc rId="3817" sId="16" numFmtId="34">
    <oc r="Y9">
      <f>'P:\GIELDA\2022\PÓŁROCZE 2022\[SAB PSR 2022.xlsx]Papiery do obrotu'!$B$20</f>
    </oc>
    <nc r="Y9">
      <v>735451</v>
    </nc>
  </rcc>
  <rcc rId="3818" sId="16" numFmtId="34">
    <oc r="Y13">
      <f>'P:\GIELDA\2022\PÓŁROCZE 2022\[SAB PSR 2022.xlsx]Papiery do obrotu'!$B$24</f>
    </oc>
    <nc r="Y13">
      <v>13932</v>
    </nc>
  </rcc>
  <rcc rId="3819" sId="16" numFmtId="34">
    <oc r="Y14">
      <f>'P:\GIELDA\2022\PÓŁROCZE 2022\[SAB PSR 2022.xlsx]Papiery do obrotu'!$B$26</f>
    </oc>
    <nc r="Y14">
      <v>23078</v>
    </nc>
  </rcc>
  <rcc rId="3820" sId="16" numFmtId="34">
    <oc r="Y27">
      <f>'P:\GIELDA\2022\PÓŁROCZE 2022\[SAB PSR 2022.xlsx]Papiery do obrotu'!$C$3</f>
    </oc>
    <nc r="Y27">
      <v>7634520</v>
    </nc>
  </rcc>
  <rcc rId="3821" sId="16" numFmtId="34">
    <oc r="Y28">
      <f>'P:\GIELDA\2022\PÓŁROCZE 2022\[SAB PSR 2022.xlsx]Papiery do obrotu'!$C$4</f>
    </oc>
    <nc r="Y28">
      <v>5459142</v>
    </nc>
  </rcc>
  <rcc rId="3822" sId="16" numFmtId="34">
    <oc r="Y30">
      <f>'P:\GIELDA\2022\PÓŁROCZE 2022\[SAB PSR 2022.xlsx]Papiery do obrotu'!$C$11</f>
    </oc>
    <nc r="Y30">
      <v>2175378</v>
    </nc>
  </rcc>
  <rcc rId="3823" sId="16" numFmtId="34">
    <oc r="Y31">
      <f>'P:\GIELDA\2022\PÓŁROCZE 2022\[SAB PSR 2022.xlsx]Papiery do obrotu'!$C$27</f>
    </oc>
    <nc r="Y31">
      <v>673307</v>
    </nc>
  </rcc>
  <rcc rId="3824" sId="16" numFmtId="34">
    <oc r="Y19">
      <f>'P:\GIELDA\2022\PÓŁROCZE 2022\[SAB PSR 2022.xlsx]Pochodne zabezpieczające'!$B$3</f>
    </oc>
    <nc r="Y19">
      <v>736713</v>
    </nc>
  </rcc>
  <rcc rId="3825" sId="16" numFmtId="34">
    <oc r="Y20">
      <f>'P:\GIELDA\2022\PÓŁROCZE 2022\[SAB PSR 2022.xlsx]Pochodne zabezpieczające'!$B$4</f>
    </oc>
    <nc r="Y20">
      <v>24845</v>
    </nc>
  </rcc>
  <rcc rId="3826" sId="16" numFmtId="34">
    <oc r="Y36">
      <f>'P:\GIELDA\2022\PÓŁROCZE 2022\[SAB PSR 2022.xlsx]Pochodne zabezpieczające'!$C$3</f>
    </oc>
    <nc r="Y36">
      <v>13094</v>
    </nc>
  </rcc>
  <rcc rId="3827" sId="16" numFmtId="34">
    <oc r="Y37">
      <f>'P:\GIELDA\2022\PÓŁROCZE 2022\[SAB PSR 2022.xlsx]Pochodne zabezpieczające'!$C$4</f>
    </oc>
    <nc r="Y37">
      <v>2090637</v>
    </nc>
  </rcc>
  <rcc rId="3828" sId="16" odxf="1" dxf="1">
    <oc r="X26">
      <f>X18</f>
    </oc>
    <nc r="X26">
      <f>X18</f>
    </nc>
    <odxf>
      <font>
        <sz val="8"/>
        <color rgb="FFC00000"/>
        <name val="Open Sans"/>
        <scheme val="none"/>
      </font>
    </odxf>
    <ndxf>
      <font>
        <sz val="8"/>
        <color rgb="FFC00000"/>
        <name val="Open Sans"/>
        <scheme val="none"/>
      </font>
    </ndxf>
  </rcc>
  <rcc rId="3829" sId="16" odxf="1" dxf="1">
    <oc r="Y26">
      <f>Y18</f>
    </oc>
    <nc r="Y26">
      <f>Y18</f>
    </nc>
    <odxf>
      <font>
        <sz val="8"/>
        <color rgb="FFC00000"/>
        <name val="Open Sans"/>
        <scheme val="none"/>
      </font>
    </odxf>
    <ndxf>
      <font>
        <sz val="8"/>
        <color rgb="FFC00000"/>
        <name val="Open Sans"/>
        <scheme val="none"/>
      </font>
    </ndxf>
  </rcc>
  <rcc rId="3830" sId="16" odxf="1" dxf="1">
    <oc r="X35">
      <f>X26</f>
    </oc>
    <nc r="X35">
      <f>X26</f>
    </nc>
    <odxf>
      <font>
        <sz val="8"/>
        <color rgb="FFC00000"/>
        <name val="Open Sans"/>
        <scheme val="none"/>
      </font>
    </odxf>
    <ndxf>
      <font>
        <sz val="8"/>
        <color rgb="FFC00000"/>
        <name val="Open Sans"/>
        <scheme val="none"/>
      </font>
    </ndxf>
  </rcc>
  <rcc rId="3831" sId="16" odxf="1" dxf="1">
    <oc r="Y35">
      <f>Y26</f>
    </oc>
    <nc r="Y35">
      <f>Y26</f>
    </nc>
    <odxf>
      <font>
        <sz val="8"/>
        <color rgb="FFC00000"/>
        <name val="Open Sans"/>
        <scheme val="none"/>
      </font>
    </odxf>
    <ndxf>
      <font>
        <sz val="8"/>
        <color rgb="FFC00000"/>
        <name val="Open Sans"/>
        <scheme val="none"/>
      </font>
    </ndxf>
  </rcc>
  <rcv guid="{899D69CD-4B7E-42BC-9944-5BD922EB798C}" action="delete"/>
  <rdn rId="0" localSheetId="3" customView="1" name="Z_899D69CD_4B7E_42BC_9944_5BD922EB798C_.wvu.PrintArea" hidden="1" oldHidden="1">
    <formula>BS!$A$1:$P$53</formula>
    <oldFormula>BS!$A$1:$P$53</oldFormula>
  </rdn>
  <rdn rId="0" localSheetId="9" customView="1" name="Z_899D69CD_4B7E_42BC_9944_5BD922EB798C_.wvu.Rows" hidden="1" oldHidden="1">
    <formula>'Należności od klientów'!$8:$8</formula>
    <oldFormula>'Należności od klientów'!$8:$8</oldFormula>
  </rdn>
  <rcv guid="{899D69CD-4B7E-42BC-9944-5BD922EB798C}" action="add"/>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34" sId="3" numFmtId="34">
    <oc r="T7">
      <f>139549728-T56-T57</f>
    </oc>
    <nc r="T7">
      <v>129357246</v>
    </nc>
  </rcc>
  <rcc rId="3835" sId="3" numFmtId="34">
    <oc r="U7">
      <f>139451632-U56-U57</f>
    </oc>
    <nc r="U7">
      <v>128907765</v>
    </nc>
  </rcc>
  <rcc rId="3836" sId="3" numFmtId="34">
    <oc r="V7">
      <f>139230260-V56-V57</f>
    </oc>
    <nc r="V7">
      <v>127978833</v>
    </nc>
  </rcc>
  <rcc rId="3837" sId="3" numFmtId="34">
    <oc r="W7">
      <f>142894043-W56-W57</f>
    </oc>
    <nc r="W7">
      <v>131167579</v>
    </nc>
  </rcc>
  <rcc rId="3838" sId="3" numFmtId="34">
    <oc r="X7">
      <f>145966743-X56-X57</f>
    </oc>
    <nc r="X7">
      <v>133378724</v>
    </nc>
  </rcc>
  <rcc rId="3839" sId="3" numFmtId="34">
    <oc r="T10">
      <f>T57</f>
    </oc>
    <nc r="T10">
      <v>9630028</v>
    </nc>
  </rcc>
  <rcc rId="3840" sId="3" numFmtId="34">
    <oc r="U10">
      <f>U57</f>
    </oc>
    <nc r="U10">
      <v>9810746</v>
    </nc>
  </rcc>
  <rcc rId="3841" sId="3" numFmtId="34">
    <oc r="V10">
      <f>V57</f>
    </oc>
    <nc r="V10">
      <v>10083485</v>
    </nc>
  </rcc>
  <rcc rId="3842" sId="3" numFmtId="34">
    <oc r="W10">
      <f>W57</f>
    </oc>
    <nc r="W10">
      <v>10466456</v>
    </nc>
  </rcc>
  <rcc rId="3843" sId="3" numFmtId="34">
    <oc r="X10">
      <f>X57</f>
    </oc>
    <nc r="X10">
      <v>10728943</v>
    </nc>
  </rcc>
  <rcc rId="3844" sId="3" numFmtId="34">
    <oc r="T41">
      <f>952115-T56</f>
    </oc>
    <nc r="T41">
      <v>389661</v>
    </nc>
  </rcc>
  <rcc rId="3845" sId="3" numFmtId="34">
    <oc r="U41">
      <f>1123240-U56</f>
    </oc>
    <nc r="U41">
      <v>390119</v>
    </nc>
  </rcc>
  <rcc rId="3846" sId="3" numFmtId="34">
    <oc r="V41">
      <f>1590706-V56</f>
    </oc>
    <nc r="V41">
      <v>422764</v>
    </nc>
  </rcc>
  <rcc rId="3847" sId="3" numFmtId="34">
    <oc r="W41">
      <f>1711765-W56</f>
    </oc>
    <nc r="W41">
      <v>451757</v>
    </nc>
  </rcc>
  <rcc rId="3848" sId="3" numFmtId="34">
    <oc r="X41">
      <f>2358989-X56</f>
    </oc>
    <nc r="X41">
      <v>499913</v>
    </nc>
  </rcc>
  <rcc rId="3849" sId="3">
    <oc r="C56" t="inlineStr">
      <is>
        <t>korekta WBB - ryzyko prawne</t>
      </is>
    </oc>
    <nc r="C56"/>
  </rcc>
  <rcc rId="3850" sId="3" numFmtId="4">
    <oc r="T56">
      <v>562454</v>
    </oc>
    <nc r="T56"/>
  </rcc>
  <rcc rId="3851" sId="3" numFmtId="4">
    <oc r="U56">
      <v>733121</v>
    </oc>
    <nc r="U56"/>
  </rcc>
  <rcc rId="3852" sId="3" numFmtId="4">
    <oc r="V56">
      <v>1167942</v>
    </oc>
    <nc r="V56"/>
  </rcc>
  <rcc rId="3853" sId="3" numFmtId="4">
    <oc r="W56">
      <v>1260008</v>
    </oc>
    <nc r="W56"/>
  </rcc>
  <rcc rId="3854" sId="3" numFmtId="4">
    <oc r="X56">
      <v>1859076</v>
    </oc>
    <nc r="X56"/>
  </rcc>
  <rcc rId="3855" sId="3">
    <oc r="C57" t="inlineStr">
      <is>
        <t>korekta Leasing</t>
      </is>
    </oc>
    <nc r="C57"/>
  </rcc>
  <rcc rId="3856" sId="3" numFmtId="4">
    <oc r="T57">
      <v>9630028</v>
    </oc>
    <nc r="T57"/>
  </rcc>
  <rcc rId="3857" sId="3" numFmtId="4">
    <oc r="U57">
      <v>9810746</v>
    </oc>
    <nc r="U57"/>
  </rcc>
  <rcc rId="3858" sId="3" numFmtId="4">
    <oc r="V57">
      <v>10083485</v>
    </oc>
    <nc r="V57"/>
  </rcc>
  <rcc rId="3859" sId="3" numFmtId="4">
    <oc r="W57">
      <v>10466456</v>
    </oc>
    <nc r="W57"/>
  </rcc>
  <rcc rId="3860" sId="3" numFmtId="4">
    <oc r="X57">
      <v>10728943</v>
    </oc>
    <nc r="X57"/>
  </rcc>
  <rcc rId="3861" sId="3">
    <oc r="C59" t="inlineStr">
      <is>
        <t>Loans and advances to customers, incl.:</t>
      </is>
    </oc>
    <nc r="C59"/>
  </rcc>
  <rcc rId="3862" sId="3">
    <oc r="C60" t="inlineStr">
      <is>
        <t>przed korektą</t>
      </is>
    </oc>
    <nc r="C60"/>
  </rcc>
  <rcc rId="3863" sId="3" numFmtId="4">
    <oc r="T60">
      <v>141998745</v>
    </oc>
    <nc r="T60"/>
  </rcc>
  <rcc rId="3864" sId="3" numFmtId="4">
    <oc r="U60">
      <v>143001534</v>
    </oc>
    <nc r="U60"/>
  </rcc>
  <rcc rId="3865" sId="3" numFmtId="4">
    <oc r="V60">
      <v>141989966</v>
    </oc>
    <nc r="V60"/>
  </rcc>
  <rcc rId="3866" sId="3" numFmtId="4">
    <oc r="W60">
      <v>145347384</v>
    </oc>
    <nc r="W60"/>
  </rcc>
  <rcc rId="3867" sId="3" numFmtId="4">
    <oc r="X60">
      <v>148250421</v>
    </oc>
    <nc r="X60"/>
  </rcc>
  <rcc rId="3868" sId="3">
    <oc r="C61" t="inlineStr">
      <is>
        <t>po korekcie</t>
      </is>
    </oc>
    <nc r="C61"/>
  </rcc>
  <rcc rId="3869" sId="3">
    <oc r="T61">
      <f>T6</f>
    </oc>
    <nc r="T61"/>
  </rcc>
  <rcc rId="3870" sId="3">
    <oc r="U61">
      <f>U6</f>
    </oc>
    <nc r="U61"/>
  </rcc>
  <rcc rId="3871" sId="3">
    <oc r="V61">
      <f>V6</f>
    </oc>
    <nc r="V61"/>
  </rcc>
  <rcc rId="3872" sId="3">
    <oc r="W61">
      <f>W6</f>
    </oc>
    <nc r="W61"/>
  </rcc>
  <rcc rId="3873" sId="3">
    <oc r="X61">
      <f>X6</f>
    </oc>
    <nc r="X61"/>
  </rcc>
  <rcc rId="3874" sId="3">
    <oc r="C62" t="inlineStr">
      <is>
        <t>różnica</t>
      </is>
    </oc>
    <nc r="C62"/>
  </rcc>
  <rcc rId="3875" sId="3">
    <oc r="T62">
      <f>T60-T61</f>
    </oc>
    <nc r="T62"/>
  </rcc>
  <rcc rId="3876" sId="3">
    <oc r="U62">
      <f>U60-U61</f>
    </oc>
    <nc r="U62"/>
  </rcc>
  <rcc rId="3877" sId="3">
    <oc r="V62">
      <f>V60-V61</f>
    </oc>
    <nc r="V62"/>
  </rcc>
  <rcc rId="3878" sId="3">
    <oc r="W62">
      <f>W60-W61</f>
    </oc>
    <nc r="W62"/>
  </rcc>
  <rcc rId="3879" sId="3">
    <oc r="X62">
      <f>X60-X61</f>
    </oc>
    <nc r="X62"/>
  </rcc>
  <rcc rId="3880" sId="3">
    <oc r="C64" t="inlineStr">
      <is>
        <t>Other provisions</t>
      </is>
    </oc>
    <nc r="C64"/>
  </rcc>
  <rcc rId="3881" sId="3">
    <oc r="C65" t="inlineStr">
      <is>
        <t>przed korektą</t>
      </is>
    </oc>
    <nc r="C65"/>
  </rcc>
  <rcc rId="3882" sId="3" numFmtId="4">
    <oc r="T65">
      <v>952115</v>
    </oc>
    <nc r="T65"/>
  </rcc>
  <rcc rId="3883" sId="3" numFmtId="4">
    <oc r="U65">
      <v>1123240</v>
    </oc>
    <nc r="U65"/>
  </rcc>
  <rcc rId="3884" sId="3" numFmtId="4">
    <oc r="V65">
      <v>1590706</v>
    </oc>
    <nc r="V65"/>
  </rcc>
  <rcc rId="3885" sId="3" numFmtId="4">
    <oc r="W65">
      <v>1711765</v>
    </oc>
    <nc r="W65"/>
  </rcc>
  <rcc rId="3886" sId="3" numFmtId="4">
    <oc r="X65">
      <v>2358989</v>
    </oc>
    <nc r="X65"/>
  </rcc>
  <rcc rId="3887" sId="3">
    <oc r="C66" t="inlineStr">
      <is>
        <t>po korekcie</t>
      </is>
    </oc>
    <nc r="C66"/>
  </rcc>
  <rcc rId="3888" sId="3">
    <oc r="T66">
      <f>T41</f>
    </oc>
    <nc r="T66"/>
  </rcc>
  <rcc rId="3889" sId="3">
    <oc r="U66">
      <f>U41</f>
    </oc>
    <nc r="U66"/>
  </rcc>
  <rcc rId="3890" sId="3">
    <oc r="V66">
      <f>V41</f>
    </oc>
    <nc r="V66"/>
  </rcc>
  <rcc rId="3891" sId="3">
    <oc r="W66">
      <f>W41</f>
    </oc>
    <nc r="W66"/>
  </rcc>
  <rcc rId="3892" sId="3">
    <oc r="X66">
      <f>X41</f>
    </oc>
    <nc r="X66"/>
  </rcc>
  <rcc rId="3893" sId="3">
    <oc r="C67" t="inlineStr">
      <is>
        <t>różnica</t>
      </is>
    </oc>
    <nc r="C67"/>
  </rcc>
  <rcc rId="3894" sId="3">
    <oc r="T67">
      <f>T65-T66</f>
    </oc>
    <nc r="T67"/>
  </rcc>
  <rcc rId="3895" sId="3">
    <oc r="U67">
      <f>U65-U66</f>
    </oc>
    <nc r="U67"/>
  </rcc>
  <rcc rId="3896" sId="3">
    <oc r="V67">
      <f>V65-V66</f>
    </oc>
    <nc r="V67"/>
  </rcc>
  <rcc rId="3897" sId="3">
    <oc r="W67">
      <f>W65-W66</f>
    </oc>
    <nc r="W67"/>
  </rcc>
  <rcc rId="3898" sId="3">
    <oc r="X67">
      <f>X65-X66</f>
    </oc>
    <nc r="X67"/>
  </rcc>
  <rfmt sheetId="3" sqref="A54:XFD54" start="0" length="2147483647">
    <dxf>
      <font>
        <color theme="0"/>
      </font>
    </dxf>
  </rfmt>
  <rfmt sheetId="2" sqref="A38:XFD39" start="0" length="2147483647">
    <dxf>
      <font>
        <color theme="0"/>
      </font>
    </dxf>
  </rfmt>
  <rfmt sheetId="9" sqref="A16:XFD23" start="0" length="2147483647">
    <dxf>
      <font>
        <color theme="0"/>
      </font>
    </dxf>
  </rfmt>
  <rcc rId="3899" sId="9" numFmtId="34">
    <oc r="R4">
      <f>81387891-R17</f>
    </oc>
    <nc r="R4">
      <v>80825437</v>
    </nc>
  </rcc>
  <rcc rId="3900" sId="9" numFmtId="34">
    <oc r="S4">
      <f>80682128-S17</f>
    </oc>
    <nc r="S4">
      <v>79949007</v>
    </nc>
  </rcc>
  <rcc rId="3901" sId="9" numFmtId="34">
    <oc r="T4">
      <f>81054421-T17</f>
    </oc>
    <nc r="T4">
      <v>79886479</v>
    </nc>
  </rcc>
  <rcc rId="3902" sId="9" numFmtId="34">
    <oc r="U4">
      <f>83106167-U17</f>
    </oc>
    <nc r="U4">
      <v>81846159</v>
    </nc>
  </rcc>
  <rcc rId="3903" sId="9" numFmtId="34">
    <oc r="V4">
      <f>84898255-V17</f>
    </oc>
    <nc r="V4">
      <v>83039179</v>
    </nc>
  </rcc>
  <rcc rId="3904" sId="9" numFmtId="34">
    <oc r="R5">
      <f>52758103-R17</f>
    </oc>
    <nc r="R5">
      <v>52195649</v>
    </nc>
  </rcc>
  <rcc rId="3905" sId="9" numFmtId="34">
    <oc r="S5">
      <f>52646291-S17</f>
    </oc>
    <nc r="S5">
      <v>51913170</v>
    </nc>
  </rcc>
  <rcc rId="3906" sId="9" numFmtId="34">
    <oc r="T5">
      <f>52975424-T17</f>
    </oc>
    <nc r="T5">
      <v>51807482</v>
    </nc>
  </rcc>
  <rcc rId="3907" sId="9" numFmtId="34">
    <oc r="U5">
      <f>54464819-U17</f>
    </oc>
    <nc r="U5">
      <v>53204811</v>
    </nc>
  </rcc>
  <rcc rId="3908" sId="9" numFmtId="34">
    <oc r="V5">
      <f>56599967-V17</f>
    </oc>
    <nc r="V5">
      <v>54740891</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61" sId="13" numFmtId="34">
    <oc r="S5">
      <f>15668-10065</f>
    </oc>
    <nc r="S5">
      <v>5603</v>
    </nc>
  </rcc>
  <rcc rId="5262" sId="13" numFmtId="34">
    <oc r="T5">
      <f>7077-2952</f>
    </oc>
    <nc r="T5">
      <v>4125</v>
    </nc>
  </rcc>
  <rcc rId="5263" sId="13" numFmtId="34">
    <oc r="U5">
      <f>23639-22240</f>
    </oc>
    <nc r="U5">
      <v>1399</v>
    </nc>
  </rcc>
  <rcc rId="5264" sId="13" numFmtId="34">
    <oc r="V5">
      <f>19266-11323</f>
    </oc>
    <nc r="V5">
      <v>7943</v>
    </nc>
  </rcc>
  <rcc rId="5265" sId="13" numFmtId="34">
    <oc r="S14">
      <f>15416+800-S13</f>
    </oc>
    <nc r="S14">
      <v>13091</v>
    </nc>
  </rcc>
  <rcc rId="5266" sId="13" numFmtId="34">
    <oc r="T14">
      <f>31748-T13</f>
    </oc>
    <nc r="T14">
      <v>27597</v>
    </nc>
  </rcc>
  <rcc rId="5267" sId="13" numFmtId="34">
    <oc r="U14">
      <f>17954-U13</f>
    </oc>
    <nc r="U14">
      <v>12118</v>
    </nc>
  </rcc>
  <rcc rId="5268" sId="13" numFmtId="34">
    <oc r="V14">
      <f>73237-V13</f>
    </oc>
    <nc r="V14">
      <v>63750</v>
    </nc>
  </rcc>
  <rcc rId="5269" sId="13" numFmtId="34">
    <oc r="W14">
      <f>22620-W13</f>
    </oc>
    <nc r="W14">
      <v>12703</v>
    </nc>
  </rcc>
  <rcc rId="5270" sId="13" numFmtId="34">
    <oc r="X14">
      <f>33174-X13</f>
    </oc>
    <nc r="X14">
      <v>21362</v>
    </nc>
  </rcc>
  <rcc rId="5271" sId="13" numFmtId="34">
    <oc r="C15">
      <f>SUM(C3:C14)</f>
    </oc>
    <nc r="C15">
      <v>42340</v>
    </nc>
  </rcc>
  <rcc rId="5272" sId="13" numFmtId="34">
    <oc r="D15">
      <f>SUM(D3:D14)</f>
    </oc>
    <nc r="D15">
      <v>32204</v>
    </nc>
  </rcc>
  <rcc rId="5273" sId="13" numFmtId="34">
    <oc r="E15">
      <f>SUM(E3:E14)</f>
    </oc>
    <nc r="E15">
      <v>23671</v>
    </nc>
  </rcc>
  <rcc rId="5274" sId="13" numFmtId="34">
    <oc r="F15">
      <f>SUM(F3:F14)</f>
    </oc>
    <nc r="F15">
      <v>52372</v>
    </nc>
  </rcc>
  <rcc rId="5275" sId="13" numFmtId="34">
    <oc r="G15">
      <f>SUM(G3:G14)</f>
    </oc>
    <nc r="G15">
      <v>77448</v>
    </nc>
  </rcc>
  <rcc rId="5276" sId="13" numFmtId="34">
    <oc r="H15">
      <f>SUM(H3:H14)</f>
    </oc>
    <nc r="H15">
      <v>76421</v>
    </nc>
  </rcc>
  <rcc rId="5277" sId="13" numFmtId="34">
    <oc r="I15">
      <f>SUM(I3:I14)</f>
    </oc>
    <nc r="I15">
      <v>25814</v>
    </nc>
  </rcc>
  <rcc rId="5278" sId="13" numFmtId="34">
    <oc r="J15">
      <f>SUM(J3:J14)</f>
    </oc>
    <nc r="J15">
      <v>34159</v>
    </nc>
  </rcc>
  <rcc rId="5279" sId="13" numFmtId="34">
    <oc r="K15">
      <f>SUM(K3:K14)</f>
    </oc>
    <nc r="K15">
      <v>32270</v>
    </nc>
  </rcc>
  <rcc rId="5280" sId="13" numFmtId="34">
    <oc r="L15">
      <f>SUM(L3:L14)</f>
    </oc>
    <nc r="L15">
      <v>50602</v>
    </nc>
  </rcc>
  <rcc rId="5281" sId="13" numFmtId="34">
    <oc r="M15">
      <f>SUM(M3:M14)</f>
    </oc>
    <nc r="M15">
      <v>100791</v>
    </nc>
  </rcc>
  <rcc rId="5282" sId="13" numFmtId="34">
    <oc r="N15">
      <f>SUM(N3:N14)</f>
    </oc>
    <nc r="N15">
      <v>69832</v>
    </nc>
  </rcc>
  <rcc rId="5283" sId="13" numFmtId="34">
    <oc r="O15">
      <f>SUM(O3:O14)</f>
    </oc>
    <nc r="O15">
      <v>40816</v>
    </nc>
  </rcc>
  <rcc rId="5284" sId="13" numFmtId="34">
    <oc r="P15">
      <f>SUM(P3:P14)</f>
    </oc>
    <nc r="P15">
      <v>25724</v>
    </nc>
  </rcc>
  <rcc rId="5285" sId="13" numFmtId="34">
    <oc r="Q15">
      <f>SUM(Q3:Q14)</f>
    </oc>
    <nc r="Q15">
      <v>40773</v>
    </nc>
  </rcc>
  <rcc rId="5286" sId="13" numFmtId="34">
    <oc r="R15">
      <f>SUM(R3:R14)</f>
    </oc>
    <nc r="R15">
      <v>68666</v>
    </nc>
  </rcc>
  <rcc rId="5287" sId="13" numFmtId="34">
    <oc r="S15">
      <f>SUM(S3:S14)</f>
    </oc>
    <nc r="S15">
      <v>30399</v>
    </nc>
  </rcc>
  <rcc rId="5288" sId="13" numFmtId="34">
    <oc r="T15">
      <f>SUM(T3:T14)</f>
    </oc>
    <nc r="T15">
      <v>53387</v>
    </nc>
  </rcc>
  <rcc rId="5289" sId="13" numFmtId="34">
    <oc r="U15">
      <f>SUM(U3:U14)</f>
    </oc>
    <nc r="U15">
      <v>25842</v>
    </nc>
  </rcc>
  <rcc rId="5290" sId="13" numFmtId="34">
    <oc r="V15">
      <f>SUM(V3:V14)</f>
    </oc>
    <nc r="V15">
      <v>106700</v>
    </nc>
  </rcc>
  <rcc rId="5291" sId="13" numFmtId="34">
    <oc r="W15">
      <f>SUM(W3:W14)</f>
    </oc>
    <nc r="W15">
      <v>38058</v>
    </nc>
  </rcc>
  <rcc rId="5292" sId="13" numFmtId="34">
    <oc r="X15">
      <f>SUM(X3:X14)</f>
    </oc>
    <nc r="X15">
      <v>47911</v>
    </nc>
  </rcc>
  <rcc rId="5293" sId="13" numFmtId="34">
    <oc r="S16">
      <f>S15-'P:\GIELDA\PREZENTACJA\Q2 2022\załączniki\wysyłka Agnieszka\[Quarterly Financial_nowy format_IIQ2022.xlsx]P&amp;L'!S17</f>
    </oc>
    <nc r="S16">
      <v>0</v>
    </nc>
  </rcc>
  <rcc rId="5294" sId="13" numFmtId="34">
    <oc r="T16">
      <f>T15-'P:\GIELDA\PREZENTACJA\Q2 2022\załączniki\wysyłka Agnieszka\[Quarterly Financial_nowy format_IIQ2022.xlsx]P&amp;L'!T17</f>
    </oc>
    <nc r="T16">
      <v>0</v>
    </nc>
  </rcc>
  <rcc rId="5295" sId="13" numFmtId="34">
    <oc r="U16">
      <f>U15-'P:\GIELDA\PREZENTACJA\Q2 2022\załączniki\wysyłka Agnieszka\[Quarterly Financial_nowy format_IIQ2022.xlsx]P&amp;L'!U17</f>
    </oc>
    <nc r="U16">
      <v>0</v>
    </nc>
  </rcc>
  <rcc rId="5296" sId="13" numFmtId="34">
    <oc r="V16">
      <f>V15-'P:\GIELDA\PREZENTACJA\Q2 2022\załączniki\wysyłka Agnieszka\[Quarterly Financial_nowy format_IIQ2022.xlsx]P&amp;L'!V17</f>
    </oc>
    <nc r="V16">
      <v>0</v>
    </nc>
  </rcc>
  <rcc rId="5297" sId="13" numFmtId="34">
    <oc r="W16">
      <f>W15-'P:\GIELDA\PREZENTACJA\Q2 2022\załączniki\wysyłka Agnieszka\[Quarterly Financial_nowy format_IIQ2022.xlsx]P&amp;L'!W17</f>
    </oc>
    <nc r="W16">
      <v>0</v>
    </nc>
  </rcc>
  <rcc rId="5298" sId="13" numFmtId="34">
    <oc r="X16">
      <f>X15-'P:\GIELDA\PREZENTACJA\Q2 2022\załączniki\wysyłka Agnieszka\[Quarterly Financial_nowy format_IIQ2022.xlsx]P&amp;L'!Y17</f>
    </oc>
    <nc r="X16">
      <v>47911</v>
    </nc>
  </rcc>
  <rrc rId="5299" sId="13" ref="C1:C1048576" action="deleteCol">
    <undo index="0" exp="area" ref3D="1" dr="$C$1:$R$1048576" dn="Z_687A4863_1825_4D63_B732_E76682E6DE4F_.wvu.Cols" sId="13"/>
    <rfmt sheetId="13" xfDxf="1" sqref="C1:C1048576" start="0" length="0">
      <dxf>
        <font>
          <sz val="10"/>
          <name val="Open Sans"/>
          <scheme val="none"/>
        </font>
      </dxf>
    </rfmt>
    <rcc rId="0" sId="13" s="1" dxf="1">
      <nc r="C2"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3376</v>
      </nc>
      <ndxf>
        <font>
          <sz val="8"/>
          <color auto="1"/>
          <name val="Open Sans"/>
          <scheme val="none"/>
        </font>
        <numFmt numFmtId="166" formatCode="_(* #\ ###\ ##0_);_(* \(#\ ###\ ##0\);_(* &quot;-&quot;_);_(@_)"/>
        <alignment horizontal="right" vertical="center" readingOrder="0"/>
      </ndxf>
    </rcc>
    <rcc rId="0" sId="13" s="1" dxf="1" numFmtId="34">
      <nc r="C4">
        <v>433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1429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1503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362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24131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9934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42340</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0" sId="13" ref="C1:C1048576" action="deleteCol">
    <undo index="0" exp="area" ref3D="1" dr="$C$1:$Q$1048576" dn="Z_687A4863_1825_4D63_B732_E76682E6DE4F_.wvu.Cols" sId="13"/>
    <rfmt sheetId="13" xfDxf="1" sqref="C1:C1048576" start="0" length="0">
      <dxf>
        <font>
          <sz val="10"/>
          <name val="Open Sans"/>
          <scheme val="none"/>
        </font>
      </dxf>
    </rfmt>
    <rcc rId="0" sId="13" s="1" dxf="1">
      <nc r="C2" t="inlineStr">
        <is>
          <t>II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6938</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12355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591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11459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32204</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1" sId="13" ref="C1:C1048576" action="deleteCol">
    <undo index="0" exp="area" ref3D="1" dr="$C$1:$P$1048576" dn="Z_687A4863_1825_4D63_B732_E76682E6DE4F_.wvu.Cols" sId="13"/>
    <rfmt sheetId="13" xfDxf="1" sqref="C1:C1048576" start="0" length="0">
      <dxf>
        <font>
          <sz val="10"/>
          <name val="Open Sans"/>
          <scheme val="none"/>
        </font>
      </dxf>
    </rfmt>
    <rcc rId="0" sId="13" s="1" dxf="1">
      <nc r="C2" t="inlineStr">
        <is>
          <t>III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5170</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5764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447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1915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1299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8799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23671</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2" sId="13" ref="C1:C1048576" action="deleteCol">
    <undo index="0" exp="area" ref3D="1" dr="$C$1:$O$1048576" dn="Z_687A4863_1825_4D63_B732_E76682E6DE4F_.wvu.Cols" sId="13"/>
    <rfmt sheetId="13" xfDxf="1" sqref="C1:C1048576" start="0" length="0">
      <dxf>
        <font>
          <sz val="10"/>
          <name val="Open Sans"/>
          <scheme val="none"/>
        </font>
      </dxf>
    </rfmt>
    <rcc rId="0" sId="13" s="1" dxf="1">
      <nc r="C2" t="inlineStr">
        <is>
          <t>IV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5051</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23749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1276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10481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10403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52372</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3" sId="13" ref="C1:C1048576" action="deleteCol">
    <undo index="0" exp="area" ref3D="1" dr="$C$1:$N$1048576" dn="Z_687A4863_1825_4D63_B732_E76682E6DE4F_.wvu.Cols" sId="13"/>
    <rfmt sheetId="13" xfDxf="1" sqref="C1:C1048576" start="0" length="0">
      <dxf>
        <font>
          <sz val="10"/>
          <name val="Open Sans"/>
          <scheme val="none"/>
        </font>
      </dxf>
    </rfmt>
    <rcc rId="0" sId="13" s="1" dxf="1">
      <nc r="C2" t="inlineStr">
        <is>
          <t>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11115</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1922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965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2305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44277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1413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15451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77448</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rgb="FFFF0000"/>
          <name val="Open Sans"/>
          <scheme val="none"/>
        </font>
      </dxf>
    </rfmt>
    <rfmt sheetId="13" sqref="C18" start="0" length="0">
      <dxf>
        <font>
          <sz val="10"/>
          <color rgb="FFFF0000"/>
          <name val="Open Sans"/>
          <scheme val="none"/>
        </font>
      </dxf>
    </rfmt>
    <rfmt sheetId="13" sqref="C19" start="0" length="0">
      <dxf>
        <font>
          <sz val="10"/>
          <color rgb="FFFF0000"/>
          <name val="Open Sans"/>
          <scheme val="none"/>
        </font>
        <numFmt numFmtId="166" formatCode="_(* #\ ###\ ##0_);_(* \(#\ ###\ ##0\);_(* &quot;-&quot;_);_(@_)"/>
      </dxf>
    </rfmt>
    <rfmt sheetId="13" sqref="C20" start="0" length="0">
      <dxf>
        <font>
          <sz val="10"/>
          <color rgb="FFFF0000"/>
          <name val="Open Sans"/>
          <scheme val="none"/>
        </font>
        <numFmt numFmtId="166" formatCode="_(* #\ ###\ ##0_);_(* \(#\ ###\ ##0\);_(* &quot;-&quot;_);_(@_)"/>
      </dxf>
    </rfmt>
    <rfmt sheetId="13" sqref="C21" start="0" length="0">
      <dxf>
        <font>
          <sz val="10"/>
          <color rgb="FFFF0000"/>
          <name val="Open Sans"/>
          <scheme val="none"/>
        </font>
        <numFmt numFmtId="166" formatCode="_(* #\ ###\ ##0_);_(* \(#\ ###\ ##0\);_(* &quot;-&quot;_);_(@_)"/>
      </dxf>
    </rfmt>
    <rfmt sheetId="13" sqref="C22" start="0" length="0">
      <dxf>
        <font>
          <sz val="10"/>
          <color rgb="FFFF0000"/>
          <name val="Open Sans"/>
          <scheme val="none"/>
        </font>
        <numFmt numFmtId="166" formatCode="_(* #\ ###\ ##0_);_(* \(#\ ###\ ##0\);_(* &quot;-&quot;_);_(@_)"/>
      </dxf>
    </rfmt>
    <rfmt sheetId="13" sqref="C23" start="0" length="0">
      <dxf>
        <font>
          <sz val="10"/>
          <color rgb="FFFF0000"/>
          <name val="Open Sans"/>
          <scheme val="none"/>
        </font>
        <numFmt numFmtId="166" formatCode="_(* #\ ###\ ##0_);_(* \(#\ ###\ ##0\);_(* &quot;-&quot;_);_(@_)"/>
      </dxf>
    </rfmt>
    <rfmt sheetId="13" sqref="C24" start="0" length="0">
      <dxf>
        <font>
          <sz val="10"/>
          <color rgb="FFFF0000"/>
          <name val="Open Sans"/>
          <scheme val="none"/>
        </font>
        <numFmt numFmtId="166" formatCode="_(* #\ ###\ ##0_);_(* \(#\ ###\ ##0\);_(* &quot;-&quot;_);_(@_)"/>
      </dxf>
    </rfmt>
    <rfmt sheetId="13" sqref="C25" start="0" length="0">
      <dxf>
        <font>
          <sz val="10"/>
          <color rgb="FFFF0000"/>
          <name val="Open Sans"/>
          <scheme val="none"/>
        </font>
        <numFmt numFmtId="166" formatCode="_(* #\ ###\ ##0_);_(* \(#\ ###\ ##0\);_(* &quot;-&quot;_);_(@_)"/>
      </dxf>
    </rfmt>
    <rfmt sheetId="13" sqref="C26" start="0" length="0">
      <dxf>
        <font>
          <sz val="10"/>
          <color rgb="FFFF0000"/>
          <name val="Open Sans"/>
          <scheme val="none"/>
        </font>
        <numFmt numFmtId="166" formatCode="_(* #\ ###\ ##0_);_(* \(#\ ###\ ##0\);_(* &quot;-&quot;_);_(@_)"/>
      </dxf>
    </rfmt>
    <rfmt sheetId="13" sqref="C27" start="0" length="0">
      <dxf>
        <font>
          <sz val="10"/>
          <color rgb="FFFF0000"/>
          <name val="Open Sans"/>
          <scheme val="none"/>
        </font>
        <numFmt numFmtId="166" formatCode="_(* #\ ###\ ##0_);_(* \(#\ ###\ ##0\);_(* &quot;-&quot;_);_(@_)"/>
      </dxf>
    </rfmt>
    <rfmt sheetId="13" sqref="C28" start="0" length="0">
      <dxf>
        <font>
          <sz val="10"/>
          <color rgb="FFFF0000"/>
          <name val="Open Sans"/>
          <scheme val="none"/>
        </font>
        <numFmt numFmtId="166" formatCode="_(* #\ ###\ ##0_);_(* \(#\ ###\ ##0\);_(* &quot;-&quot;_);_(@_)"/>
      </dxf>
    </rfmt>
    <rfmt sheetId="13" sqref="C29" start="0" length="0">
      <dxf>
        <font>
          <sz val="10"/>
          <color rgb="FFFF0000"/>
          <name val="Open Sans"/>
          <scheme val="none"/>
        </font>
      </dxf>
    </rfmt>
    <rfmt sheetId="13" sqref="C30" start="0" length="0">
      <dxf>
        <font>
          <sz val="10"/>
          <color rgb="FFFF0000"/>
          <name val="Open Sans"/>
          <scheme val="none"/>
        </font>
      </dxf>
    </rfmt>
    <rfmt sheetId="13" sqref="C31" start="0" length="0">
      <dxf>
        <font>
          <sz val="10"/>
          <color rgb="FFFF0000"/>
          <name val="Open Sans"/>
          <scheme val="none"/>
        </font>
      </dxf>
    </rfmt>
    <rfmt sheetId="13" sqref="C32" start="0" length="0">
      <dxf>
        <font>
          <sz val="10"/>
          <color rgb="FFFF0000"/>
          <name val="Open Sans"/>
          <scheme val="none"/>
        </font>
      </dxf>
    </rfmt>
    <rfmt sheetId="13" sqref="C33" start="0" length="0">
      <dxf>
        <font>
          <sz val="10"/>
          <color rgb="FFFF0000"/>
          <name val="Open Sans"/>
          <scheme val="none"/>
        </font>
      </dxf>
    </rfmt>
    <rfmt sheetId="13" sqref="C34" start="0" length="0">
      <dxf>
        <font>
          <sz val="10"/>
          <color rgb="FFFF0000"/>
          <name val="Open Sans"/>
          <scheme val="none"/>
        </font>
      </dxf>
    </rfmt>
    <rfmt sheetId="13" sqref="C35" start="0" length="0">
      <dxf>
        <font>
          <sz val="10"/>
          <color rgb="FFFF0000"/>
          <name val="Open Sans"/>
          <scheme val="none"/>
        </font>
      </dxf>
    </rfmt>
    <rfmt sheetId="13" sqref="C36" start="0" length="0">
      <dxf>
        <font>
          <sz val="10"/>
          <color rgb="FFFF0000"/>
          <name val="Open Sans"/>
          <scheme val="none"/>
        </font>
      </dxf>
    </rfmt>
    <rfmt sheetId="13" sqref="C37" start="0" length="0">
      <dxf>
        <font>
          <sz val="10"/>
          <color rgb="FFFF0000"/>
          <name val="Open Sans"/>
          <scheme val="none"/>
        </font>
      </dxf>
    </rfmt>
    <rfmt sheetId="13" sqref="C38" start="0" length="0">
      <dxf>
        <font>
          <sz val="10"/>
          <color rgb="FFFF0000"/>
          <name val="Open Sans"/>
          <scheme val="none"/>
        </font>
      </dxf>
    </rfmt>
  </rrc>
  <rrc rId="5304" sId="13" ref="C1:C1048576" action="deleteCol">
    <undo index="0" exp="area" ref3D="1" dr="$C$1:$M$1048576" dn="Z_687A4863_1825_4D63_B732_E76682E6DE4F_.wvu.Cols" sId="13"/>
    <rfmt sheetId="13" xfDxf="1" sqref="C1:C1048576" start="0" length="0">
      <dxf>
        <font>
          <sz val="10"/>
          <name val="Open Sans"/>
          <scheme val="none"/>
        </font>
      </dxf>
    </rfmt>
    <rcc rId="0" sId="13" s="1" dxf="1">
      <nc r="C2" t="inlineStr">
        <is>
          <t>II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4672</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53205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588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1928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-2797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18557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76421</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rgb="FF0070C0"/>
          <name val="Open Sans"/>
          <scheme val="none"/>
        </font>
      </dxf>
    </rfmt>
    <rfmt sheetId="13" sqref="C17" start="0" length="0">
      <dxf>
        <font>
          <sz val="10"/>
          <color rgb="FFFF0000"/>
          <name val="Open Sans"/>
          <scheme val="none"/>
        </font>
      </dxf>
    </rfmt>
    <rfmt sheetId="13" sqref="C18" start="0" length="0">
      <dxf>
        <font>
          <sz val="10"/>
          <color rgb="FFFF0000"/>
          <name val="Open Sans"/>
          <scheme val="none"/>
        </font>
      </dxf>
    </rfmt>
    <rfmt sheetId="13" sqref="C19" start="0" length="0">
      <dxf>
        <font>
          <sz val="10"/>
          <color rgb="FFFF0000"/>
          <name val="Open Sans"/>
          <scheme val="none"/>
        </font>
      </dxf>
    </rfmt>
    <rfmt sheetId="13" sqref="C20" start="0" length="0">
      <dxf>
        <font>
          <sz val="10"/>
          <color rgb="FFFF0000"/>
          <name val="Open Sans"/>
          <scheme val="none"/>
        </font>
      </dxf>
    </rfmt>
    <rfmt sheetId="13" sqref="C21" start="0" length="0">
      <dxf>
        <font>
          <sz val="10"/>
          <color rgb="FFFF0000"/>
          <name val="Open Sans"/>
          <scheme val="none"/>
        </font>
      </dxf>
    </rfmt>
    <rfmt sheetId="13" sqref="C22" start="0" length="0">
      <dxf>
        <font>
          <sz val="10"/>
          <color rgb="FFFF0000"/>
          <name val="Open Sans"/>
          <scheme val="none"/>
        </font>
      </dxf>
    </rfmt>
    <rfmt sheetId="13" sqref="C23" start="0" length="0">
      <dxf>
        <font>
          <sz val="10"/>
          <color rgb="FFFF0000"/>
          <name val="Open Sans"/>
          <scheme val="none"/>
        </font>
      </dxf>
    </rfmt>
    <rfmt sheetId="13" sqref="C24" start="0" length="0">
      <dxf>
        <font>
          <sz val="10"/>
          <color rgb="FFFF0000"/>
          <name val="Open Sans"/>
          <scheme val="none"/>
        </font>
      </dxf>
    </rfmt>
    <rfmt sheetId="13" sqref="C25" start="0" length="0">
      <dxf>
        <font>
          <sz val="10"/>
          <color rgb="FFFF0000"/>
          <name val="Open Sans"/>
          <scheme val="none"/>
        </font>
      </dxf>
    </rfmt>
    <rfmt sheetId="13" sqref="C26" start="0" length="0">
      <dxf>
        <font>
          <sz val="10"/>
          <color rgb="FFFF0000"/>
          <name val="Open Sans"/>
          <scheme val="none"/>
        </font>
      </dxf>
    </rfmt>
    <rfmt sheetId="13" sqref="C27" start="0" length="0">
      <dxf>
        <font>
          <sz val="10"/>
          <color rgb="FFFF0000"/>
          <name val="Open Sans"/>
          <scheme val="none"/>
        </font>
      </dxf>
    </rfmt>
    <rfmt sheetId="13" sqref="C28" start="0" length="0">
      <dxf>
        <font>
          <sz val="10"/>
          <color rgb="FFFF0000"/>
          <name val="Open Sans"/>
          <scheme val="none"/>
        </font>
      </dxf>
    </rfmt>
    <rfmt sheetId="13" sqref="C29" start="0" length="0">
      <dxf>
        <font>
          <sz val="10"/>
          <color rgb="FFFF0000"/>
          <name val="Open Sans"/>
          <scheme val="none"/>
        </font>
      </dxf>
    </rfmt>
    <rfmt sheetId="13" sqref="C30" start="0" length="0">
      <dxf>
        <font>
          <sz val="10"/>
          <color rgb="FFFF0000"/>
          <name val="Open Sans"/>
          <scheme val="none"/>
        </font>
      </dxf>
    </rfmt>
    <rfmt sheetId="13" sqref="C31" start="0" length="0">
      <dxf>
        <font>
          <sz val="10"/>
          <color rgb="FFFF0000"/>
          <name val="Open Sans"/>
          <scheme val="none"/>
        </font>
      </dxf>
    </rfmt>
    <rfmt sheetId="13" sqref="C32" start="0" length="0">
      <dxf>
        <font>
          <sz val="10"/>
          <color rgb="FFFF0000"/>
          <name val="Open Sans"/>
          <scheme val="none"/>
        </font>
      </dxf>
    </rfmt>
    <rfmt sheetId="13" sqref="C33" start="0" length="0">
      <dxf>
        <font>
          <sz val="10"/>
          <color rgb="FFFF0000"/>
          <name val="Open Sans"/>
          <scheme val="none"/>
        </font>
      </dxf>
    </rfmt>
    <rfmt sheetId="13" sqref="C34" start="0" length="0">
      <dxf>
        <font>
          <sz val="10"/>
          <color rgb="FFFF0000"/>
          <name val="Open Sans"/>
          <scheme val="none"/>
        </font>
      </dxf>
    </rfmt>
    <rfmt sheetId="13" sqref="C35" start="0" length="0">
      <dxf>
        <font>
          <sz val="10"/>
          <color rgb="FFFF0000"/>
          <name val="Open Sans"/>
          <scheme val="none"/>
        </font>
      </dxf>
    </rfmt>
    <rfmt sheetId="13" sqref="C36" start="0" length="0">
      <dxf>
        <font>
          <sz val="10"/>
          <color rgb="FFFF0000"/>
          <name val="Open Sans"/>
          <scheme val="none"/>
        </font>
      </dxf>
    </rfmt>
    <rfmt sheetId="13" sqref="C37" start="0" length="0">
      <dxf>
        <font>
          <sz val="10"/>
          <color rgb="FFFF0000"/>
          <name val="Open Sans"/>
          <scheme val="none"/>
        </font>
      </dxf>
    </rfmt>
    <rfmt sheetId="13" sqref="C38" start="0" length="0">
      <dxf>
        <font>
          <sz val="10"/>
          <color rgb="FFFF0000"/>
          <name val="Open Sans"/>
          <scheme val="none"/>
        </font>
      </dxf>
    </rfmt>
  </rrc>
  <rrc rId="5305" sId="13" ref="C1:C1048576" action="deleteCol">
    <undo index="0" exp="area" ref3D="1" dr="$C$1:$L$1048576" dn="Z_687A4863_1825_4D63_B732_E76682E6DE4F_.wvu.Cols" sId="13"/>
    <rfmt sheetId="13" xfDxf="1" sqref="C1:C1048576" start="0" length="0">
      <dxf>
        <font>
          <sz val="10"/>
          <name val="Open Sans"/>
          <scheme val="none"/>
        </font>
      </dxf>
    </rfmt>
    <rcc rId="0" sId="13" s="1" dxf="1">
      <nc r="C2" t="inlineStr">
        <is>
          <t>III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8655</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3706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2648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9144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25814</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6" sId="13" ref="C1:C1048576" action="deleteCol">
    <undo index="0" exp="area" ref3D="1" dr="$C$1:$K$1048576" dn="Z_687A4863_1825_4D63_B732_E76682E6DE4F_.wvu.Cols" sId="13"/>
    <rfmt sheetId="13" xfDxf="1" sqref="C1:C1048576" start="0" length="0">
      <dxf>
        <font>
          <sz val="10"/>
          <name val="Open Sans"/>
          <scheme val="none"/>
        </font>
      </dxf>
    </rfmt>
    <rcc rId="0" sId="13" s="1" dxf="1">
      <nc r="C2" t="inlineStr">
        <is>
          <t>IV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10293</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4638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7246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9304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34159</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7" start="0" length="0">
      <dxf>
        <font>
          <sz val="10"/>
          <color theme="0"/>
          <name val="Open Sans"/>
          <scheme val="none"/>
        </font>
      </dxf>
    </rfmt>
    <rfmt sheetId="13" sqref="C18" start="0" length="0">
      <dxf>
        <font>
          <sz val="10"/>
          <color theme="0"/>
          <name val="Open Sans"/>
          <scheme val="none"/>
        </font>
      </dxf>
    </rfmt>
    <rfmt sheetId="13" sqref="C19" start="0" length="0">
      <dxf>
        <font>
          <sz val="10"/>
          <color theme="0"/>
          <name val="Open Sans"/>
          <scheme val="none"/>
        </font>
      </dxf>
    </rfmt>
  </rrc>
  <rrc rId="5307" sId="13" ref="C1:C1048576" action="deleteCol">
    <undo index="0" exp="area" ref3D="1" dr="$C$1:$J$1048576" dn="Z_687A4863_1825_4D63_B732_E76682E6DE4F_.wvu.Cols" sId="13"/>
    <rfmt sheetId="13" xfDxf="1" sqref="C1:C1048576" start="0" length="0">
      <dxf>
        <font>
          <sz val="10"/>
          <name val="Open Sans"/>
          <scheme val="none"/>
        </font>
      </dxf>
    </rfmt>
    <rcc rId="0" sId="13" s="1" dxf="1">
      <nc r="C2"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5655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4329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7036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rder>
      </dxf>
    </rfmt>
    <rcc rId="0" sId="13" s="1" dxf="1" numFmtId="34">
      <nc r="C14">
        <v>13109</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umFmtId="34">
      <nc r="C15">
        <v>32270</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7" start="0" length="0">
      <dxf>
        <font>
          <sz val="8"/>
          <color theme="0"/>
          <name val="Open Sans"/>
          <scheme val="none"/>
        </font>
        <numFmt numFmtId="3" formatCode="#,##0"/>
      </dxf>
    </rfmt>
    <rfmt sheetId="13" sqref="C18" start="0" length="0">
      <dxf>
        <font>
          <sz val="10"/>
          <color theme="0"/>
          <name val="Open Sans"/>
          <scheme val="none"/>
        </font>
        <numFmt numFmtId="166" formatCode="_(* #\ ###\ ##0_);_(* \(#\ ###\ ##0\);_(* &quot;-&quot;_);_(@_)"/>
      </dxf>
    </rfmt>
    <rfmt sheetId="13" sqref="C19" start="0" length="0">
      <dxf>
        <font>
          <sz val="10"/>
          <color theme="0"/>
          <name val="Open Sans"/>
          <scheme val="none"/>
        </font>
      </dxf>
    </rfmt>
  </rrc>
  <rrc rId="5308" sId="13" ref="C1:C1048576" action="deleteCol">
    <undo index="0" exp="area" ref3D="1" dr="$C$1:$I$1048576" dn="Z_687A4863_1825_4D63_B732_E76682E6DE4F_.wvu.Cols" sId="13"/>
    <rfmt sheetId="13" xfDxf="1" sqref="C1:C1048576" start="0" length="0">
      <dxf>
        <font>
          <sz val="10"/>
          <name val="Open Sans"/>
          <scheme val="none"/>
        </font>
      </dxf>
    </rfmt>
    <rcc rId="0" sId="13" s="1" dxf="1">
      <nc r="C2" t="inlineStr">
        <is>
          <t>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7518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8543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474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5068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14134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v>
      </nc>
      <ndxf>
        <font>
          <sz val="8"/>
          <color auto="1"/>
          <name val="Open Sans"/>
          <scheme val="none"/>
        </font>
        <numFmt numFmtId="166" formatCode="_(* #\ ###\ ##0_);_(* \(#\ ###\ ##0\);_(* &quot;-&quot;_);_(@_)"/>
        <alignment horizontal="right" vertical="center" readingOrder="0"/>
        <border outline="0">
          <top style="dotted">
            <color rgb="FF6F7779"/>
          </top>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rder>
      </dxf>
    </rfmt>
    <rcc rId="0" sId="13" s="1" dxf="1" numFmtId="34">
      <nc r="C14">
        <v>14664</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umFmtId="34">
      <nc r="C15">
        <v>50602</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7" start="0" length="0">
      <dxf>
        <font>
          <sz val="8"/>
          <color theme="0"/>
          <name val="Open Sans"/>
          <scheme val="none"/>
        </font>
        <numFmt numFmtId="3" formatCode="#,##0"/>
      </dxf>
    </rfmt>
    <rfmt sheetId="13" sqref="C18" start="0" length="0">
      <dxf>
        <font>
          <sz val="10"/>
          <color theme="0"/>
          <name val="Open Sans"/>
          <scheme val="none"/>
        </font>
        <numFmt numFmtId="166" formatCode="_(* #\ ###\ ##0_);_(* \(#\ ###\ ##0\);_(* &quot;-&quot;_);_(@_)"/>
      </dxf>
    </rfmt>
    <rfmt sheetId="13" sqref="C19" start="0" length="0">
      <dxf>
        <font>
          <sz val="10"/>
          <color theme="0"/>
          <name val="Open Sans"/>
          <scheme val="none"/>
        </font>
      </dxf>
    </rfmt>
  </rrc>
  <rrc rId="5309" sId="13" ref="C1:C1048576" action="deleteCol">
    <undo index="0" exp="area" ref3D="1" dr="$C$1:$H$1048576" dn="Z_687A4863_1825_4D63_B732_E76682E6DE4F_.wvu.Cols" sId="13"/>
    <rfmt sheetId="13" xfDxf="1" sqref="C1:C1048576" start="0" length="0">
      <dxf>
        <font>
          <sz val="10"/>
          <name val="Open Sans"/>
          <scheme val="none"/>
        </font>
      </dxf>
    </rfmt>
    <rcc rId="0" sId="13" s="1" dxf="1">
      <nc r="C2" t="inlineStr">
        <is>
          <t>III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6875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14266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50000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741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6303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9962</v>
      </nc>
      <ndxf>
        <font>
          <sz val="8"/>
          <color auto="1"/>
          <name val="Open Sans"/>
          <scheme val="none"/>
        </font>
        <numFmt numFmtId="166" formatCode="_(* #\ ###\ ##0_);_(* \(#\ ###\ ##0\);_(* &quot;-&quot;_);_(@_)"/>
        <alignment horizontal="right" vertical="center" readingOrder="0"/>
        <border outline="0">
          <top style="dotted">
            <color rgb="FF6F7779"/>
          </top>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rder>
      </dxf>
    </rfmt>
    <rcc rId="0" sId="13" s="1" dxf="1" numFmtId="34">
      <nc r="C14">
        <v>11241</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umFmtId="34">
      <nc r="C15">
        <v>100791</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20" start="0" length="0">
      <dxf>
        <numFmt numFmtId="166" formatCode="_(* #\ ###\ ##0_);_(* \(#\ ###\ ##0\);_(* &quot;-&quot;_);_(@_)"/>
      </dxf>
    </rfmt>
  </rrc>
  <rrc rId="5310" sId="13" ref="C1:C1048576" action="deleteCol">
    <undo index="0" exp="area" ref3D="1" dr="$C$1:$G$1048576" dn="Z_687A4863_1825_4D63_B732_E76682E6DE4F_.wvu.Cols" sId="13"/>
    <rfmt sheetId="13" xfDxf="1" sqref="C1:C1048576" start="0" length="0">
      <dxf>
        <font>
          <sz val="10"/>
          <name val="Open Sans"/>
          <scheme val="none"/>
        </font>
      </dxf>
    </rfmt>
    <rcc rId="0" sId="13" s="1" dxf="1">
      <nc r="C2" t="inlineStr">
        <is>
          <t>IV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15169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8457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9079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860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550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14252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3073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18063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69832</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11" sId="13" ref="C1:C1048576" action="deleteCol">
    <undo index="0" exp="area" ref3D="1" dr="$C$1:$F$1048576" dn="Z_687A4863_1825_4D63_B732_E76682E6DE4F_.wvu.Cols" sId="13"/>
    <rfmt sheetId="13" xfDxf="1" sqref="C1:C1048576" start="0" length="0">
      <dxf>
        <font>
          <sz val="10"/>
          <name val="Open Sans"/>
          <scheme val="none"/>
        </font>
      </dxf>
    </rfmt>
    <rcc rId="0" sId="13" s="1" dxf="1">
      <nc r="C2"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6021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15211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1188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1116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245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1055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15778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40816</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12" sId="13" ref="C1:C1048576" action="deleteCol">
    <undo index="0" exp="area" ref3D="1" dr="$C$1:$E$1048576" dn="Z_687A4863_1825_4D63_B732_E76682E6DE4F_.wvu.Cols" sId="13"/>
    <rfmt sheetId="13" xfDxf="1" sqref="C1:C1048576" start="0" length="0">
      <dxf>
        <font>
          <sz val="10"/>
          <name val="Open Sans"/>
          <scheme val="none"/>
        </font>
      </dxf>
    </rfmt>
    <rcc rId="0" sId="13" s="1" dxf="1">
      <nc r="C2"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5449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3143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727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1093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3677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11378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25724</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13" sId="13" ref="C1:C1048576" action="deleteCol">
    <undo index="0" exp="area" ref3D="1" dr="$C$1:$D$1048576" dn="Z_687A4863_1825_4D63_B732_E76682E6DE4F_.wvu.Cols" sId="13"/>
    <rfmt sheetId="13" xfDxf="1" sqref="C1:C1048576" start="0" length="0">
      <dxf>
        <font>
          <sz val="10"/>
          <name val="Open Sans"/>
          <scheme val="none"/>
        </font>
      </dxf>
    </rfmt>
    <rcc rId="0" sId="13" s="1" dxf="1">
      <nc r="C2"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6631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3970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848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5535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2225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14">
        <v>21313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5">
        <v>40773</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14" sId="13" ref="C1:C1048576" action="deleteCol">
    <undo index="0" exp="area" ref3D="1" dr="$C$1:$C$1048576" dn="Z_687A4863_1825_4D63_B732_E76682E6DE4F_.wvu.Cols" sId="13"/>
    <rfmt sheetId="13" xfDxf="1" sqref="C1:C1048576" start="0" length="0">
      <dxf>
        <font>
          <sz val="10"/>
          <name val="Open Sans"/>
          <scheme val="none"/>
        </font>
      </dxf>
    </rfmt>
    <rcc rId="0" sId="13" dxf="1">
      <nc r="C2"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C3">
        <v>12164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5">
        <v>21693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8">
        <v>939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9">
        <v>102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0">
        <v>546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1">
        <v>258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2">
        <v>7260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qref="C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dxf="1" numFmtId="34">
      <nc r="C14">
        <v>25704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5">
        <v>68666</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15" sId="13" ref="E1:E1048576" action="deleteCol">
    <rfmt sheetId="13" xfDxf="1" sqref="E1:E1048576" start="0" length="0">
      <dxf>
        <font>
          <sz val="10"/>
          <name val="Open Sans"/>
          <scheme val="none"/>
        </font>
      </dxf>
    </rfmt>
    <rcc rId="0" sId="13" dxf="1">
      <nc r="E2"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E3">
        <v>4724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5">
        <v>1399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qref="E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dxf="1" numFmtId="34">
      <nc r="E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8">
        <v>999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9">
        <v>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1">
        <v>645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2">
        <v>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3">
        <v>5836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4">
        <v>12118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5">
        <v>25842</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umFmtId="34">
      <nc r="E16">
        <v>0</v>
      </nc>
      <ndxf>
        <numFmt numFmtId="166" formatCode="_(* #\ ###\ ##0_);_(* \(#\ ###\ ##0\);_(* &quot;-&quot;_);_(@_)"/>
      </ndxf>
    </rcc>
  </rrc>
  <rrc rId="5316" sId="13" ref="E1:E1048576" action="deleteCol">
    <rfmt sheetId="13" xfDxf="1" sqref="E1:E1048576" start="0" length="0">
      <dxf>
        <font>
          <sz val="10"/>
          <name val="Open Sans"/>
          <scheme val="none"/>
        </font>
      </dxf>
    </rfmt>
    <rcc rId="0" sId="13" dxf="1">
      <nc r="E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E3">
        <v>13967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5">
        <v>7943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8">
        <v>1804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9">
        <v>253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1">
        <v>499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2">
        <v>8997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3">
        <v>9487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4">
        <v>63750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E15">
        <v>106700</v>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umFmtId="34">
      <nc r="E16">
        <v>0</v>
      </nc>
      <ndxf>
        <numFmt numFmtId="166" formatCode="_(* #\ ###\ ##0_);_(* \(#\ ###\ ##0\);_(* &quot;-&quot;_);_(@_)"/>
      </ndxf>
    </rcc>
  </rr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7" sId="14" numFmtId="34">
    <oc r="C3">
      <f>SUM(C4:C6)</f>
    </oc>
    <nc r="C3">
      <v>64290407</v>
    </nc>
  </rcc>
  <rcc rId="5318" sId="14" numFmtId="34">
    <oc r="D3">
      <f>SUM(D4:D6)</f>
    </oc>
    <nc r="D3">
      <v>64704439</v>
    </nc>
  </rcc>
  <rcc rId="5319" sId="14" numFmtId="34">
    <oc r="E3">
      <f>SUM(E4:E6)</f>
    </oc>
    <nc r="E3">
      <v>64467644</v>
    </nc>
  </rcc>
  <rcc rId="5320" sId="14" numFmtId="34">
    <oc r="F3">
      <f>SUM(F4:F6)</f>
    </oc>
    <nc r="F3">
      <v>64987719</v>
    </nc>
  </rcc>
  <rcc rId="5321" sId="14" numFmtId="34">
    <oc r="G3">
      <f>SUM(G4:G6)</f>
    </oc>
    <nc r="G3">
      <v>66073674</v>
    </nc>
  </rcc>
  <rcc rId="5322" sId="14" numFmtId="34">
    <oc r="H3">
      <f>SUM(H4:H6)</f>
    </oc>
    <nc r="H3">
      <v>70021925</v>
    </nc>
  </rcc>
  <rcc rId="5323" sId="14" numFmtId="34">
    <oc r="I3">
      <f>SUM(I4:I6)</f>
    </oc>
    <nc r="I3">
      <v>72689830</v>
    </nc>
  </rcc>
  <rcc rId="5324" sId="14" numFmtId="34">
    <oc r="J3">
      <f>SUM(J4:J6)</f>
    </oc>
    <nc r="J3">
      <v>88211366</v>
    </nc>
  </rcc>
  <rcc rId="5325" sId="14" numFmtId="34">
    <oc r="K3">
      <f>SUM(K4:K6)</f>
    </oc>
    <nc r="K3">
      <v>89183307</v>
    </nc>
  </rcc>
  <rcc rId="5326" sId="14" numFmtId="34">
    <oc r="L3">
      <f>SUM(L4:L6)</f>
    </oc>
    <nc r="L3">
      <v>90496886</v>
    </nc>
  </rcc>
  <rcc rId="5327" sId="14" numFmtId="34">
    <oc r="M3">
      <f>SUM(M4:M6)</f>
    </oc>
    <nc r="M3">
      <v>90362151</v>
    </nc>
  </rcc>
  <rcc rId="5328" sId="14" numFmtId="34">
    <oc r="N3">
      <f>N4+N5+N6</f>
    </oc>
    <nc r="N3">
      <v>91716261</v>
    </nc>
  </rcc>
  <rcc rId="5329" sId="14" numFmtId="34">
    <oc r="O3">
      <f>O4+O5+O6</f>
    </oc>
    <nc r="O3">
      <v>95861240</v>
    </nc>
  </rcc>
  <rcc rId="5330" sId="14" numFmtId="34">
    <oc r="P3">
      <f>P4+P5+P6</f>
    </oc>
    <nc r="P3">
      <v>96477026</v>
    </nc>
  </rcc>
  <rcc rId="5331" sId="14" numFmtId="34">
    <oc r="Q3">
      <f>Q4+Q5+Q6</f>
    </oc>
    <nc r="Q3">
      <v>96204771</v>
    </nc>
  </rcc>
  <rcc rId="5332" sId="14" numFmtId="34">
    <oc r="R3">
      <f>R4+R5+R6</f>
    </oc>
    <nc r="R3">
      <v>98213401</v>
    </nc>
  </rcc>
  <rcc rId="5333" sId="14" numFmtId="34">
    <oc r="S3">
      <f>S4+S5+S6</f>
    </oc>
    <nc r="S3">
      <v>100452994</v>
    </nc>
  </rcc>
  <rcc rId="5334" sId="14" numFmtId="34">
    <oc r="T3">
      <f>T4+T5+T6</f>
    </oc>
    <nc r="T3">
      <v>100772283</v>
    </nc>
  </rcc>
  <rcc rId="5335" sId="14" numFmtId="34">
    <oc r="U3">
      <f>U4+U5+U6</f>
    </oc>
    <nc r="U3">
      <v>102072645</v>
    </nc>
  </rcc>
  <rcc rId="5336" sId="14" numFmtId="34">
    <oc r="V3">
      <f>V4+V5+V6</f>
    </oc>
    <nc r="V3">
      <v>106267792</v>
    </nc>
  </rcc>
  <rcc rId="5337" sId="14" numFmtId="34">
    <oc r="W3">
      <f>W4+W5+W6</f>
    </oc>
    <nc r="W3">
      <v>106739087</v>
    </nc>
  </rcc>
  <rcc rId="5338" sId="14" numFmtId="34">
    <oc r="C7">
      <f>SUM(C8:C12)</f>
    </oc>
    <nc r="C7">
      <v>40057684</v>
    </nc>
  </rcc>
  <rcc rId="5339" sId="14" numFmtId="34">
    <oc r="D7">
      <f>SUM(D8:D12)</f>
    </oc>
    <nc r="D7">
      <v>39623549</v>
    </nc>
  </rcc>
  <rcc rId="5340" sId="14" numFmtId="34">
    <oc r="E7">
      <f>SUM(E8:E12)</f>
    </oc>
    <nc r="E7">
      <v>41377787</v>
    </nc>
  </rcc>
  <rcc rId="5341" sId="14" numFmtId="34">
    <oc r="F7">
      <f>SUM(F8:F12)</f>
    </oc>
    <nc r="F7">
      <v>42170092</v>
    </nc>
  </rcc>
  <rcc rId="5342" sId="14" numFmtId="34">
    <oc r="G7">
      <f>SUM(G8:G12)</f>
    </oc>
    <nc r="G7">
      <v>42883938</v>
    </nc>
  </rcc>
  <rcc rId="5343" sId="14" numFmtId="34">
    <oc r="H7">
      <f>SUM(H8:H12)</f>
    </oc>
    <nc r="H7">
      <v>46928557</v>
    </nc>
  </rcc>
  <rcc rId="5344" sId="14" numFmtId="34">
    <oc r="I7">
      <f>SUM(I8:I12)</f>
    </oc>
    <nc r="I7">
      <v>47487051</v>
    </nc>
  </rcc>
  <rcc rId="5345" sId="14" numFmtId="34">
    <oc r="J7">
      <f>SUM(J8:J12)</f>
    </oc>
    <nc r="J7">
      <v>57493542</v>
    </nc>
  </rcc>
  <rcc rId="5346" sId="14" numFmtId="34">
    <oc r="K7">
      <f>SUM(K8:K12)</f>
    </oc>
    <nc r="K7">
      <v>54023921</v>
    </nc>
  </rcc>
  <rcc rId="5347" sId="14" numFmtId="34">
    <oc r="L7">
      <f>SUM(L8:L12)</f>
    </oc>
    <nc r="L7">
      <v>54682108</v>
    </nc>
  </rcc>
  <rcc rId="5348" sId="14" numFmtId="34">
    <oc r="M7">
      <f>SUM(M8:M12)</f>
    </oc>
    <nc r="M7">
      <v>55600095</v>
    </nc>
  </rcc>
  <rcc rId="5349" sId="14" numFmtId="34">
    <oc r="N7">
      <f>SUM(N8:N12)</f>
    </oc>
    <nc r="N7">
      <v>60281335</v>
    </nc>
  </rcc>
  <rcc rId="5350" sId="14" numFmtId="34">
    <oc r="O7">
      <f>SUM(O8:O12)</f>
    </oc>
    <nc r="O7">
      <v>57701617</v>
    </nc>
  </rcc>
  <rcc rId="5351" sId="14" numFmtId="34">
    <oc r="P7">
      <f>SUM(P8:P12)</f>
    </oc>
    <nc r="P7">
      <v>64697579</v>
    </nc>
  </rcc>
  <rcc rId="5352" sId="14" numFmtId="34">
    <oc r="Q7">
      <f>SUM(Q8:Q12)</f>
    </oc>
    <nc r="Q7">
      <v>65273187</v>
    </nc>
  </rcc>
  <rcc rId="5353" sId="14" numFmtId="34">
    <oc r="R7">
      <f>SUM(R8:R12)</f>
    </oc>
    <nc r="R7">
      <v>67954371</v>
    </nc>
  </rcc>
  <rcc rId="5354" sId="14" numFmtId="34">
    <oc r="S7">
      <f>SUM(S8:S12)</f>
    </oc>
    <nc r="S7">
      <v>72799580</v>
    </nc>
  </rcc>
  <rcc rId="5355" sId="14" numFmtId="34">
    <oc r="T7">
      <f>SUM(T8:T12)</f>
    </oc>
    <nc r="T7">
      <v>65359308</v>
    </nc>
  </rcc>
  <rcc rId="5356" sId="14" numFmtId="34">
    <oc r="U7">
      <f>SUM(U8:U12)</f>
    </oc>
    <nc r="U7">
      <v>67148269</v>
    </nc>
  </rcc>
  <rcc rId="5357" sId="14" numFmtId="34">
    <oc r="V7">
      <f>SUM(V8:V12)</f>
    </oc>
    <nc r="V7">
      <v>71375840</v>
    </nc>
  </rcc>
  <rcc rId="5358" sId="14" numFmtId="34">
    <oc r="W7">
      <f>SUM(W8:W12)</f>
    </oc>
    <nc r="W7">
      <v>72279083</v>
    </nc>
  </rcc>
  <rcc rId="5359" sId="14" numFmtId="34">
    <oc r="C13">
      <f>SUM(C14:C16)</f>
    </oc>
    <nc r="C13">
      <v>4104350</v>
    </nc>
  </rcc>
  <rcc rId="5360" sId="14" numFmtId="34">
    <oc r="D13">
      <f>SUM(D14:D16)</f>
    </oc>
    <nc r="D13">
      <v>4783171</v>
    </nc>
  </rcc>
  <rcc rId="5361" sId="14" numFmtId="34">
    <oc r="E13">
      <f>SUM(E14:E16)</f>
    </oc>
    <nc r="E13">
      <v>5177348</v>
    </nc>
  </rcc>
  <rcc rId="5362" sId="14" numFmtId="34">
    <oc r="F13">
      <f>SUM(F14:F16)</f>
    </oc>
    <nc r="F13">
      <v>4323324</v>
    </nc>
  </rcc>
  <rcc rId="5363" sId="14" numFmtId="34">
    <oc r="G13">
      <f>SUM(G14:G16)</f>
    </oc>
    <nc r="G13">
      <v>4618970</v>
    </nc>
  </rcc>
  <rcc rId="5364" sId="14" numFmtId="34">
    <oc r="H13">
      <f>SUM(H14:H16)</f>
    </oc>
    <nc r="H13">
      <v>5073833</v>
    </nc>
  </rcc>
  <rcc rId="5365" sId="14" numFmtId="34">
    <oc r="I13">
      <f>SUM(I14:I16)</f>
    </oc>
    <nc r="I13">
      <v>4452307</v>
    </nc>
  </rcc>
  <rcc rId="5366" sId="14" numFmtId="34">
    <oc r="J13">
      <f>SUM(J14:J16)</f>
    </oc>
    <nc r="J13">
      <v>3911750</v>
    </nc>
  </rcc>
  <rcc rId="5367" sId="14" numFmtId="34">
    <oc r="K13">
      <f>SUM(K14:K16)</f>
    </oc>
    <nc r="K13">
      <v>4538626</v>
    </nc>
  </rcc>
  <rcc rId="5368" sId="14" numFmtId="34">
    <oc r="L13">
      <f>SUM(L14:L16)</f>
    </oc>
    <nc r="L13">
      <v>4496454</v>
    </nc>
  </rcc>
  <rcc rId="5369" sId="14" numFmtId="34">
    <oc r="M13">
      <f>SUM(M14:M16)</f>
    </oc>
    <nc r="M13">
      <v>5064431</v>
    </nc>
  </rcc>
  <rcc rId="5370" sId="14" numFmtId="34">
    <oc r="N13">
      <f>SUM(N14:N16)</f>
    </oc>
    <nc r="N13">
      <v>4482747</v>
    </nc>
  </rcc>
  <rcc rId="5371" sId="14" numFmtId="34">
    <oc r="O13">
      <f>SUM(O14:O16)</f>
    </oc>
    <nc r="O13">
      <v>4193922</v>
    </nc>
  </rcc>
  <rcc rId="5372" sId="14" numFmtId="34">
    <oc r="P13">
      <f>SUM(P14:P16)</f>
    </oc>
    <nc r="P13">
      <v>4714942</v>
    </nc>
  </rcc>
  <rcc rId="5373" sId="14" numFmtId="34">
    <oc r="Q13">
      <f>SUM(Q14:Q16)</f>
    </oc>
    <nc r="Q13">
      <v>5248446</v>
    </nc>
  </rcc>
  <rcc rId="5374" sId="14" numFmtId="34">
    <oc r="R13">
      <f>SUM(R14:R16)</f>
    </oc>
    <nc r="R13">
      <v>5354483</v>
    </nc>
  </rcc>
  <rcc rId="5375" sId="14" numFmtId="34">
    <oc r="S13">
      <f>SUM(S14:S16)</f>
    </oc>
    <nc r="S13">
      <v>6232071</v>
    </nc>
  </rcc>
  <rcc rId="5376" sId="14" numFmtId="34">
    <oc r="T13">
      <f>SUM(T14:T16)</f>
    </oc>
    <nc r="T13">
      <v>7048557</v>
    </nc>
  </rcc>
  <rcc rId="5377" sId="14" numFmtId="34">
    <oc r="U13">
      <f>SUM(U14:U16)</f>
    </oc>
    <nc r="U13">
      <v>8099580</v>
    </nc>
  </rcc>
  <rcc rId="5378" sId="14" numFmtId="34">
    <oc r="V13">
      <f>SUM(V14:V16)</f>
    </oc>
    <nc r="V13">
      <v>7729811</v>
    </nc>
  </rcc>
  <rcc rId="5379" sId="14" numFmtId="34">
    <oc r="W13">
      <f>SUM(W14:W16)</f>
    </oc>
    <nc r="W13">
      <v>8301996</v>
    </nc>
  </rcc>
  <rcc rId="5380" sId="14" numFmtId="34">
    <oc r="Q16">
      <f>47-1</f>
    </oc>
    <nc r="Q16">
      <v>46</v>
    </nc>
  </rcc>
  <rcc rId="5381" sId="14" numFmtId="34">
    <oc r="C17">
      <f>C3+C7+C13</f>
    </oc>
    <nc r="C17">
      <v>108452441</v>
    </nc>
  </rcc>
  <rcc rId="5382" sId="14" numFmtId="34">
    <oc r="D17">
      <f>D3+D7+D13</f>
    </oc>
    <nc r="D17">
      <v>109111159</v>
    </nc>
  </rcc>
  <rcc rId="5383" sId="14" numFmtId="34">
    <oc r="E17">
      <f>E3+E7+E13</f>
    </oc>
    <nc r="E17">
      <v>111022779</v>
    </nc>
  </rcc>
  <rcc rId="5384" sId="14" numFmtId="34">
    <oc r="F17">
      <f>F3+F7+F13</f>
    </oc>
    <nc r="F17">
      <v>111481135</v>
    </nc>
  </rcc>
  <rcc rId="5385" sId="14" numFmtId="34">
    <oc r="G17">
      <f>G3+G7+G13</f>
    </oc>
    <nc r="G17">
      <v>113576582</v>
    </nc>
  </rcc>
  <rcc rId="5386" sId="14" numFmtId="34">
    <oc r="H17">
      <f>H3+H7+H13</f>
    </oc>
    <nc r="H17">
      <v>122024315</v>
    </nc>
  </rcc>
  <rcc rId="5387" sId="14" numFmtId="34">
    <oc r="I17">
      <f>I3+I7+I13</f>
    </oc>
    <nc r="I17">
      <v>124629188</v>
    </nc>
  </rcc>
  <rcc rId="5388" sId="14" numFmtId="34">
    <oc r="J17">
      <f>J3+J7+J13</f>
    </oc>
    <nc r="J17">
      <v>149616658</v>
    </nc>
  </rcc>
  <rcc rId="5389" sId="14" numFmtId="34">
    <oc r="K17">
      <f>K3+K7+K13</f>
    </oc>
    <nc r="K17">
      <v>147745854</v>
    </nc>
  </rcc>
  <rcc rId="5390" sId="14" numFmtId="34">
    <oc r="L17">
      <f>L3+L7+L13</f>
    </oc>
    <nc r="L17">
      <v>149675448</v>
    </nc>
  </rcc>
  <rcc rId="5391" sId="14" numFmtId="34">
    <oc r="M17">
      <f>M3+M7+M13</f>
    </oc>
    <nc r="M17">
      <v>151026677</v>
    </nc>
  </rcc>
  <rcc rId="5392" sId="14" numFmtId="34">
    <oc r="N17">
      <f>N13+N7+N3</f>
    </oc>
    <nc r="N17">
      <v>156480343</v>
    </nc>
  </rcc>
  <rcc rId="5393" sId="14" numFmtId="34">
    <oc r="O17">
      <f>O13+O7+O3</f>
    </oc>
    <nc r="O17">
      <v>157756779</v>
    </nc>
  </rcc>
  <rcc rId="5394" sId="14" numFmtId="34">
    <oc r="P17">
      <f>P13+P7+P3</f>
    </oc>
    <nc r="P17">
      <v>165889547</v>
    </nc>
  </rcc>
  <rcc rId="5395" sId="14" numFmtId="34">
    <oc r="Q17">
      <f>Q13+Q7+Q3</f>
    </oc>
    <nc r="Q17">
      <v>166726404</v>
    </nc>
  </rcc>
  <rcc rId="5396" sId="14" numFmtId="34">
    <oc r="R17">
      <f>R13+R7+R3</f>
    </oc>
    <nc r="R17">
      <v>171522255</v>
    </nc>
  </rcc>
  <rcc rId="5397" sId="14" numFmtId="34">
    <oc r="S17">
      <f>S13+S7+S3</f>
    </oc>
    <nc r="S17">
      <v>179484645</v>
    </nc>
  </rcc>
  <rcc rId="5398" sId="14" numFmtId="34">
    <oc r="T17">
      <f>T13+T7+T3</f>
    </oc>
    <nc r="T17">
      <v>173180148</v>
    </nc>
  </rcc>
  <rcc rId="5399" sId="14" numFmtId="34">
    <oc r="U17">
      <f>U13+U7+U3</f>
    </oc>
    <nc r="U17">
      <v>177320494</v>
    </nc>
  </rcc>
  <rcc rId="5400" sId="14" numFmtId="34">
    <oc r="V17">
      <f>V13+V7+V3</f>
    </oc>
    <nc r="V17">
      <v>185373443</v>
    </nc>
  </rcc>
  <rcc rId="5401" sId="14" numFmtId="34">
    <oc r="W17">
      <f>W13+W7+W3</f>
    </oc>
    <nc r="W17">
      <v>187320166</v>
    </nc>
  </rcc>
  <rrc rId="5402" sId="14" ref="C1:C1048576" action="deleteCol">
    <undo index="0" exp="area" ref3D="1" dr="$B$1:$O$1048576" dn="Z_9AF4A83C_CF57_4B40_8A74_6A0EA6C2FE5C_.wvu.Cols" sId="14"/>
    <undo index="0" exp="area" ref3D="1" dr="$C$1:$Q$1048576" dn="Z_687A4863_1825_4D63_B732_E76682E6DE4F_.wvu.Cols" sId="14"/>
    <rfmt sheetId="14" xfDxf="1" sqref="C1:C1048576" start="0" length="0"/>
    <rcc rId="0" sId="14" dxf="1">
      <nc r="C2" t="inlineStr">
        <is>
          <t>31.03.2017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64290407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24166929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39939251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184227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40057684</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19197466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16291067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3891725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677426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4104350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2354035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1746282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108452441</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3" sId="14" ref="C1:C1048576" action="deleteCol">
    <undo index="0" exp="area" ref3D="1" dr="$B$1:$N$1048576" dn="Z_9AF4A83C_CF57_4B40_8A74_6A0EA6C2FE5C_.wvu.Cols" sId="14"/>
    <undo index="0" exp="area" ref3D="1" dr="$C$1:$P$1048576" dn="Z_687A4863_1825_4D63_B732_E76682E6DE4F_.wvu.Cols" sId="14"/>
    <rfmt sheetId="14" xfDxf="1" sqref="C1:C1048576" start="0" length="0"/>
    <rcc rId="0" sId="14" dxf="1">
      <nc r="C2" t="inlineStr">
        <is>
          <t>30.06.2017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64704439</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23302583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41246523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155333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39623549</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18941033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16351904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3576636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753976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4783171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2888521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1865859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28791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109111159</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4" sId="14" ref="C1:C1048576" action="deleteCol">
    <undo index="0" exp="area" ref3D="1" dr="$B$1:$M$1048576" dn="Z_9AF4A83C_CF57_4B40_8A74_6A0EA6C2FE5C_.wvu.Cols" sId="14"/>
    <undo index="0" exp="area" ref3D="1" dr="$C$1:$O$1048576" dn="Z_687A4863_1825_4D63_B732_E76682E6DE4F_.wvu.Cols" sId="14"/>
    <rfmt sheetId="14" xfDxf="1" sqref="C1:C1048576" start="0" length="0"/>
    <rcc rId="0" sId="14" dxf="1">
      <nc r="C2" t="inlineStr">
        <is>
          <t>30.09.2017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64467644</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22826976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41468506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172162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41377787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19519392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17380088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3723683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754624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5177348</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3006372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2166942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4034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111022779</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5" sId="14" ref="C1:C1048576" action="deleteCol">
    <undo index="0" exp="area" ref3D="1" dr="$B$1:$L$1048576" dn="Z_9AF4A83C_CF57_4B40_8A74_6A0EA6C2FE5C_.wvu.Cols" sId="14"/>
    <undo index="0" exp="area" ref3D="1" dr="$C$1:$N$1048576" dn="Z_687A4863_1825_4D63_B732_E76682E6DE4F_.wvu.Cols" sId="14"/>
    <rfmt sheetId="14" xfDxf="1" sqref="C1:C1048576" start="0" length="0"/>
    <rcc rId="0" sId="14" dxf="1">
      <nc r="C2" t="inlineStr">
        <is>
          <t>31.12.2017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64987719</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21911544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42948226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127949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42170092</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17486056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20481778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3552388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649870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4323324</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2085917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2233410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3997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111481135</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6" sId="14" ref="C1:C1048576" action="deleteCol">
    <undo index="0" exp="area" ref3D="1" dr="$B$1:$K$1048576" dn="Z_9AF4A83C_CF57_4B40_8A74_6A0EA6C2FE5C_.wvu.Cols" sId="14"/>
    <undo index="0" exp="area" ref3D="1" dr="$C$1:$M$1048576" dn="Z_687A4863_1825_4D63_B732_E76682E6DE4F_.wvu.Cols" sId="14"/>
    <rfmt sheetId="14" xfDxf="1" sqref="C1:C1048576" start="0" length="0"/>
    <rcc rId="0" sId="14" dxf="1">
      <nc r="C2" t="inlineStr">
        <is>
          <t>31.03.2018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66073674</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22422629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43484513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166532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42883938</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19366894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18959388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3736007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821649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4618970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2616059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1998912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3999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113576582</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7" sId="14" ref="C1:C1048576" action="deleteCol">
    <undo index="0" exp="area" ref3D="1" dr="$B$1:$J$1048576" dn="Z_9AF4A83C_CF57_4B40_8A74_6A0EA6C2FE5C_.wvu.Cols" sId="14"/>
    <undo index="0" exp="area" ref3D="1" dr="$C$1:$L$1048576" dn="Z_687A4863_1825_4D63_B732_E76682E6DE4F_.wvu.Cols" sId="14"/>
    <rfmt sheetId="14" xfDxf="1" sqref="C1:C1048576" start="0" length="0"/>
    <rcc rId="0" sId="14" dxf="1">
      <nc r="C2" t="inlineStr">
        <is>
          <t>30.06.2018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70021925</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25414208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44418447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189270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46928557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22805832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19066669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4122912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933144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5073833</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2981535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2088270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4028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122024315</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8" sId="14" ref="C1:C1048576" action="deleteCol">
    <undo index="0" exp="area" ref3D="1" dr="$B$1:$I$1048576" dn="Z_9AF4A83C_CF57_4B40_8A74_6A0EA6C2FE5C_.wvu.Cols" sId="14"/>
    <undo index="0" exp="area" ref3D="1" dr="$C$1:$K$1048576" dn="Z_687A4863_1825_4D63_B732_E76682E6DE4F_.wvu.Cols" sId="14"/>
    <rfmt sheetId="14" xfDxf="1" sqref="C1:C1048576" start="0" length="0"/>
    <rcc rId="0" sId="14" dxf="1">
      <nc r="C2" t="inlineStr">
        <is>
          <t>30.09.2018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72689830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27585917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44943839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160074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47487051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23023715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19886405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3800738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776193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4452307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2202288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2246004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124629188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09" sId="14" ref="C1:C1048576" action="deleteCol">
    <undo index="0" exp="area" ref3D="1" dr="$B$1:$H$1048576" dn="Z_9AF4A83C_CF57_4B40_8A74_6A0EA6C2FE5C_.wvu.Cols" sId="14"/>
    <undo index="0" exp="area" ref3D="1" dr="$C$1:$J$1048576" dn="Z_687A4863_1825_4D63_B732_E76682E6DE4F_.wvu.Cols" sId="14"/>
    <rfmt sheetId="14" xfDxf="1" sqref="C1:C1048576" start="0" length="0"/>
    <rcc rId="0" sId="14" dxf="1">
      <nc r="C2" t="inlineStr">
        <is>
          <t>31.12.2018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88211366</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32715078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55308995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187293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57493542</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24690631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27274603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4751949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776359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3911750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1290086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2617635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149616658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10" sId="14" ref="C1:C1048576" action="deleteCol">
    <undo index="0" exp="area" ref3D="1" dr="$B$1:$G$1048576" dn="Z_9AF4A83C_CF57_4B40_8A74_6A0EA6C2FE5C_.wvu.Cols" sId="14"/>
    <undo index="0" exp="area" ref3D="1" dr="$C$1:$I$1048576" dn="Z_687A4863_1825_4D63_B732_E76682E6DE4F_.wvu.Cols" sId="14"/>
    <rfmt sheetId="14" xfDxf="1" sqref="C1:C1048576" start="0" length="0"/>
    <rcc rId="0" sId="14" dxf="1" numFmtId="19">
      <nc r="C2">
        <v>43555</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89183307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31969865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57018431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195011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54023921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22830997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25645926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4693277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853721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4538626</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1255923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3282514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189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147745854</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11" sId="14" ref="C1:C1048576" action="deleteCol">
    <undo index="0" exp="area" ref3D="1" dr="$B$1:$F$1048576" dn="Z_9AF4A83C_CF57_4B40_8A74_6A0EA6C2FE5C_.wvu.Cols" sId="14"/>
    <undo index="0" exp="area" ref3D="1" dr="$C$1:$H$1048576" dn="Z_687A4863_1825_4D63_B732_E76682E6DE4F_.wvu.Cols" sId="14"/>
    <rfmt sheetId="14" xfDxf="1" sqref="C1:C1048576" start="0" length="0"/>
    <rcc rId="0" sId="14" dxf="1" numFmtId="19">
      <nc r="C2">
        <v>43646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90496886</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31668319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58652428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176139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54682108</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23503813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25428773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4739342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1010180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4496454</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1065014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3431396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149675448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412" sId="14" ref="C1:C1048576" action="deleteCol">
    <undo index="0" exp="area" ref3D="1" dr="$B$1:$E$1048576" dn="Z_9AF4A83C_CF57_4B40_8A74_6A0EA6C2FE5C_.wvu.Cols" sId="14"/>
    <undo index="0" exp="area" ref3D="1" dr="$C$1:$G$1048576" dn="Z_687A4863_1825_4D63_B732_E76682E6DE4F_.wvu.Cols" sId="14"/>
    <rfmt sheetId="14" xfDxf="1" sqref="C1:C1048576" start="0" length="0"/>
    <rcc rId="0" sId="14" dxf="1" numFmtId="19">
      <nc r="C2">
        <v>43738</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90362151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31030213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59144293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187645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55600095</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23627913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26388650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4550174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1033358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5064431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1504155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3560198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151026677</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13" sId="14" ref="C1:C1048576" action="deleteCol">
    <undo index="0" exp="area" ref3D="1" dr="$B$1:$D$1048576" dn="Z_9AF4A83C_CF57_4B40_8A74_6A0EA6C2FE5C_.wvu.Cols" sId="14"/>
    <undo index="0" exp="area" ref3D="1" dr="$C$1:$F$1048576" dn="Z_687A4863_1825_4D63_B732_E76682E6DE4F_.wvu.Cols" sId="14"/>
    <rfmt sheetId="14" xfDxf="1" sqref="C1:C1048576" start="0" length="0"/>
    <rcc rId="0" sId="14" dxf="1" numFmtId="19">
      <nc r="C2">
        <v>43830</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91716261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29984379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61519766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212116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60281335</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23656190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32054525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3536953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1033667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4482747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750095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3732587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156480343</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414" sId="14" ref="C1:C1048576" action="deleteCol">
    <undo index="0" exp="area" ref3D="1" dr="$B$1:$C$1048576" dn="Z_9AF4A83C_CF57_4B40_8A74_6A0EA6C2FE5C_.wvu.Cols" sId="14"/>
    <undo index="0" exp="area" ref3D="1" dr="$C$1:$E$1048576" dn="Z_687A4863_1825_4D63_B732_E76682E6DE4F_.wvu.Cols" sId="14"/>
    <rfmt sheetId="14" xfDxf="1" sqref="C1:C1048576" start="0" length="0"/>
    <rcc rId="0" sId="14" dxf="1" numFmtId="19">
      <nc r="C2">
        <v>43921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95861240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29208714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66424191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228335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57701617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19365716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33447919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3658748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1229234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4193922</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966507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3227355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60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157756779</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415" sId="14" ref="C1:C1048576" action="deleteCol">
    <undo index="0" exp="area" ref3D="1" dr="$C$1:$D$1048576" dn="Z_687A4863_1825_4D63_B732_E76682E6DE4F_.wvu.Cols" sId="14"/>
    <rfmt sheetId="14" xfDxf="1" sqref="C1:C1048576" start="0" length="0"/>
    <rcc rId="0" sId="14" dxf="1" numFmtId="19">
      <nc r="C2">
        <v>44012</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96477026</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24591366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71624997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260663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64697579</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14986243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45388053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3439191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884092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4714942</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1053224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3661692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165889547</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416" sId="14" ref="C1:C1048576" action="deleteCol">
    <undo index="0" exp="area" ref3D="1" dr="$C$1:$C$1048576" dn="Z_687A4863_1825_4D63_B732_E76682E6DE4F_.wvu.Cols" sId="14"/>
    <rfmt sheetId="14" xfDxf="1" sqref="C1:C1048576" start="0" length="0"/>
    <rcc rId="0" sId="14" dxf="1" numFmtId="19">
      <nc r="C2">
        <v>44104</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96204771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21218059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74734896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251816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65273187</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11443284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49450871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3186110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1192922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5248446</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1110789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4137611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166726404</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417" sId="14" ref="C1:C1048576" action="deleteCol">
    <rfmt sheetId="14" xfDxf="1" sqref="C1:C1048576" start="0" length="0"/>
    <rcc rId="0" sId="14" dxf="1" numFmtId="19">
      <nc r="C2">
        <v>44196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C3">
        <v>98213401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18443221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79562177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208003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7">
        <v>67954371</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7393581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56745875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3013707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801208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3">
        <v>5354483</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281162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5073320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7">
        <v>171522255</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418" sId="14" ref="E1:E1048576" action="deleteCol">
    <rfmt sheetId="14" xfDxf="1" sqref="E1:E1048576" start="0" length="0"/>
    <rcc rId="0" sId="14" dxf="1" numFmtId="19">
      <nc r="E2">
        <v>44469</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umFmtId="34">
      <nc r="E3">
        <v>102072645</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4">
        <v>13668912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5">
        <v>88216603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6">
        <v>187130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7">
        <v>67148269</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8">
        <v>6142182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9">
        <v>58358858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0">
        <v>1504341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2">
        <v>1142888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3">
        <v>8099580</v>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4">
        <v>871865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5">
        <v>7227601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6">
        <v>114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E17">
        <v>177320494</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E19" start="0" length="0">
      <dxf>
        <font>
          <sz val="8"/>
          <color theme="1"/>
          <name val="Open Sans"/>
          <scheme val="none"/>
        </font>
        <numFmt numFmtId="3" formatCode="#,##0"/>
      </dxf>
    </rfmt>
    <rfmt sheetId="14" sqref="E20" start="0" length="0">
      <dxf>
        <numFmt numFmtId="166" formatCode="_(* #\ ###\ ##0_);_(* \(#\ ###\ ##0\);_(* &quot;-&quot;_);_(@_)"/>
      </dxf>
    </rfmt>
    <rfmt sheetId="14" sqref="E23" start="0" length="0">
      <dxf>
        <numFmt numFmtId="166" formatCode="_(* #\ ###\ ##0_);_(* \(#\ ###\ ##0\);_(* &quot;-&quot;_);_(@_)"/>
      </dxf>
    </rfmt>
    <rfmt sheetId="14" sqref="E24" start="0" length="0">
      <dxf>
        <numFmt numFmtId="166" formatCode="_(* #\ ###\ ##0_);_(* \(#\ ###\ ##0\);_(* &quot;-&quot;_);_(@_)"/>
      </dxf>
    </rfmt>
    <rfmt sheetId="14" sqref="E25" start="0" length="0">
      <dxf>
        <numFmt numFmtId="166" formatCode="_(* #\ ###\ ##0_);_(* \(#\ ###\ ##0\);_(* &quot;-&quot;_);_(@_)"/>
      </dxf>
    </rfmt>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421" sId="15" ref="C1:C1048576" action="deleteCol">
    <undo index="0" exp="area" ref3D="1" dr="$L$1:$R$1048576" dn="Z_57267270_6A97_4850_9DB6_FE6B399379AA_.wvu.Cols" sId="15"/>
    <rfmt sheetId="15" xfDxf="1" sqref="C1:C1048576" start="0" length="0">
      <dxf>
        <font>
          <sz val="8"/>
          <name val="Open Sans"/>
          <scheme val="none"/>
        </font>
      </dxf>
    </rfmt>
    <rcc rId="0" sId="15" dxf="1" numFmtId="19">
      <nc r="C1">
        <v>42825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619378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1998736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48352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2015734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571522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2" sId="15" ref="C1:C1048576" action="deleteCol">
    <undo index="0" exp="area" ref3D="1" dr="$K$1:$Q$1048576" dn="Z_57267270_6A97_4850_9DB6_FE6B399379AA_.wvu.Cols" sId="15"/>
    <rfmt sheetId="15" xfDxf="1" sqref="C1:C1048576" start="0" length="0">
      <dxf>
        <font>
          <sz val="8"/>
          <name val="Open Sans"/>
          <scheme val="none"/>
        </font>
      </dxf>
    </rfmt>
    <rcc rId="0" sId="15" dxf="1" numFmtId="19">
      <nc r="C1">
        <v>42916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7534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1863219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85606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1899123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606878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3" sId="15" ref="C1:C1048576" action="deleteCol">
    <undo index="0" exp="area" ref3D="1" dr="$J$1:$P$1048576" dn="Z_57267270_6A97_4850_9DB6_FE6B399379AA_.wvu.Cols" sId="15"/>
    <rfmt sheetId="15" xfDxf="1" sqref="C1:C1048576" start="0" length="0">
      <dxf>
        <font>
          <sz val="8"/>
          <name val="Open Sans"/>
          <scheme val="none"/>
        </font>
      </dxf>
    </rfmt>
    <rcc rId="0" sId="15" dxf="1" numFmtId="19">
      <nc r="C1">
        <v>43008</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504264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1674779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83774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2003051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643656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4" sId="15" ref="C1:C1048576" action="deleteCol">
    <undo index="0" exp="area" ref3D="1" dr="$I$1:$O$1048576" dn="Z_57267270_6A97_4850_9DB6_FE6B399379AA_.wvu.Cols" sId="15"/>
    <rfmt sheetId="15" xfDxf="1" sqref="C1:C1048576" start="0" length="0">
      <dxf>
        <font>
          <sz val="8"/>
          <name val="Open Sans"/>
          <scheme val="none"/>
        </font>
      </dxf>
    </rfmt>
    <rcc rId="0" sId="15" dxf="1" numFmtId="19">
      <nc r="C1">
        <v>43100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850541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1285933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64023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1994759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724301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5" sId="15" ref="C1:C1048576" action="deleteCol">
    <undo index="0" exp="area" ref3D="1" dr="$H$1:$N$1048576" dn="Z_57267270_6A97_4850_9DB6_FE6B399379AA_.wvu.Cols" sId="15"/>
    <rfmt sheetId="15" xfDxf="1" sqref="C1:C1048576" start="0" length="0">
      <dxf>
        <font>
          <sz val="8"/>
          <name val="Open Sans"/>
          <scheme val="none"/>
        </font>
      </dxf>
    </rfmt>
    <rcc rId="0" sId="15" dxf="1" numFmtId="19">
      <nc r="C1">
        <v>43190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356604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1453995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646732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1778399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1412959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6" sId="15" ref="C1:C1048576" action="deleteCol">
    <undo index="0" exp="area" ref3D="1" dr="$G$1:$M$1048576" dn="Z_57267270_6A97_4850_9DB6_FE6B399379AA_.wvu.Cols" sId="15"/>
    <rfmt sheetId="15" xfDxf="1" sqref="C1:C1048576" start="0" length="0">
      <dxf>
        <font>
          <sz val="8"/>
          <name val="Open Sans"/>
          <scheme val="none"/>
        </font>
      </dxf>
    </rfmt>
    <rcc rId="0" sId="15" dxf="1" numFmtId="19">
      <nc r="C1">
        <v>43281</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10134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1694468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203110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1946265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1103211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7" sId="15" ref="C1:C1048576" action="deleteCol">
    <undo index="0" exp="area" ref3D="1" dr="$F$1:$L$1048576" dn="Z_57267270_6A97_4850_9DB6_FE6B399379AA_.wvu.Cols" sId="15"/>
    <rfmt sheetId="15" xfDxf="1" sqref="C1:C1048576" start="0" length="0">
      <dxf>
        <font>
          <sz val="8"/>
          <name val="Open Sans"/>
          <scheme val="none"/>
        </font>
      </dxf>
    </rfmt>
    <rcc rId="0" sId="15" dxf="1" numFmtId="19">
      <nc r="C1">
        <v>43373</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138554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1605492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-71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162144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2322750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1161139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8" sId="15" ref="C1:C1048576" action="deleteCol">
    <undo index="0" exp="area" ref3D="1" dr="$E$1:$K$1048576" dn="Z_57267270_6A97_4850_9DB6_FE6B399379AA_.wvu.Cols" sId="15"/>
    <rfmt sheetId="15" xfDxf="1" sqref="C1:C1048576" start="0" length="0">
      <dxf>
        <font>
          <sz val="8"/>
          <name val="Open Sans"/>
          <scheme val="none"/>
        </font>
      </dxf>
    </rfmt>
    <rcc rId="0" sId="15" dxf="1" numFmtId="19">
      <nc r="C1">
        <v>43465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1159923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1776358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144906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1733724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954298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29" sId="15" ref="C1:C1048576" action="deleteCol">
    <undo index="0" exp="area" ref3D="1" dr="$D$1:$J$1048576" dn="Z_57267270_6A97_4850_9DB6_FE6B399379AA_.wvu.Cols" sId="15"/>
    <rfmt sheetId="15" xfDxf="1" sqref="C1:C1048576" start="0" length="0">
      <dxf>
        <font>
          <sz val="8"/>
          <name val="Open Sans"/>
          <scheme val="none"/>
        </font>
      </dxf>
    </rfmt>
    <rcc rId="0" sId="15" dxf="1" numFmtId="19">
      <nc r="C1">
        <v>43555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107319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1593325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173553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1743771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1082645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0" sId="15" ref="C1:C1048576" action="deleteCol">
    <undo index="0" exp="area" ref3D="1" dr="$C$1:$I$1048576" dn="Z_57267270_6A97_4850_9DB6_FE6B399379AA_.wvu.Cols" sId="15"/>
    <rfmt sheetId="15" xfDxf="1" sqref="C1:C1048576" start="0" length="0">
      <dxf>
        <font>
          <sz val="8"/>
          <name val="Open Sans"/>
          <scheme val="none"/>
        </font>
      </dxf>
    </rfmt>
    <rcc rId="0" sId="15" dxf="1" numFmtId="19">
      <nc r="C1">
        <v>43646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322868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1988052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-84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459178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2003749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993407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1" sId="15" ref="C1:C1048576" action="deleteCol">
    <undo index="0" exp="area" ref3D="1" dr="$C$1:$H$1048576" dn="Z_57267270_6A97_4850_9DB6_FE6B399379AA_.wvu.Cols" sId="15"/>
    <rfmt sheetId="15" xfDxf="1" sqref="C1:C1048576" start="0" length="0">
      <dxf>
        <font>
          <sz val="8"/>
          <name val="Open Sans"/>
          <scheme val="none"/>
        </font>
      </dxf>
    </rfmt>
    <rcc rId="0" sId="15" dxf="1" numFmtId="19">
      <nc r="C1">
        <v>43738</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284342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2481925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-86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422961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2264498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1309735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2" sId="15" ref="C1:C1048576" action="deleteCol">
    <undo index="0" exp="area" ref3D="1" dr="$C$1:$G$1048576" dn="Z_57267270_6A97_4850_9DB6_FE6B399379AA_.wvu.Cols" sId="15"/>
    <rfmt sheetId="15" xfDxf="1" sqref="C1:C1048576" start="0" length="0">
      <dxf>
        <font>
          <sz val="8"/>
          <name val="Open Sans"/>
          <scheme val="none"/>
        </font>
      </dxf>
    </rfmt>
    <rcc rId="0" sId="15" dxf="1" numFmtId="19">
      <nc r="C1">
        <v>43830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2115445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1601232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468294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3213874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1349576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3" sId="15" ref="C1:C1048576" action="deleteCol">
    <undo index="0" exp="area" ref3D="1" dr="$C$1:$F$1048576" dn="Z_57267270_6A97_4850_9DB6_FE6B399379AA_.wvu.Cols" sId="15"/>
    <rfmt sheetId="15" xfDxf="1" sqref="C1:C1048576" start="0" length="0">
      <dxf>
        <font>
          <sz val="8"/>
          <name val="Open Sans"/>
          <scheme val="none"/>
        </font>
      </dxf>
    </rfmt>
    <rcc rId="0" sId="15" dxf="1" numFmtId="19">
      <nc r="C1">
        <v>43921</v>
      </nc>
      <ndxf>
        <font>
          <b/>
          <sz val="8"/>
          <color rgb="FFC00000"/>
          <name val="Open Sans"/>
          <scheme val="none"/>
        </font>
        <numFmt numFmtId="19" formatCode="dd/mm/yyyy"/>
        <alignment horizontal="right" vertical="top" readingOrder="0"/>
        <border outline="0">
          <bottom style="medium">
            <color rgb="FFC00000"/>
          </bottom>
        </border>
      </ndxf>
    </rcc>
    <rcc rId="0" sId="15" dxf="1">
      <nc r="C2">
        <f>1957501-1</f>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3595029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738535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2984844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1669133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4" sId="15" ref="C1:C1048576" action="deleteCol">
    <undo index="0" exp="area" ref3D="1" dr="$C$1:$E$1048576" dn="Z_57267270_6A97_4850_9DB6_FE6B399379AA_.wvu.Cols" sId="15"/>
    <rfmt sheetId="15" xfDxf="1" sqref="C1:C1048576" start="0" length="0">
      <dxf>
        <font>
          <sz val="8"/>
          <name val="Open Sans"/>
          <scheme val="none"/>
        </font>
      </dxf>
    </rfmt>
    <rcc rId="0" sId="15" dxf="1" numFmtId="19">
      <nc r="C1">
        <v>44012</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1272904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2714773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272615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3003980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2094055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5" sId="15" ref="C1:C1048576" action="deleteCol">
    <undo index="0" exp="area" ref3D="1" dr="$C$1:$D$1048576" dn="Z_57267270_6A97_4850_9DB6_FE6B399379AA_.wvu.Cols" sId="15"/>
    <rfmt sheetId="15" xfDxf="1" sqref="C1:C1048576" start="0" length="0">
      <dxf>
        <font>
          <sz val="8"/>
          <name val="Open Sans"/>
          <scheme val="none"/>
        </font>
      </dxf>
    </rfmt>
    <rcc rId="0" sId="15" dxf="1" numFmtId="19">
      <nc r="C1">
        <v>44104</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334447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2636965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971036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1945051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2272766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36" sId="15" ref="C1:C1048576" action="deleteCol">
    <undo index="0" exp="area" ref3D="1" dr="$C$1:$C$1048576" dn="Z_57267270_6A97_4850_9DB6_FE6B399379AA_.wvu.Cols" sId="15"/>
    <rfmt sheetId="15" xfDxf="1" sqref="C1:C1048576" start="0" length="0">
      <dxf>
        <font>
          <sz val="8"/>
          <name val="Open Sans"/>
          <scheme val="none"/>
        </font>
      </dxf>
    </rfmt>
    <rcc rId="0" sId="15" dxf="1" numFmtId="19">
      <nc r="C1">
        <v>44196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87351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2839277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433629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2302496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2637187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13" start="0" length="0">
      <dxf>
        <numFmt numFmtId="166" formatCode="_(* #\ ###\ ##0_);_(* \(#\ ###\ ##0\);_(* &quot;-&quot;_);_(@_)"/>
      </dxf>
    </rfmt>
  </rrc>
  <rrc rId="5437" sId="15" ref="C1:C1048576" action="deleteCol">
    <rfmt sheetId="15" xfDxf="1" sqref="C1:C1048576" start="0" length="0">
      <dxf>
        <font>
          <sz val="8"/>
          <name val="Open Sans"/>
          <scheme val="none"/>
        </font>
      </dxf>
    </rfmt>
    <rcc rId="0" sId="15" dxf="1" numFmtId="19">
      <nc r="C1">
        <v>44286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749254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2821652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-37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50213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2934282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2402610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13" start="0" length="0">
      <dxf>
        <numFmt numFmtId="166" formatCode="_(* #\ ###\ ##0_);_(* \(#\ ###\ ##0\);_(* &quot;-&quot;_);_(@_)"/>
      </dxf>
    </rfmt>
  </rrc>
  <rrc rId="5438" sId="15" ref="C1:C1048576" action="deleteCol">
    <rfmt sheetId="15" xfDxf="1" sqref="C1:C1048576" start="0" length="0">
      <dxf>
        <font>
          <sz val="8"/>
          <name val="Open Sans"/>
          <scheme val="none"/>
        </font>
      </dxf>
    </rfmt>
    <rcc rId="0" sId="15" dxf="1" numFmtId="19">
      <nc r="C1">
        <v>44377</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484674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2450911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8655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2618024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1586315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13" start="0" length="0">
      <dxf>
        <numFmt numFmtId="166" formatCode="_(* #\ ###\ ##0_);_(* \(#\ ###\ ##0\);_(* &quot;-&quot;_);_(@_)"/>
      </dxf>
    </rfmt>
  </rrc>
  <rrc rId="5439" sId="15" ref="C1:C1048576" action="deleteCol">
    <rfmt sheetId="15" xfDxf="1" sqref="C1:C1048576" start="0" length="0">
      <dxf>
        <font>
          <sz val="8"/>
          <name val="Open Sans"/>
          <scheme val="none"/>
        </font>
      </dxf>
    </rfmt>
    <rcc rId="0" sId="15" dxf="1" numFmtId="19">
      <nc r="C1">
        <v>44469</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13926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3126081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461096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1889823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1321005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13" start="0" length="0">
      <dxf>
        <numFmt numFmtId="166" formatCode="_(* #\ ###\ ##0_);_(* \(#\ ###\ ##0\);_(* &quot;-&quot;_);_(@_)"/>
      </dxf>
    </rfmt>
  </rrc>
  <rcc rId="5440" sId="15" numFmtId="34">
    <oc r="C4">
      <f>SUM(C2:C3)</f>
    </oc>
    <nc r="C4">
      <v>2690358</v>
    </nc>
  </rcc>
  <rcc rId="5441" sId="15" numFmtId="34">
    <oc r="D4">
      <f>SUM(D2:D3)</f>
    </oc>
    <nc r="D4">
      <v>5604103</v>
    </nc>
  </rcc>
  <rcc rId="5442" sId="15" numFmtId="34">
    <oc r="E4">
      <f>SUM(E2:E3)</f>
    </oc>
    <nc r="E4">
      <v>5209105</v>
    </nc>
  </rcc>
  <rcc rId="5443" sId="15" numFmtId="34">
    <oc r="C6">
      <f>SUM(C4:C5)</f>
    </oc>
    <nc r="C6">
      <v>2690252</v>
    </nc>
  </rcc>
  <rcc rId="5444" sId="15" numFmtId="34">
    <oc r="D6">
      <f>SUM(D4:D5)</f>
    </oc>
    <nc r="D6">
      <v>5603977</v>
    </nc>
  </rcc>
  <rcc rId="5445" sId="15" numFmtId="34">
    <oc r="E6">
      <f>SUM(E4:E5)</f>
    </oc>
    <nc r="E6">
      <v>5208983</v>
    </nc>
  </rcc>
  <rcc rId="5446" sId="15" numFmtId="19">
    <oc r="C8">
      <f>C1</f>
    </oc>
    <nc r="C8">
      <v>44561</v>
    </nc>
  </rcc>
  <rcc rId="5447" sId="15" numFmtId="19">
    <oc r="D8">
      <f>D1</f>
    </oc>
    <nc r="D8">
      <v>44651</v>
    </nc>
  </rcc>
  <rcc rId="5448" sId="15" numFmtId="19">
    <oc r="E8">
      <f>E1</f>
    </oc>
    <nc r="E8">
      <v>44742</v>
    </nc>
  </rcc>
  <rcc rId="5449" sId="15" numFmtId="34">
    <oc r="C12">
      <f>SUM(C9:C11)</f>
    </oc>
    <nc r="C12">
      <v>4400138</v>
    </nc>
  </rcc>
  <rcc rId="5450" sId="15" numFmtId="34">
    <oc r="D12">
      <f>SUM(D9:D11)</f>
    </oc>
    <nc r="D12">
      <v>4543539</v>
    </nc>
  </rcc>
  <rcc rId="5451" sId="15" numFmtId="34">
    <oc r="E12">
      <f>SUM(E9:E11)</f>
    </oc>
    <nc r="E12">
      <v>4865023</v>
    </nc>
  </rcc>
  <rrc rId="5452" sId="16" ref="C1:C1048576" action="deleteCol">
    <undo index="2" exp="area" ref3D="1" dr="$P$1:$P$1048576" dn="Z_8DA78CF1_615A_4626_9893_6751995631A4_.wvu.Cols" sId="16"/>
    <undo index="1" exp="area" ref3D="1" dr="$D$1:$N$1048576" dn="Z_8DA78CF1_615A_4626_9893_6751995631A4_.wvu.Cols" sId="16"/>
    <undo index="0" exp="area" ref3D="1" dr="$C$1:$R$1048576" dn="Z_9AF4A83C_CF57_4B40_8A74_6A0EA6C2FE5C_.wvu.Cols" sId="16"/>
    <undo index="0" exp="area" ref3D="1" dr="$C$1:$R$1048576" dn="Z_687A4863_1825_4D63_B732_E76682E6DE4F_.wvu.Cols" sId="16"/>
    <undo index="0" exp="area" ref3D="1" dr="$C$1:$W$1048576" dn="Z_25FAB884_5E17_4008_8139_33D910C7DEFE_.wvu.Cols" sId="16"/>
    <undo index="0" exp="area" ref3D="1" dr="$M$1:$P$1048576" dn="Z_12F8D032_8143_430B_8DFF_852E8796C402_.wvu.Cols" sId="16"/>
    <rfmt sheetId="16" xfDxf="1" sqref="C1:C1048576" start="0" length="0">
      <dxf>
        <font>
          <sz val="8"/>
          <name val="Open Sans"/>
          <scheme val="none"/>
        </font>
      </dxf>
    </rfmt>
    <rcc rId="0" sId="16" dxf="1" numFmtId="19">
      <nc r="C1">
        <v>42825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966161</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13079</v>
      </nc>
      <ndxf>
        <font>
          <sz val="8"/>
          <color auto="1"/>
          <name val="Open Sans"/>
          <scheme val="none"/>
        </font>
        <numFmt numFmtId="166" formatCode="_(* #\ ###\ ##0_);_(* \(#\ ###\ ##0\);_(* &quot;-&quot;_);_(@_)"/>
        <alignment horizontal="center" vertical="center" readingOrder="0"/>
        <border outline="0">
          <top style="dotted">
            <color rgb="FF6F7779"/>
          </top>
          <bottom style="dotted">
            <color rgb="FF6F7779"/>
          </bottom>
        </border>
      </ndxf>
    </rcc>
    <rcc rId="0" sId="16" s="1" dxf="1" numFmtId="34">
      <nc r="C5">
        <v>763157</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715689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492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29546</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42825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1254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109535</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42825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875142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13079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702691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176936+580131</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147946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1211577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3" sId="16" ref="C1:C1048576" action="deleteCol">
    <undo index="2" exp="area" ref3D="1" dr="$O$1:$O$1048576" dn="Z_8DA78CF1_615A_4626_9893_6751995631A4_.wvu.Cols" sId="16"/>
    <undo index="1" exp="area" ref3D="1" dr="$C$1:$M$1048576" dn="Z_8DA78CF1_615A_4626_9893_6751995631A4_.wvu.Cols" sId="16"/>
    <undo index="0" exp="area" ref3D="1" dr="$C$1:$Q$1048576" dn="Z_9AF4A83C_CF57_4B40_8A74_6A0EA6C2FE5C_.wvu.Cols" sId="16"/>
    <undo index="0" exp="area" ref3D="1" dr="$C$1:$Q$1048576" dn="Z_687A4863_1825_4D63_B732_E76682E6DE4F_.wvu.Cols" sId="16"/>
    <undo index="0" exp="area" ref3D="1" dr="$C$1:$V$1048576" dn="Z_25FAB884_5E17_4008_8139_33D910C7DEFE_.wvu.Cols" sId="16"/>
    <undo index="0" exp="area" ref3D="1" dr="$L$1:$O$1048576" dn="Z_12F8D032_8143_430B_8DFF_852E8796C402_.wvu.Cols" sId="16"/>
    <rfmt sheetId="16" xfDxf="1" sqref="C1:C1048576" start="0" length="0">
      <dxf>
        <font>
          <sz val="8"/>
          <name val="Open Sans"/>
          <scheme val="none"/>
        </font>
      </dxf>
    </rfmt>
    <rcc rId="0" sId="16" dxf="1" numFmtId="19">
      <nc r="C1">
        <v>42916</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811218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12382</v>
      </nc>
      <ndxf>
        <font>
          <sz val="8"/>
          <color auto="1"/>
          <name val="Open Sans"/>
          <scheme val="none"/>
        </font>
        <numFmt numFmtId="166" formatCode="_(* #\ ###\ ##0_);_(* \(#\ ###\ ##0\);_(* &quot;-&quot;_);_(@_)"/>
        <alignment horizontal="center" vertical="center" readingOrder="0"/>
        <border outline="0">
          <top style="dotted">
            <color rgb="FF6F7779"/>
          </top>
          <bottom style="dotted">
            <color rgb="FF6F7779"/>
          </bottom>
        </border>
      </ndxf>
    </rcc>
    <rcc rId="0" sId="16" s="1" dxf="1" numFmtId="34">
      <nc r="C5">
        <v>780653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202369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1340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31278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42916</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1031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88080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42916</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719949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12382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769840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182684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42916</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162373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1023635</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4" sId="16" ref="C1:C1048576" action="deleteCol">
    <undo index="2" exp="area" ref3D="1" dr="$N$1:$N$1048576" dn="Z_8DA78CF1_615A_4626_9893_6751995631A4_.wvu.Cols" sId="16"/>
    <undo index="1" exp="area" ref3D="1" dr="$C$1:$L$1048576" dn="Z_8DA78CF1_615A_4626_9893_6751995631A4_.wvu.Cols" sId="16"/>
    <undo index="0" exp="area" ref3D="1" dr="$C$1:$P$1048576" dn="Z_9AF4A83C_CF57_4B40_8A74_6A0EA6C2FE5C_.wvu.Cols" sId="16"/>
    <undo index="0" exp="area" ref3D="1" dr="$C$1:$P$1048576" dn="Z_687A4863_1825_4D63_B732_E76682E6DE4F_.wvu.Cols" sId="16"/>
    <undo index="0" exp="area" ref3D="1" dr="$C$1:$U$1048576" dn="Z_25FAB884_5E17_4008_8139_33D910C7DEFE_.wvu.Cols" sId="16"/>
    <undo index="0" exp="area" ref3D="1" dr="$K$1:$N$1048576" dn="Z_12F8D032_8143_430B_8DFF_852E8796C402_.wvu.Cols" sId="16"/>
    <rfmt sheetId="16" xfDxf="1" sqref="C1:C1048576" start="0" length="0">
      <dxf>
        <font>
          <sz val="8"/>
          <name val="Open Sans"/>
          <scheme val="none"/>
        </font>
      </dxf>
    </rfmt>
    <rcc rId="0" sId="16" dxf="1" numFmtId="19">
      <nc r="C1">
        <v>43008</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801463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8268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6" s="1" dxf="1" numFmtId="34">
      <nc r="C5">
        <v>834652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419329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1767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61068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43008</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2356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112787</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43008</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745857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8268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733280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375319</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43008</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153669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838637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5" sId="16" ref="C1:C1048576" action="deleteCol">
    <undo index="2" exp="area" ref3D="1" dr="$M$1:$M$1048576" dn="Z_8DA78CF1_615A_4626_9893_6751995631A4_.wvu.Cols" sId="16"/>
    <undo index="1" exp="area" ref3D="1" dr="$C$1:$K$1048576" dn="Z_8DA78CF1_615A_4626_9893_6751995631A4_.wvu.Cols" sId="16"/>
    <undo index="0" exp="area" ref3D="1" dr="$C$1:$O$1048576" dn="Z_9AF4A83C_CF57_4B40_8A74_6A0EA6C2FE5C_.wvu.Cols" sId="16"/>
    <undo index="0" exp="area" ref3D="1" dr="$C$1:$O$1048576" dn="Z_687A4863_1825_4D63_B732_E76682E6DE4F_.wvu.Cols" sId="16"/>
    <undo index="0" exp="area" ref3D="1" dr="$C$1:$T$1048576" dn="Z_25FAB884_5E17_4008_8139_33D910C7DEFE_.wvu.Cols" sId="16"/>
    <undo index="0" exp="area" ref3D="1" dr="$J$1:$M$1048576" dn="Z_12F8D032_8143_430B_8DFF_852E8796C402_.wvu.Cols" sId="16"/>
    <rfmt sheetId="16" xfDxf="1" sqref="C1:C1048576" start="0" length="0">
      <dxf>
        <font>
          <sz val="8"/>
          <name val="Open Sans"/>
          <scheme val="none"/>
        </font>
      </dxf>
    </rfmt>
    <rcc rId="0" sId="16" dxf="1" numFmtId="19">
      <nc r="C1">
        <v>43100</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307344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6053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5">
        <v>913154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183702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4048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14">
        <v>15461</v>
      </nc>
      <ndxf>
        <font>
          <b/>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215778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43100</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275046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956605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230895</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115496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463302</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6" sId="16" ref="C1:C1048576" action="deleteCol">
    <undo index="2" exp="area" ref3D="1" dr="$L$1:$L$1048576" dn="Z_8DA78CF1_615A_4626_9893_6751995631A4_.wvu.Cols" sId="16"/>
    <undo index="1" exp="area" ref3D="1" dr="$C$1:$J$1048576" dn="Z_8DA78CF1_615A_4626_9893_6751995631A4_.wvu.Cols" sId="16"/>
    <undo index="0" exp="area" ref3D="1" dr="$C$1:$N$1048576" dn="Z_9AF4A83C_CF57_4B40_8A74_6A0EA6C2FE5C_.wvu.Cols" sId="16"/>
    <undo index="0" exp="area" ref3D="1" dr="$C$1:$N$1048576" dn="Z_687A4863_1825_4D63_B732_E76682E6DE4F_.wvu.Cols" sId="16"/>
    <undo index="0" exp="area" ref3D="1" dr="$C$1:$S$1048576" dn="Z_25FAB884_5E17_4008_8139_33D910C7DEFE_.wvu.Cols" sId="16"/>
    <undo index="0" exp="area" ref3D="1" dr="$I$1:$L$1048576" dn="Z_12F8D032_8143_430B_8DFF_852E8796C402_.wvu.Cols" sId="16"/>
    <rfmt sheetId="16" xfDxf="1" sqref="C1:C1048576" start="0" length="0">
      <dxf>
        <font>
          <sz val="8"/>
          <name val="Open Sans"/>
          <scheme val="none"/>
        </font>
      </dxf>
    </rfmt>
    <rcc rId="0" sId="16" dxf="1" numFmtId="19">
      <nc r="C1">
        <v>43101</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307344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6053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5">
        <v>913154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183702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4048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14">
        <v>15461</v>
      </nc>
      <ndxf>
        <font>
          <b/>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43101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215778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22" start="0" length="0">
      <dxf>
        <font>
          <b/>
          <sz val="8"/>
          <color theme="0"/>
          <name val="Open Sans"/>
          <scheme val="none"/>
        </font>
        <numFmt numFmtId="166" formatCode="_(* #\ ###\ ##0_);_(* \(#\ ###\ ##0\);_(* &quot;-&quot;_);_(@_)"/>
        <alignment horizontal="center" vertical="center" readingOrder="0"/>
      </dxf>
    </rfmt>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43101</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275046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956605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230895</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115496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463302</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7" sId="16" ref="C1:C1048576" action="deleteCol">
    <undo index="2" exp="area" ref3D="1" dr="$K$1:$K$1048576" dn="Z_8DA78CF1_615A_4626_9893_6751995631A4_.wvu.Cols" sId="16"/>
    <undo index="1" exp="area" ref3D="1" dr="$C$1:$I$1048576" dn="Z_8DA78CF1_615A_4626_9893_6751995631A4_.wvu.Cols" sId="16"/>
    <undo index="0" exp="area" ref3D="1" dr="$C$1:$M$1048576" dn="Z_9AF4A83C_CF57_4B40_8A74_6A0EA6C2FE5C_.wvu.Cols" sId="16"/>
    <undo index="0" exp="area" ref3D="1" dr="$C$1:$M$1048576" dn="Z_687A4863_1825_4D63_B732_E76682E6DE4F_.wvu.Cols" sId="16"/>
    <undo index="0" exp="area" ref3D="1" dr="$C$1:$R$1048576" dn="Z_25FAB884_5E17_4008_8139_33D910C7DEFE_.wvu.Cols" sId="16"/>
    <undo index="0" exp="area" ref3D="1" dr="$H$1:$K$1048576" dn="Z_12F8D032_8143_430B_8DFF_852E8796C402_.wvu.Cols" sId="16"/>
    <rfmt sheetId="16" xfDxf="1" sqref="C1:C1048576" start="0" length="0">
      <dxf>
        <font>
          <sz val="8"/>
          <name val="Open Sans"/>
          <scheme val="none"/>
        </font>
      </dxf>
    </rfmt>
    <rcc rId="0" sId="16" dxf="1" numFmtId="19">
      <nc r="C1">
        <v>43190</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359621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722638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110112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3711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25711</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186168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27">
        <v>954909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28">
        <v>268605</v>
      </nc>
      <ndxf>
        <alignment vertical="center" readingOrder="0"/>
      </ndxf>
    </rcc>
    <rcc rId="0" sId="16" s="1" dxf="1" numFmtId="34">
      <nc r="C29">
        <v>6880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679424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622545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135615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506696</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8" sId="16" ref="C1:C1048576" action="deleteCol">
    <undo index="2" exp="area" ref3D="1" dr="$J$1:$J$1048576" dn="Z_8DA78CF1_615A_4626_9893_6751995631A4_.wvu.Cols" sId="16"/>
    <undo index="1" exp="area" ref3D="1" dr="$C$1:$H$1048576" dn="Z_8DA78CF1_615A_4626_9893_6751995631A4_.wvu.Cols" sId="16"/>
    <undo index="0" exp="area" ref3D="1" dr="$C$1:$L$1048576" dn="Z_9AF4A83C_CF57_4B40_8A74_6A0EA6C2FE5C_.wvu.Cols" sId="16"/>
    <undo index="0" exp="area" ref3D="1" dr="$C$1:$L$1048576" dn="Z_687A4863_1825_4D63_B732_E76682E6DE4F_.wvu.Cols" sId="16"/>
    <undo index="0" exp="area" ref3D="1" dr="$C$1:$Q$1048576" dn="Z_25FAB884_5E17_4008_8139_33D910C7DEFE_.wvu.Cols" sId="16"/>
    <undo index="0" exp="area" ref3D="1" dr="$G$1:$J$1048576" dn="Z_12F8D032_8143_430B_8DFF_852E8796C402_.wvu.Cols" sId="16"/>
    <rfmt sheetId="16" xfDxf="1" sqref="C1:C1048576" start="0" length="0">
      <dxf>
        <font>
          <sz val="8"/>
          <name val="Open Sans"/>
          <scheme val="none"/>
        </font>
      </dxf>
    </rfmt>
    <rcc rId="0" sId="16" dxf="1" numFmtId="19">
      <nc r="C1">
        <v>43281</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378575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6394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1115337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95922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5064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25717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43281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90344</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43281</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257153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6394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931069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105024</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43281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146817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804390</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59" sId="16" ref="C1:C1048576" action="deleteCol">
    <undo index="2" exp="area" ref3D="1" dr="$I$1:$I$1048576" dn="Z_8DA78CF1_615A_4626_9893_6751995631A4_.wvu.Cols" sId="16"/>
    <undo index="1" exp="area" ref3D="1" dr="$C$1:$G$1048576" dn="Z_8DA78CF1_615A_4626_9893_6751995631A4_.wvu.Cols" sId="16"/>
    <undo index="0" exp="area" ref3D="1" dr="$C$1:$K$1048576" dn="Z_9AF4A83C_CF57_4B40_8A74_6A0EA6C2FE5C_.wvu.Cols" sId="16"/>
    <undo index="0" exp="area" ref3D="1" dr="$C$1:$K$1048576" dn="Z_687A4863_1825_4D63_B732_E76682E6DE4F_.wvu.Cols" sId="16"/>
    <undo index="0" exp="area" ref3D="1" dr="$C$1:$P$1048576" dn="Z_25FAB884_5E17_4008_8139_33D910C7DEFE_.wvu.Cols" sId="16"/>
    <undo index="0" exp="area" ref3D="1" dr="$F$1:$I$1048576" dn="Z_12F8D032_8143_430B_8DFF_852E8796C402_.wvu.Cols" sId="16"/>
    <rfmt sheetId="16" xfDxf="1" sqref="C1:C1048576" start="0" length="0">
      <dxf>
        <font>
          <sz val="8"/>
          <name val="Open Sans"/>
          <scheme val="none"/>
        </font>
      </dxf>
    </rfmt>
    <rcc rId="0" sId="16" dxf="1" numFmtId="19">
      <nc r="C1">
        <v>43373</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339111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6282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596284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220292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4569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17406</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43373</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1084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110016</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43373</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281004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6282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604372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675323</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43373</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140155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707934</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0" sId="16" ref="C1:C1048576" action="deleteCol">
    <undo index="2" exp="area" ref3D="1" dr="$H$1:$H$1048576" dn="Z_8DA78CF1_615A_4626_9893_6751995631A4_.wvu.Cols" sId="16"/>
    <undo index="1" exp="area" ref3D="1" dr="$C$1:$F$1048576" dn="Z_8DA78CF1_615A_4626_9893_6751995631A4_.wvu.Cols" sId="16"/>
    <undo index="0" exp="area" ref3D="1" dr="$C$1:$J$1048576" dn="Z_9AF4A83C_CF57_4B40_8A74_6A0EA6C2FE5C_.wvu.Cols" sId="16"/>
    <undo index="0" exp="area" ref3D="1" dr="$C$1:$J$1048576" dn="Z_687A4863_1825_4D63_B732_E76682E6DE4F_.wvu.Cols" sId="16"/>
    <undo index="0" exp="area" ref3D="1" dr="$C$1:$O$1048576" dn="Z_25FAB884_5E17_4008_8139_33D910C7DEFE_.wvu.Cols" sId="16"/>
    <undo index="0" exp="area" ref3D="1" dr="$E$1:$H$1048576" dn="Z_12F8D032_8143_430B_8DFF_852E8796C402_.wvu.Cols" sId="16"/>
    <rfmt sheetId="16" xfDxf="1" sqref="C1:C1048576" start="0" length="0">
      <dxf>
        <font>
          <sz val="8"/>
          <name val="Open Sans"/>
          <scheme val="none"/>
        </font>
      </dxf>
    </rfmt>
    <rcc rId="0" sId="16" dxf="1" numFmtId="19">
      <nc r="C1">
        <v>43465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553999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3279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523949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84552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4183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16901</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43465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312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72909</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43465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545393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3279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509352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423377</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43465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129205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783277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1" sId="16" ref="C1:C1048576" action="deleteCol">
    <undo index="2" exp="area" ref3D="1" dr="$G$1:$G$1048576" dn="Z_8DA78CF1_615A_4626_9893_6751995631A4_.wvu.Cols" sId="16"/>
    <undo index="1" exp="area" ref3D="1" dr="$C$1:$E$1048576" dn="Z_8DA78CF1_615A_4626_9893_6751995631A4_.wvu.Cols" sId="16"/>
    <undo index="0" exp="area" ref3D="1" dr="$C$1:$I$1048576" dn="Z_9AF4A83C_CF57_4B40_8A74_6A0EA6C2FE5C_.wvu.Cols" sId="16"/>
    <undo index="0" exp="area" ref3D="1" dr="$C$1:$I$1048576" dn="Z_687A4863_1825_4D63_B732_E76682E6DE4F_.wvu.Cols" sId="16"/>
    <undo index="0" exp="area" ref3D="1" dr="$C$1:$N$1048576" dn="Z_25FAB884_5E17_4008_8139_33D910C7DEFE_.wvu.Cols" sId="16"/>
    <undo index="0" exp="area" ref3D="1" dr="$D$1:$G$1048576" dn="Z_12F8D032_8143_430B_8DFF_852E8796C402_.wvu.Cols" sId="16"/>
    <rfmt sheetId="16" xfDxf="1" sqref="C1:C1048576" start="0" length="0">
      <dxf>
        <font>
          <sz val="8"/>
          <name val="Open Sans"/>
          <scheme val="none"/>
        </font>
      </dxf>
    </rfmt>
    <rcc rId="0" sId="16" dxf="1" numFmtId="19">
      <nc r="C1">
        <v>43555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661157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2844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585670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131731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4635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21449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43555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76243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43555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620795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2844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542755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722673</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43555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143828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766606</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2" sId="16" ref="C1:C1048576" action="deleteCol">
    <undo index="2" exp="area" ref3D="1" dr="$F$1:$F$1048576" dn="Z_8DA78CF1_615A_4626_9893_6751995631A4_.wvu.Cols" sId="16"/>
    <undo index="1" exp="area" ref3D="1" dr="$C$1:$D$1048576" dn="Z_8DA78CF1_615A_4626_9893_6751995631A4_.wvu.Cols" sId="16"/>
    <undo index="0" exp="area" ref3D="1" dr="$C$1:$H$1048576" dn="Z_9AF4A83C_CF57_4B40_8A74_6A0EA6C2FE5C_.wvu.Cols" sId="16"/>
    <undo index="0" exp="area" ref3D="1" dr="$C$1:$H$1048576" dn="Z_687A4863_1825_4D63_B732_E76682E6DE4F_.wvu.Cols" sId="16"/>
    <undo index="0" exp="area" ref3D="1" dr="$C$1:$M$1048576" dn="Z_25FAB884_5E17_4008_8139_33D910C7DEFE_.wvu.Cols" sId="16"/>
    <undo index="0" exp="area" ref3D="1" dr="$C$1:$F$1048576" dn="Z_12F8D032_8143_430B_8DFF_852E8796C402_.wvu.Cols" sId="16"/>
    <rfmt sheetId="16" xfDxf="1" sqref="C1:C1048576" start="0" length="0">
      <dxf>
        <font>
          <sz val="8"/>
          <name val="Open Sans"/>
          <scheme val="none"/>
        </font>
      </dxf>
    </rfmt>
    <rcc rId="0" sId="16" dxf="1" numFmtId="19">
      <nc r="C1">
        <v>43646</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723495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3148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610071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147485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31170</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1241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94165</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695089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3148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703224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394767</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172234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710560</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3" sId="16" ref="C1:C1048576" action="deleteCol">
    <undo index="2" exp="area" ref3D="1" dr="$E$1:$E$1048576" dn="Z_8DA78CF1_615A_4626_9893_6751995631A4_.wvu.Cols" sId="16"/>
    <undo index="1" exp="area" ref3D="1" dr="$C$1:$C$1048576" dn="Z_8DA78CF1_615A_4626_9893_6751995631A4_.wvu.Cols" sId="16"/>
    <undo index="0" exp="area" ref3D="1" dr="$C$1:$G$1048576" dn="Z_9AF4A83C_CF57_4B40_8A74_6A0EA6C2FE5C_.wvu.Cols" sId="16"/>
    <undo index="0" exp="area" ref3D="1" dr="$C$1:$G$1048576" dn="Z_687A4863_1825_4D63_B732_E76682E6DE4F_.wvu.Cols" sId="16"/>
    <undo index="0" exp="area" ref3D="1" dr="$C$1:$L$1048576" dn="Z_25FAB884_5E17_4008_8139_33D910C7DEFE_.wvu.Cols" sId="16"/>
    <undo index="0" exp="area" ref3D="1" dr="$C$1:$E$1048576" dn="Z_12F8D032_8143_430B_8DFF_852E8796C402_.wvu.Cols" sId="16"/>
    <rfmt sheetId="16" xfDxf="1" sqref="C1:C1048576" start="0" length="0">
      <dxf>
        <font>
          <sz val="8"/>
          <name val="Open Sans"/>
          <scheme val="none"/>
        </font>
      </dxf>
    </rfmt>
    <rcc rId="0" sId="16" dxf="1" numFmtId="19">
      <nc r="C1">
        <v>43738</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875693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1916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883788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236425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739907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4679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18367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38952</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958617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832682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1">
        <v>220460</v>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221774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1059213</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4" sId="16" ref="C1:C1048576" action="deleteCol">
    <undo index="2" exp="area" ref3D="1" dr="$D$1:$D$1048576" dn="Z_8DA78CF1_615A_4626_9893_6751995631A4_.wvu.Cols" sId="16"/>
    <undo index="0" exp="area" ref3D="1" dr="$C$1:$F$1048576" dn="Z_9AF4A83C_CF57_4B40_8A74_6A0EA6C2FE5C_.wvu.Cols" sId="16"/>
    <undo index="0" exp="area" ref3D="1" dr="$C$1:$F$1048576" dn="Z_687A4863_1825_4D63_B732_E76682E6DE4F_.wvu.Cols" sId="16"/>
    <undo index="0" exp="area" ref3D="1" dr="$C$1:$K$1048576" dn="Z_25FAB884_5E17_4008_8139_33D910C7DEFE_.wvu.Cols" sId="16"/>
    <undo index="0" exp="area" ref3D="1" dr="$C$1:$D$1048576" dn="Z_12F8D032_8143_430B_8DFF_852E8796C402_.wvu.Cols" sId="16"/>
    <rfmt sheetId="16" xfDxf="1" sqref="C1:C1048576" start="0" length="0">
      <dxf>
        <font>
          <sz val="8"/>
          <name val="Open Sans"/>
          <scheme val="none"/>
        </font>
      </dxf>
    </rfmt>
    <rcc rId="0" sId="16" dxf="1" numFmtId="19">
      <nc r="C1">
        <v>43830</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719181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1450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753530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391616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149987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5004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37740</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2880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41093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766820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1450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755980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332563</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156700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838927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5" sId="16" ref="C1:C1048576" action="deleteCol">
    <undo index="2" exp="area" ref3D="1" dr="$C$1:$C$1048576" dn="Z_8DA78CF1_615A_4626_9893_6751995631A4_.wvu.Cols" sId="16"/>
    <undo index="0" exp="area" ref3D="1" dr="$C$1:$E$1048576" dn="Z_9AF4A83C_CF57_4B40_8A74_6A0EA6C2FE5C_.wvu.Cols" sId="16"/>
    <undo index="0" exp="area" ref3D="1" dr="$C$1:$E$1048576" dn="Z_687A4863_1825_4D63_B732_E76682E6DE4F_.wvu.Cols" sId="16"/>
    <undo index="0" exp="area" ref3D="1" dr="$C$1:$J$1048576" dn="Z_25FAB884_5E17_4008_8139_33D910C7DEFE_.wvu.Cols" sId="16"/>
    <undo index="0" exp="area" ref3D="1" dr="$C$1:$C$1048576" dn="Z_12F8D032_8143_430B_8DFF_852E8796C402_.wvu.Cols" sId="16"/>
    <rfmt sheetId="16" xfDxf="1" sqref="C1:C1048576" start="0" length="0">
      <dxf>
        <font>
          <sz val="8"/>
          <name val="Open Sans"/>
          <scheme val="none"/>
        </font>
      </dxf>
    </rfmt>
    <rcc rId="0" sId="16" dxf="1" numFmtId="19">
      <nc r="C1">
        <v>43921</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1508980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2164510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215475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8697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4628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22023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1505261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1834488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143000</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348701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1514772</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theme="0"/>
          <name val="Open Sans"/>
          <scheme val="none"/>
        </font>
      </dxf>
    </rfmt>
    <rfmt sheetId="16" sqref="C41" start="0" length="0">
      <dxf>
        <font>
          <sz val="8"/>
          <color theme="0"/>
          <name val="Open Sans"/>
          <scheme val="none"/>
        </font>
      </dxf>
    </rfmt>
    <rfmt sheetId="16" sqref="C42" start="0" length="0">
      <dxf>
        <font>
          <sz val="8"/>
          <color theme="0"/>
          <name val="Open Sans"/>
          <scheme val="none"/>
        </font>
      </dxf>
    </rfmt>
    <rfmt sheetId="16" sqref="C43" start="0" length="0">
      <dxf>
        <font>
          <sz val="8"/>
          <color auto="1"/>
          <name val="Open Sans"/>
          <scheme val="none"/>
        </font>
      </dxf>
    </rfmt>
    <rfmt sheetId="16" sqref="C44" start="0" length="0">
      <dxf>
        <font>
          <sz val="8"/>
          <color auto="1"/>
          <name val="Open Sans"/>
          <scheme val="none"/>
        </font>
      </dxf>
    </rfmt>
    <rfmt sheetId="16" sqref="C45" start="0" length="0">
      <dxf>
        <font>
          <sz val="8"/>
          <color auto="1"/>
          <name val="Open Sans"/>
          <scheme val="none"/>
        </font>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6" sId="16" ref="C1:C1048576" action="deleteCol">
    <undo index="0" exp="area" ref3D="1" dr="$C$1:$D$1048576" dn="Z_9AF4A83C_CF57_4B40_8A74_6A0EA6C2FE5C_.wvu.Cols" sId="16"/>
    <undo index="0" exp="area" ref3D="1" dr="$C$1:$D$1048576" dn="Z_687A4863_1825_4D63_B732_E76682E6DE4F_.wvu.Cols" sId="16"/>
    <undo index="0" exp="area" ref3D="1" dr="$C$1:$I$1048576" dn="Z_25FAB884_5E17_4008_8139_33D910C7DEFE_.wvu.Cols" sId="16"/>
    <rfmt sheetId="16" xfDxf="1" sqref="C1:C1048576" start="0" length="0">
      <dxf>
        <font>
          <sz val="8"/>
          <name val="Open Sans"/>
          <scheme val="none"/>
        </font>
      </dxf>
    </rfmt>
    <rcc rId="0" sId="16" dxf="1" numFmtId="19">
      <nc r="C1">
        <v>44012</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1754874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879509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59240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13106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13655</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30546</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1736358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920254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210553</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409101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1233706</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theme="0"/>
          <name val="Open Sans"/>
          <scheme val="none"/>
        </font>
      </dxf>
    </rfmt>
    <rfmt sheetId="16" sqref="C41" start="0" length="0">
      <dxf>
        <font>
          <sz val="8"/>
          <color theme="0"/>
          <name val="Open Sans"/>
          <scheme val="none"/>
        </font>
      </dxf>
    </rfmt>
    <rfmt sheetId="16" sqref="C42" start="0" length="0">
      <dxf>
        <font>
          <sz val="8"/>
          <color theme="0"/>
          <name val="Open Sans"/>
          <scheme val="none"/>
        </font>
      </dxf>
    </rfmt>
    <rfmt sheetId="16" sqref="C43" start="0" length="0">
      <dxf>
        <font>
          <sz val="8"/>
          <color auto="1"/>
          <name val="Open Sans"/>
          <scheme val="none"/>
        </font>
      </dxf>
    </rfmt>
    <rfmt sheetId="16" sqref="C44" start="0" length="0">
      <dxf>
        <font>
          <sz val="8"/>
          <color auto="1"/>
          <name val="Open Sans"/>
          <scheme val="none"/>
        </font>
      </dxf>
    </rfmt>
    <rfmt sheetId="16" sqref="C45" start="0" length="0">
      <dxf>
        <font>
          <sz val="8"/>
          <color auto="1"/>
          <name val="Open Sans"/>
          <scheme val="none"/>
        </font>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67" sId="16" ref="C1:C1048576" action="deleteCol">
    <undo index="0" exp="area" ref3D="1" dr="$C$1:$C$1048576" dn="Z_9AF4A83C_CF57_4B40_8A74_6A0EA6C2FE5C_.wvu.Cols" sId="16"/>
    <undo index="0" exp="area" ref3D="1" dr="$C$1:$C$1048576" dn="Z_687A4863_1825_4D63_B732_E76682E6DE4F_.wvu.Cols" sId="16"/>
    <undo index="0" exp="area" ref3D="1" dr="$C$1:$H$1048576" dn="Z_25FAB884_5E17_4008_8139_33D910C7DEFE_.wvu.Cols" sId="16"/>
    <rfmt sheetId="16" xfDxf="1" sqref="C1:C1048576" start="0" length="0">
      <dxf>
        <font>
          <sz val="8"/>
          <name val="Open Sans"/>
          <scheme val="none"/>
        </font>
      </dxf>
    </rfmt>
    <rcc rId="0" sId="16" dxf="1" numFmtId="19">
      <nc r="C1">
        <v>44104</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1704589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1017259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185724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1757940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32169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1064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31570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1797322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957604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114331</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407133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1292157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68" sId="16" ref="C1:C1048576" action="deleteCol">
    <undo index="0" exp="area" ref3D="1" dr="$C$1:$G$1048576" dn="Z_25FAB884_5E17_4008_8139_33D910C7DEFE_.wvu.Cols" sId="16"/>
    <rfmt sheetId="16" xfDxf="1" sqref="C1:C1048576" start="0" length="0">
      <dxf>
        <font>
          <sz val="8"/>
          <name val="Open Sans"/>
          <scheme val="none"/>
        </font>
      </dxf>
    </rfmt>
    <rcc rId="0" sId="16" dxf="1" numFmtId="19">
      <nc r="C1">
        <v>44196</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1526067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1477903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132109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15296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31394</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754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6900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1593606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1369733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67001</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344311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1430787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69" sId="16" ref="C1:C1048576" action="deleteCol">
    <undo index="0" exp="area" ref3D="1" dr="$C$1:$F$1048576" dn="Z_25FAB884_5E17_4008_8139_33D910C7DEFE_.wvu.Cols" sId="16"/>
    <rfmt sheetId="16" xfDxf="1" sqref="C1:C1048576" start="0" length="0">
      <dxf>
        <font>
          <sz val="8"/>
          <name val="Open Sans"/>
          <scheme val="none"/>
        </font>
      </dxf>
    </rfmt>
    <rcc rId="0" sId="16" dxf="1" numFmtId="19">
      <nc r="C1">
        <v>44286</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1220504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1702025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150641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18842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29978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C16" start="0" length="0">
      <dxf>
        <font>
          <b/>
          <sz val="8"/>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1381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5055</v>
      </nc>
      <ndxf>
        <font>
          <sz val="8"/>
          <color auto="1"/>
          <name val="Open Sans"/>
          <scheme val="none"/>
        </font>
        <numFmt numFmtId="166" formatCode="_(* #\ ###\ ##0_);_(* \(#\ ###\ ##0\);_(* &quot;-&quot;_);_(@_)"/>
        <alignment horizontal="center" vertical="center" readingOrder="0"/>
      </ndxf>
    </rcc>
    <rcc rId="0" sId="16"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22">
        <f>C15+C21-BS!#REF!</f>
      </nc>
      <ndxf>
        <font>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1243703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1343518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101202</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248563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1339369</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70" sId="16" ref="C1:C1048576" action="deleteCol">
    <undo index="0" exp="area" ref3D="1" dr="$C$1:$E$1048576" dn="Z_25FAB884_5E17_4008_8139_33D910C7DEFE_.wvu.Cols" sId="16"/>
    <rfmt sheetId="16" xfDxf="1" sqref="C1:C1048576" start="0" length="0">
      <dxf>
        <font>
          <sz val="8"/>
          <name val="Open Sans"/>
          <scheme val="none"/>
        </font>
      </dxf>
    </rfmt>
    <rcc rId="0" sId="16" dxf="1" numFmtId="19">
      <nc r="C1">
        <v>44377</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1064053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869770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889485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17050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21712</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C16" start="0" length="0">
      <dxf>
        <font>
          <b/>
          <sz val="8"/>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351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12284</v>
      </nc>
      <ndxf>
        <font>
          <sz val="8"/>
          <color auto="1"/>
          <name val="Open Sans"/>
          <scheme val="none"/>
        </font>
        <numFmt numFmtId="166" formatCode="_(* #\ ###\ ##0_);_(* \(#\ ###\ ##0\);_(* &quot;-&quot;_);_(@_)"/>
        <alignment horizontal="center" vertical="center" readingOrder="0"/>
      </ndxf>
    </rcc>
    <rcc rId="0" sId="16"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22">
        <f>C15+C21-BS!#REF!</f>
      </nc>
      <ndxf>
        <font>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1042341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715940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356492</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210700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1139089</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71" sId="16" ref="C1:C1048576" action="deleteCol">
    <undo index="0" exp="area" ref3D="1" dr="$C$1:$D$1048576" dn="Z_25FAB884_5E17_4008_8139_33D910C7DEFE_.wvu.Cols" sId="16"/>
    <rfmt sheetId="16" xfDxf="1" sqref="C1:C1048576" start="0" length="0">
      <dxf>
        <font>
          <sz val="8"/>
          <name val="Open Sans"/>
          <scheme val="none"/>
        </font>
      </dxf>
    </rfmt>
    <rcc rId="0" sId="16" dxf="1" numFmtId="19">
      <nc r="C1">
        <v>44469</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959510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1359814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808055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15034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30697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3546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3743</v>
      </nc>
      <ndxf>
        <font>
          <sz val="8"/>
          <color auto="1"/>
          <name val="Open Sans"/>
          <scheme val="none"/>
        </font>
        <numFmt numFmtId="166" formatCode="_(* #\ ###\ ##0_);_(* \(#\ ###\ ##0\);_(* &quot;-&quot;_);_(@_)"/>
        <alignment horizontal="center" vertical="center" readingOrder="0"/>
      </ndxf>
    </rcc>
    <rcc rId="0" sId="16"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22">
        <f>C15+C21-BS!#REF!</f>
      </nc>
      <ndxf>
        <font>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1010443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1196242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286721</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145457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1378839</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cc rId="5472" sId="16" numFmtId="34">
    <oc r="C2">
      <f>SUM(C3:C5)</f>
    </oc>
    <nc r="C2">
      <v>3658438</v>
    </nc>
  </rcc>
  <rcc rId="5473" sId="16" numFmtId="34">
    <oc r="D2">
      <f>SUM(D3:D5)</f>
    </oc>
    <nc r="D2">
      <v>5766040</v>
    </nc>
  </rcc>
  <rcc rId="5474" sId="16" numFmtId="34">
    <oc r="E2">
      <f>SUM(E3:E5)</f>
    </oc>
    <nc r="E2">
      <v>7998283</v>
    </nc>
  </rcc>
  <rcc rId="5475" sId="16" numFmtId="34">
    <oc r="C6">
      <f>C7+C14</f>
    </oc>
    <nc r="C6">
      <v>361679</v>
    </nc>
  </rcc>
  <rcc rId="5476" sId="16" numFmtId="34">
    <oc r="D6">
      <f>D7+D14</f>
    </oc>
    <nc r="D6">
      <v>498027</v>
    </nc>
  </rcc>
  <rcc rId="5477" sId="16" numFmtId="34">
    <oc r="E6">
      <f>E7+E14</f>
    </oc>
    <nc r="E6">
      <v>772461</v>
    </nc>
  </rcc>
  <rcc rId="5478" sId="16" numFmtId="34">
    <oc r="C7">
      <f>C8+C10+C12</f>
    </oc>
    <nc r="C7">
      <v>313350</v>
    </nc>
  </rcc>
  <rcc rId="5479" sId="16" numFmtId="34">
    <oc r="D7">
      <f>D8+D10+D12</f>
    </oc>
    <nc r="D7">
      <v>462258</v>
    </nc>
  </rcc>
  <rcc rId="5480" sId="16" numFmtId="34">
    <oc r="E7">
      <f>E8+E10+E12</f>
    </oc>
    <nc r="E7">
      <v>749383</v>
    </nc>
  </rcc>
  <rcc rId="5481" sId="16" numFmtId="34">
    <oc r="C8">
      <f>C9</f>
    </oc>
    <nc r="C8">
      <v>299046</v>
    </nc>
  </rcc>
  <rcc rId="5482" sId="16" numFmtId="34">
    <oc r="D8">
      <f>D9</f>
    </oc>
    <nc r="D8">
      <v>447681</v>
    </nc>
  </rcc>
  <rcc rId="5483" sId="16" numFmtId="34">
    <oc r="E8">
      <f>E9</f>
    </oc>
    <nc r="E8">
      <v>735451</v>
    </nc>
  </rcc>
  <rcc rId="5484" sId="16" numFmtId="34">
    <oc r="C10">
      <f>C11</f>
    </oc>
    <nc r="C10">
      <v>0</v>
    </nc>
  </rcc>
  <rcc rId="5485" sId="16" numFmtId="34">
    <oc r="D10">
      <f>D11</f>
    </oc>
    <nc r="D10">
      <v>0</v>
    </nc>
  </rcc>
  <rcc rId="5486" sId="16" numFmtId="34">
    <oc r="C12">
      <f>C13</f>
    </oc>
    <nc r="C12">
      <v>14304</v>
    </nc>
  </rcc>
  <rcc rId="5487" sId="16" numFmtId="34">
    <oc r="D12">
      <f>D13</f>
    </oc>
    <nc r="D12">
      <v>14577</v>
    </nc>
  </rcc>
  <rcc rId="5488" sId="16" numFmtId="34">
    <oc r="E12">
      <f>E13</f>
    </oc>
    <nc r="E12">
      <v>13932</v>
    </nc>
  </rcc>
  <rcc rId="5489" sId="16" numFmtId="34">
    <oc r="C15">
      <f>C2+C6</f>
    </oc>
    <nc r="C15">
      <v>4020117</v>
    </nc>
  </rcc>
  <rcc rId="5490" sId="16" numFmtId="34">
    <oc r="D15">
      <f>D2+D6</f>
    </oc>
    <nc r="D15">
      <v>6264067</v>
    </nc>
  </rcc>
  <rcc rId="5491" sId="16" numFmtId="34">
    <oc r="E15">
      <f>E2+E6</f>
    </oc>
    <nc r="E15">
      <v>8770744</v>
    </nc>
  </rcc>
  <rcc rId="5492" sId="16" numFmtId="19">
    <oc r="C18">
      <f>C1</f>
    </oc>
    <nc r="C18">
      <v>44561</v>
    </nc>
  </rcc>
  <rcc rId="5493" sId="16" numFmtId="19">
    <oc r="D18">
      <f>D1</f>
    </oc>
    <nc r="D18">
      <v>44651</v>
    </nc>
  </rcc>
  <rcc rId="5494" sId="16" numFmtId="19">
    <oc r="E18">
      <f>E1</f>
    </oc>
    <nc r="E18">
      <v>44742</v>
    </nc>
  </rcc>
  <rcc rId="5495" sId="16" numFmtId="34">
    <oc r="C21">
      <f>C19+C20</f>
    </oc>
    <nc r="C21">
      <v>163177</v>
    </nc>
  </rcc>
  <rcc rId="5496" sId="16" numFmtId="34">
    <oc r="D21">
      <f>D19+D20</f>
    </oc>
    <nc r="D21">
      <v>318123</v>
    </nc>
  </rcc>
  <rcc rId="5497" sId="16" numFmtId="34">
    <oc r="E21">
      <f>E19+E20</f>
    </oc>
    <nc r="E21">
      <v>761558</v>
    </nc>
  </rcc>
  <rcc rId="5498" sId="16" numFmtId="34">
    <oc r="C22">
      <f>C15+C21-BS!D5</f>
    </oc>
    <nc r="C22">
      <v>0</v>
    </nc>
  </rcc>
  <rcc rId="5499" sId="16" numFmtId="34">
    <oc r="D22">
      <f>D15+D21-BS!E5</f>
    </oc>
    <nc r="D22">
      <v>0</v>
    </nc>
  </rcc>
  <rcc rId="5500" sId="16" numFmtId="34">
    <oc r="E22">
      <f>E15+E21-BS!F5</f>
    </oc>
    <nc r="E22">
      <v>0</v>
    </nc>
  </rcc>
  <rcc rId="5501" sId="16" numFmtId="19">
    <oc r="C26">
      <f>C18</f>
    </oc>
    <nc r="C26">
      <v>44561</v>
    </nc>
  </rcc>
  <rcc rId="5502" sId="16" numFmtId="19">
    <oc r="D26">
      <f>D18</f>
    </oc>
    <nc r="D26">
      <v>44651</v>
    </nc>
  </rcc>
  <rcc rId="5503" sId="16" numFmtId="19">
    <oc r="E26">
      <f>E18</f>
    </oc>
    <nc r="E26">
      <v>44742</v>
    </nc>
  </rcc>
  <rcc rId="5504" sId="16" numFmtId="34">
    <oc r="C27">
      <f>SUM(C28:C30)</f>
    </oc>
    <nc r="C27">
      <v>3492496</v>
    </nc>
  </rcc>
  <rcc rId="5505" sId="16" numFmtId="34">
    <oc r="D27">
      <f>SUM(D28:D30)</f>
    </oc>
    <nc r="D27">
      <v>5844095</v>
    </nc>
  </rcc>
  <rcc rId="5506" sId="16" numFmtId="34">
    <oc r="C32">
      <f>C27+C31</f>
    </oc>
    <nc r="C32">
      <v>3878081</v>
    </nc>
  </rcc>
  <rcc rId="5507" sId="16" numFmtId="34">
    <oc r="D32">
      <f>D27+D31</f>
    </oc>
    <nc r="D32">
      <v>6300895</v>
    </nc>
  </rcc>
  <rcc rId="5508" sId="16" numFmtId="34">
    <oc r="E32">
      <f>E27+E31</f>
    </oc>
    <nc r="E32">
      <v>8307827</v>
    </nc>
  </rcc>
  <rcc rId="5509" sId="16" numFmtId="19">
    <oc r="C35">
      <f>C26</f>
    </oc>
    <nc r="C35">
      <v>44561</v>
    </nc>
  </rcc>
  <rcc rId="5510" sId="16" numFmtId="19">
    <oc r="D35">
      <f>D26</f>
    </oc>
    <nc r="D35">
      <v>44651</v>
    </nc>
  </rcc>
  <rcc rId="5511" sId="16" numFmtId="19">
    <oc r="E35">
      <f>E26</f>
    </oc>
    <nc r="E35">
      <v>44742</v>
    </nc>
  </rcc>
  <rcc rId="5512" sId="16" numFmtId="34">
    <oc r="C38">
      <f>C36+C37</f>
    </oc>
    <nc r="C38">
      <v>1762334</v>
    </nc>
  </rcc>
  <rcc rId="5513" sId="16" numFmtId="34">
    <oc r="D38">
      <f>D36+D37</f>
    </oc>
    <nc r="D38">
      <v>1756888</v>
    </nc>
  </rcc>
  <rcc rId="5514" sId="16" numFmtId="34">
    <oc r="E38">
      <f>E36+E37</f>
    </oc>
    <nc r="E38">
      <v>2103731</v>
    </nc>
  </rcc>
  <rcc rId="5515" sId="16" numFmtId="34">
    <oc r="C39">
      <f>C32+C38-BS!D32</f>
    </oc>
    <nc r="C39">
      <v>0</v>
    </nc>
  </rcc>
  <rcc rId="5516" sId="16" numFmtId="34">
    <oc r="D39">
      <f>D32+D38-BS!E32</f>
    </oc>
    <nc r="D39">
      <v>0</v>
    </nc>
  </rcc>
  <rcc rId="5517" sId="16" numFmtId="34">
    <oc r="E39">
      <f>E32+E38-BS!F32</f>
    </oc>
    <nc r="E39">
      <v>0</v>
    </nc>
  </rc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20" sId="18">
    <oc r="B1" t="inlineStr">
      <is>
        <t>Wybrane wskaźniki finansowe Grupy Santander Bank Polska S.A.</t>
      </is>
    </oc>
    <nc r="B1"/>
  </rcc>
  <rcc rId="5521" sId="18">
    <oc r="C1" t="inlineStr">
      <is>
        <t>Selected Financial Ratios of Santander Bank Polska Group</t>
      </is>
    </oc>
    <nc r="C1"/>
  </rcc>
  <rcc rId="5522" sId="18">
    <oc r="D1" t="inlineStr">
      <is>
        <t>Q1 2017</t>
      </is>
    </oc>
    <nc r="D1"/>
  </rcc>
  <rcc rId="5523" sId="18">
    <oc r="E1" t="inlineStr">
      <is>
        <t xml:space="preserve">Q1-2  2017 </t>
      </is>
    </oc>
    <nc r="E1"/>
  </rcc>
  <rcc rId="5524" sId="18">
    <oc r="F1" t="inlineStr">
      <is>
        <t>Q1-3 2017</t>
      </is>
    </oc>
    <nc r="F1"/>
  </rcc>
  <rcc rId="5525" sId="18">
    <oc r="G1" t="inlineStr">
      <is>
        <t>Q1-4 2017</t>
      </is>
    </oc>
    <nc r="G1"/>
  </rcc>
  <rcc rId="5526" sId="18">
    <oc r="H1" t="inlineStr">
      <is>
        <t>Q1 2018</t>
      </is>
    </oc>
    <nc r="H1"/>
  </rcc>
  <rcc rId="5527" sId="18">
    <oc r="I1" t="inlineStr">
      <is>
        <t xml:space="preserve">Q1-2  2018 </t>
      </is>
    </oc>
    <nc r="I1"/>
  </rcc>
  <rcc rId="5528" sId="18">
    <oc r="J1" t="inlineStr">
      <is>
        <t>Q1-3 2018</t>
      </is>
    </oc>
    <nc r="J1"/>
  </rcc>
  <rcc rId="5529" sId="18">
    <oc r="K1" t="inlineStr">
      <is>
        <t>Q1-4 2018</t>
      </is>
    </oc>
    <nc r="K1"/>
  </rcc>
  <rcc rId="5530" sId="18">
    <oc r="L1" t="inlineStr">
      <is>
        <t>Q1  2019</t>
      </is>
    </oc>
    <nc r="L1"/>
  </rcc>
  <rcc rId="5531" sId="18">
    <oc r="M1" t="inlineStr">
      <is>
        <t>Q1-2 2019</t>
      </is>
    </oc>
    <nc r="M1"/>
  </rcc>
  <rcc rId="5532" sId="18">
    <oc r="N1" t="inlineStr">
      <is>
        <t>Q1-3 2019</t>
      </is>
    </oc>
    <nc r="N1"/>
  </rcc>
  <rcc rId="5533" sId="18">
    <oc r="O1" t="inlineStr">
      <is>
        <t>Q1-4 2019</t>
      </is>
    </oc>
    <nc r="O1"/>
  </rcc>
  <rcc rId="5534" sId="18">
    <oc r="P1" t="inlineStr">
      <is>
        <t>Q1 2020</t>
      </is>
    </oc>
    <nc r="P1"/>
  </rcc>
  <rcc rId="5535" sId="18">
    <oc r="Q1" t="inlineStr">
      <is>
        <t xml:space="preserve">Q1-2 2020 </t>
      </is>
    </oc>
    <nc r="Q1"/>
  </rcc>
  <rcc rId="5536" sId="18">
    <oc r="R1" t="inlineStr">
      <is>
        <t xml:space="preserve">Q1-3 2020 </t>
      </is>
    </oc>
    <nc r="R1"/>
  </rcc>
  <rcc rId="5537" sId="18">
    <oc r="B2" t="inlineStr">
      <is>
        <t xml:space="preserve">Koszty / dochody </t>
      </is>
    </oc>
    <nc r="B2"/>
  </rcc>
  <rcc rId="5538" sId="18">
    <oc r="C2" t="inlineStr">
      <is>
        <t xml:space="preserve">Total costs/Total income </t>
      </is>
    </oc>
    <nc r="C2"/>
  </rcc>
  <rcc rId="5539" sId="18" numFmtId="14">
    <oc r="D2">
      <v>0.46800000000000003</v>
    </oc>
    <nc r="D2"/>
  </rcc>
  <rcc rId="5540" sId="18" numFmtId="14">
    <oc r="E2">
      <v>0.44600000000000001</v>
    </oc>
    <nc r="E2"/>
  </rcc>
  <rcc rId="5541" sId="18" numFmtId="14">
    <oc r="F2">
      <v>0.435</v>
    </oc>
    <nc r="F2"/>
  </rcc>
  <rcc rId="5542" sId="18" numFmtId="14">
    <oc r="G2">
      <v>0.434</v>
    </oc>
    <nc r="G2"/>
  </rcc>
  <rcc rId="5543" sId="18" numFmtId="14">
    <oc r="H2">
      <v>0.48899999999999999</v>
    </oc>
    <nc r="H2"/>
  </rcc>
  <rcc rId="5544" sId="18" numFmtId="14">
    <oc r="I2">
      <v>0.45200000000000001</v>
    </oc>
    <nc r="I2"/>
  </rcc>
  <rcc rId="5545" sId="18" numFmtId="14">
    <oc r="J2">
      <v>0.45</v>
    </oc>
    <nc r="J2"/>
  </rcc>
  <rcc rId="5546" sId="18" numFmtId="14">
    <oc r="K2">
      <v>0.432</v>
    </oc>
    <nc r="K2"/>
  </rcc>
  <rcc rId="5547" sId="18" numFmtId="14">
    <oc r="L2">
      <v>0.55100000000000005</v>
    </oc>
    <nc r="L2"/>
  </rcc>
  <rcc rId="5548" sId="18" numFmtId="14">
    <oc r="M2">
      <v>0.48699999999999999</v>
    </oc>
    <nc r="M2"/>
  </rcc>
  <rcc rId="5549" sId="18" numFmtId="14">
    <oc r="N2">
      <v>0.45700000000000002</v>
    </oc>
    <nc r="N2"/>
  </rcc>
  <rcc rId="5550" sId="18" numFmtId="14">
    <oc r="O2">
      <v>0.47199999999999998</v>
    </oc>
    <nc r="O2"/>
  </rcc>
  <rcc rId="5551" sId="18" numFmtId="14">
    <oc r="P2">
      <v>0.56299999999999994</v>
    </oc>
    <nc r="P2"/>
  </rcc>
  <rcc rId="5552" sId="18" numFmtId="14">
    <oc r="Q2">
      <v>0.51500000000000001</v>
    </oc>
    <nc r="Q2"/>
  </rcc>
  <rcc rId="5553" sId="18" numFmtId="14">
    <oc r="R2">
      <v>0.48899999999999999</v>
    </oc>
    <nc r="R2"/>
  </rcc>
  <rcc rId="5554" sId="18">
    <oc r="B3" t="inlineStr">
      <is>
        <t>Wynik z tytułu odsetek / dochody ogółem</t>
      </is>
    </oc>
    <nc r="B3"/>
  </rcc>
  <rcc rId="5555" sId="18">
    <oc r="C3" t="inlineStr">
      <is>
        <t>Net interest income/Total income</t>
      </is>
    </oc>
    <nc r="C3"/>
  </rcc>
  <rcc rId="5556" sId="18" numFmtId="14">
    <oc r="D3">
      <v>0.67800000000000005</v>
    </oc>
    <nc r="D3"/>
  </rcc>
  <rcc rId="5557" sId="18" numFmtId="14">
    <oc r="E3">
      <v>0.67200000000000004</v>
    </oc>
    <nc r="E3"/>
  </rcc>
  <rcc rId="5558" sId="18" numFmtId="14">
    <oc r="F3">
      <v>0.67700000000000005</v>
    </oc>
    <nc r="F3"/>
  </rcc>
  <rcc rId="5559" sId="18" numFmtId="14">
    <oc r="G3">
      <v>0.68</v>
    </oc>
    <nc r="G3"/>
  </rcc>
  <rcc rId="5560" sId="18" numFmtId="14">
    <oc r="H3">
      <v>0.7</v>
    </oc>
    <nc r="H3"/>
  </rcc>
  <rcc rId="5561" sId="18" numFmtId="14">
    <oc r="I3">
      <v>0.66800000000000004</v>
    </oc>
    <nc r="I3"/>
  </rcc>
  <rcc rId="5562" sId="18" numFmtId="14">
    <oc r="J3">
      <v>0.67600000000000005</v>
    </oc>
    <nc r="J3"/>
  </rcc>
  <rcc rId="5563" sId="18" numFmtId="14">
    <oc r="K3">
      <v>0.65900000000000003</v>
    </oc>
    <nc r="K3"/>
  </rcc>
  <rcc rId="5564" sId="18" numFmtId="14">
    <oc r="L3">
      <v>0.71699999999999997</v>
    </oc>
    <nc r="L3"/>
  </rcc>
  <rcc rId="5565" sId="18" numFmtId="14">
    <oc r="M3">
      <v>0.69799999999999995</v>
    </oc>
    <nc r="M3"/>
  </rcc>
  <rcc rId="5566" sId="18" numFmtId="14">
    <oc r="N3">
      <v>0.69699999999999995</v>
    </oc>
    <nc r="N3"/>
  </rcc>
  <rcc rId="5567" sId="18" numFmtId="14">
    <oc r="O3">
      <v>0.69499999999999995</v>
    </oc>
    <nc r="O3"/>
  </rcc>
  <rcc rId="5568" sId="18" numFmtId="14">
    <oc r="P3">
      <v>0.72799999999999998</v>
    </oc>
    <nc r="P3"/>
  </rcc>
  <rcc rId="5569" sId="18" numFmtId="14">
    <oc r="Q3">
      <v>0.71499999999999997</v>
    </oc>
    <nc r="Q3"/>
  </rcc>
  <rcc rId="5570" sId="18" numFmtId="14">
    <oc r="R3">
      <v>0.69299999999999995</v>
    </oc>
    <nc r="R3"/>
  </rcc>
  <rcc rId="5571" sId="18">
    <oc r="B4" t="inlineStr">
      <is>
        <r>
          <t xml:space="preserve">Marża odsetkowa netto </t>
        </r>
        <r>
          <rPr>
            <vertAlign val="superscript"/>
            <sz val="8"/>
            <rFont val="Open Sans"/>
            <family val="2"/>
            <charset val="238"/>
          </rPr>
          <t>1)</t>
        </r>
        <r>
          <rPr>
            <sz val="8"/>
            <rFont val="Open Sans"/>
            <family val="2"/>
            <charset val="238"/>
          </rPr>
          <t xml:space="preserve"> </t>
        </r>
      </is>
    </oc>
    <nc r="B4"/>
  </rcc>
  <rcc rId="5572" sId="18">
    <oc r="C4" t="inlineStr">
      <is>
        <r>
          <t xml:space="preserve">Net interest margin </t>
        </r>
        <r>
          <rPr>
            <vertAlign val="superscript"/>
            <sz val="8"/>
            <rFont val="Open Sans"/>
            <family val="2"/>
            <charset val="238"/>
          </rPr>
          <t>1)</t>
        </r>
      </is>
    </oc>
    <nc r="C4"/>
  </rcc>
  <rcc rId="5573" sId="18" numFmtId="14">
    <oc r="D4">
      <v>3.7400000000000003E-2</v>
    </oc>
    <nc r="D4"/>
  </rcc>
  <rcc rId="5574" sId="18" numFmtId="14">
    <oc r="E4">
      <v>3.78E-2</v>
    </oc>
    <nc r="E4"/>
  </rcc>
  <rcc rId="5575" sId="18" numFmtId="14">
    <oc r="F4">
      <v>3.7999999999999999E-2</v>
    </oc>
    <nc r="F4"/>
  </rcc>
  <rcc rId="5576" sId="18" numFmtId="14">
    <oc r="G4">
      <v>3.8300000000000001E-2</v>
    </oc>
    <nc r="G4"/>
  </rcc>
  <rcc rId="5577" sId="18" numFmtId="14">
    <oc r="H4">
      <v>3.95E-2</v>
    </oc>
    <nc r="H4"/>
  </rcc>
  <rcc rId="5578" sId="18" numFmtId="14">
    <oc r="I4">
      <v>3.85E-2</v>
    </oc>
    <nc r="I4"/>
  </rcc>
  <rcc rId="5579" sId="18" numFmtId="14">
    <oc r="J4">
      <v>3.7699999999999997E-2</v>
    </oc>
    <nc r="J4"/>
  </rcc>
  <rcc rId="5580" sId="18" numFmtId="14">
    <oc r="K4">
      <v>3.6600000000000001E-2</v>
    </oc>
    <nc r="K4"/>
  </rcc>
  <rcc rId="5581" sId="18" numFmtId="14">
    <oc r="L4">
      <v>3.4799999999999998E-2</v>
    </oc>
    <nc r="L4"/>
  </rcc>
  <rcc rId="5582" sId="18" numFmtId="14">
    <oc r="M4">
      <v>3.4799999999999998E-2</v>
    </oc>
    <nc r="M4"/>
  </rcc>
  <rcc rId="5583" sId="18" numFmtId="14">
    <oc r="N4">
      <v>3.5000000000000003E-2</v>
    </oc>
    <nc r="N4"/>
  </rcc>
  <rcc rId="5584" sId="18" numFmtId="14">
    <oc r="O4">
      <v>3.4599999999999999E-2</v>
    </oc>
    <nc r="O4"/>
  </rcc>
  <rcc rId="5585" sId="18" numFmtId="14">
    <oc r="P4">
      <v>3.32E-2</v>
    </oc>
    <nc r="P4"/>
  </rcc>
  <rcc rId="5586" sId="18" numFmtId="14">
    <oc r="Q4">
      <v>3.09E-2</v>
    </oc>
    <nc r="Q4"/>
  </rcc>
  <rcc rId="5587" sId="18" numFmtId="14">
    <oc r="R4">
      <v>2.9499999999999998E-2</v>
    </oc>
    <nc r="R4"/>
  </rcc>
  <rcc rId="5588" sId="18">
    <oc r="B5" t="inlineStr">
      <is>
        <t xml:space="preserve">Wynik z tytułu prowizji / dochody ogółem </t>
      </is>
    </oc>
    <nc r="B5"/>
  </rcc>
  <rcc rId="5589" sId="18">
    <oc r="C5" t="inlineStr">
      <is>
        <t xml:space="preserve">Net commission income/Total income </t>
      </is>
    </oc>
    <nc r="C5"/>
  </rcc>
  <rcc rId="5590" sId="18" numFmtId="14">
    <oc r="D5">
      <v>0.25700000000000001</v>
    </oc>
    <nc r="D5"/>
  </rcc>
  <rcc rId="5591" sId="18" numFmtId="14">
    <oc r="E5">
      <v>0.255</v>
    </oc>
    <nc r="E5"/>
  </rcc>
  <rcc rId="5592" sId="18" numFmtId="14">
    <oc r="F5">
      <v>0.26</v>
    </oc>
    <nc r="F5"/>
  </rcc>
  <rcc rId="5593" sId="18" numFmtId="14">
    <oc r="G5">
      <v>0.25900000000000001</v>
    </oc>
    <nc r="G5"/>
  </rcc>
  <rcc rId="5594" sId="18" numFmtId="14">
    <oc r="H5">
      <v>0.25900000000000001</v>
    </oc>
    <nc r="H5"/>
  </rcc>
  <rcc rId="5595" sId="18" numFmtId="14">
    <oc r="I5">
      <v>0.25</v>
    </oc>
    <nc r="I5"/>
  </rcc>
  <rcc rId="5596" sId="18" numFmtId="14">
    <oc r="J5">
      <v>0.251</v>
    </oc>
    <nc r="J5"/>
  </rcc>
  <rcc rId="5597" sId="18" numFmtId="14">
    <oc r="K5">
      <v>0.23599999999999999</v>
    </oc>
    <nc r="K5"/>
  </rcc>
  <rcc rId="5598" sId="18" numFmtId="14">
    <oc r="L5">
      <v>0.23200000000000001</v>
    </oc>
    <nc r="L5"/>
  </rcc>
  <rcc rId="5599" sId="18" numFmtId="14">
    <oc r="M5">
      <v>0.22500000000000001</v>
    </oc>
    <nc r="M5"/>
  </rcc>
  <rcc rId="5600" sId="18" numFmtId="14">
    <oc r="N5">
      <v>0.224</v>
    </oc>
    <nc r="N5"/>
  </rcc>
  <rcc rId="5601" sId="18" numFmtId="14">
    <oc r="O5">
      <v>0.22500000000000001</v>
    </oc>
    <nc r="O5"/>
  </rcc>
  <rcc rId="5602" sId="18" numFmtId="14">
    <oc r="P5">
      <v>0.23899999999999999</v>
    </oc>
    <nc r="P5"/>
  </rcc>
  <rcc rId="5603" sId="18" numFmtId="14">
    <oc r="Q5">
      <v>0.23799999999999999</v>
    </oc>
    <nc r="Q5"/>
  </rcc>
  <rcc rId="5604" sId="18" numFmtId="14">
    <oc r="R5">
      <v>0.245</v>
    </oc>
    <nc r="R5"/>
  </rcc>
  <rcc rId="5605" sId="18">
    <oc r="B6" t="inlineStr">
      <is>
        <t xml:space="preserve">Należności netto od klientów / zobowiązania wobec klientów </t>
      </is>
    </oc>
    <nc r="B6"/>
  </rcc>
  <rcc rId="5606" sId="18">
    <oc r="C6" t="inlineStr">
      <is>
        <t xml:space="preserve">Customer net loans/Customer deposits </t>
      </is>
    </oc>
    <nc r="C6"/>
  </rcc>
  <rcc rId="5607" sId="18" numFmtId="14">
    <oc r="D6">
      <v>0.95899999999999996</v>
    </oc>
    <nc r="D6"/>
  </rcc>
  <rcc rId="5608" sId="18" numFmtId="14">
    <oc r="E6">
      <v>0.96299999999999997</v>
    </oc>
    <nc r="E6"/>
  </rcc>
  <rcc rId="5609" sId="18" numFmtId="14">
    <oc r="F6">
      <v>0.95899999999999996</v>
    </oc>
    <nc r="F6"/>
  </rcc>
  <rcc rId="5610" sId="18" numFmtId="14">
    <oc r="G6">
      <v>0.96699999999999997</v>
    </oc>
    <nc r="G6"/>
  </rcc>
  <rcc rId="5611" sId="18" numFmtId="14">
    <oc r="H6">
      <v>0.96</v>
    </oc>
    <nc r="H6"/>
  </rcc>
  <rcc rId="5612" sId="18" numFmtId="14">
    <oc r="I6">
      <v>0.93600000000000005</v>
    </oc>
    <nc r="I6"/>
  </rcc>
  <rcc rId="5613" sId="18" numFmtId="14">
    <oc r="J6">
      <v>0.93500000000000005</v>
    </oc>
    <nc r="J6"/>
  </rcc>
  <rcc rId="5614" sId="18" numFmtId="14">
    <oc r="K6">
      <v>0.91900000000000004</v>
    </oc>
    <nc r="K6"/>
  </rcc>
  <rcc rId="5615" sId="18" numFmtId="14">
    <oc r="L6">
      <v>0.93899999999999995</v>
    </oc>
    <nc r="L6"/>
  </rcc>
  <rcc rId="5616" sId="18" numFmtId="14">
    <oc r="M6">
      <v>0.94</v>
    </oc>
    <nc r="M6"/>
  </rcc>
  <rcc rId="5617" sId="18" numFmtId="14">
    <oc r="N6">
      <v>0.95199999999999996</v>
    </oc>
    <nc r="N6"/>
  </rcc>
  <rcc rId="5618" sId="18" numFmtId="14">
    <oc r="O6">
      <v>0.91600000000000004</v>
    </oc>
    <nc r="O6"/>
  </rcc>
  <rcc rId="5619" sId="18" numFmtId="14">
    <oc r="P6">
      <v>0.93600000000000005</v>
    </oc>
    <nc r="P6"/>
  </rcc>
  <rcc rId="5620" sId="18" numFmtId="14">
    <oc r="Q6">
      <v>0.86</v>
    </oc>
    <nc r="Q6"/>
  </rcc>
  <rcc rId="5621" sId="18" numFmtId="14">
    <oc r="R6">
      <v>0.85199999999999998</v>
    </oc>
    <nc r="R6"/>
  </rcc>
  <rcc rId="5622" sId="18">
    <oc r="B7" t="inlineStr">
      <is>
        <r>
          <t xml:space="preserve">Wskaźnik kredytów niepracujących </t>
        </r>
        <r>
          <rPr>
            <vertAlign val="superscript"/>
            <sz val="8"/>
            <rFont val="Open Sans"/>
            <family val="2"/>
            <charset val="238"/>
          </rPr>
          <t>2)</t>
        </r>
      </is>
    </oc>
    <nc r="B7"/>
  </rcc>
  <rcc rId="5623" sId="18">
    <oc r="C7" t="inlineStr">
      <is>
        <r>
          <t xml:space="preserve">NPL ratio </t>
        </r>
        <r>
          <rPr>
            <vertAlign val="superscript"/>
            <sz val="8"/>
            <rFont val="Open Sans"/>
            <family val="2"/>
            <charset val="238"/>
          </rPr>
          <t>2)</t>
        </r>
      </is>
    </oc>
    <nc r="C7"/>
  </rcc>
  <rcc rId="5624" sId="18" numFmtId="14">
    <oc r="D7">
      <v>6.4000000000000001E-2</v>
    </oc>
    <nc r="D7"/>
  </rcc>
  <rcc rId="5625" sId="18" numFmtId="14">
    <oc r="E7">
      <v>5.8999999999999997E-2</v>
    </oc>
    <nc r="E7"/>
  </rcc>
  <rcc rId="5626" sId="18" numFmtId="14">
    <oc r="F7">
      <v>0.06</v>
    </oc>
    <nc r="F7"/>
  </rcc>
  <rcc rId="5627" sId="18" numFmtId="14">
    <oc r="G7">
      <v>5.8000000000000003E-2</v>
    </oc>
    <nc r="G7"/>
  </rcc>
  <rcc rId="5628" sId="18" numFmtId="14">
    <oc r="H7">
      <v>0.06</v>
    </oc>
    <nc r="H7"/>
  </rcc>
  <rcc rId="5629" sId="18" numFmtId="14">
    <oc r="I7">
      <v>5.8000000000000003E-2</v>
    </oc>
    <nc r="I7"/>
  </rcc>
  <rcc rId="5630" sId="18" numFmtId="14">
    <oc r="J7">
      <v>5.5E-2</v>
    </oc>
    <nc r="J7"/>
  </rcc>
  <rcc rId="5631" sId="18" numFmtId="14">
    <oc r="K7">
      <v>4.5999999999999999E-2</v>
    </oc>
    <nc r="K7"/>
  </rcc>
  <rcc rId="5632" sId="18" numFmtId="14">
    <oc r="L7">
      <v>4.8000000000000001E-2</v>
    </oc>
    <nc r="L7"/>
  </rcc>
  <rcc rId="5633" sId="18" numFmtId="14">
    <oc r="M7">
      <v>4.7E-2</v>
    </oc>
    <nc r="M7"/>
  </rcc>
  <rcc rId="5634" sId="18" numFmtId="14">
    <oc r="N7">
      <v>0.05</v>
    </oc>
    <nc r="N7"/>
  </rcc>
  <rcc rId="5635" sId="18" numFmtId="14">
    <oc r="O7">
      <v>5.1999999999999998E-2</v>
    </oc>
    <nc r="O7"/>
  </rcc>
  <rcc rId="5636" sId="18" numFmtId="14">
    <oc r="P7">
      <v>5.1999999999999998E-2</v>
    </oc>
    <nc r="P7"/>
  </rcc>
  <rcc rId="5637" sId="18" numFmtId="14">
    <oc r="Q7">
      <v>5.6000000000000001E-2</v>
    </oc>
    <nc r="Q7"/>
  </rcc>
  <rcc rId="5638" sId="18" numFmtId="14">
    <oc r="R7">
      <v>5.7000000000000002E-2</v>
    </oc>
    <nc r="R7"/>
  </rcc>
  <rcc rId="5639" sId="18">
    <oc r="B8" t="inlineStr">
      <is>
        <r>
          <t xml:space="preserve">Wskaźnik pokrycia rezerwą kredytów niepracujących </t>
        </r>
        <r>
          <rPr>
            <vertAlign val="superscript"/>
            <sz val="8"/>
            <rFont val="Open Sans"/>
            <family val="2"/>
            <charset val="238"/>
          </rPr>
          <t>3)</t>
        </r>
      </is>
    </oc>
    <nc r="B8"/>
  </rcc>
  <rcc rId="5640" sId="18">
    <oc r="C8" t="inlineStr">
      <is>
        <r>
          <t xml:space="preserve">NPL coverage ratio </t>
        </r>
        <r>
          <rPr>
            <vertAlign val="superscript"/>
            <sz val="8"/>
            <rFont val="Open Sans"/>
            <family val="2"/>
            <charset val="238"/>
          </rPr>
          <t>3)</t>
        </r>
      </is>
    </oc>
    <nc r="C8"/>
  </rcc>
  <rcc rId="5641" sId="18" numFmtId="14">
    <oc r="D8">
      <v>0.59199999999999997</v>
    </oc>
    <nc r="D8"/>
  </rcc>
  <rcc rId="5642" sId="18" numFmtId="14">
    <oc r="E8">
      <v>0.621</v>
    </oc>
    <nc r="E8"/>
  </rcc>
  <rcc rId="5643" sId="18" numFmtId="14">
    <oc r="F8">
      <v>0.628</v>
    </oc>
    <nc r="F8"/>
  </rcc>
  <rcc rId="5644" sId="18" numFmtId="14">
    <oc r="G8">
      <v>0.63100000000000001</v>
    </oc>
    <nc r="G8"/>
  </rcc>
  <rcc rId="5645" sId="18" numFmtId="14">
    <oc r="H8">
      <v>0.627</v>
    </oc>
    <nc r="H8"/>
  </rcc>
  <rcc rId="5646" sId="18" numFmtId="14">
    <oc r="I8">
      <v>0.63800000000000001</v>
    </oc>
    <nc r="I8"/>
  </rcc>
  <rcc rId="5647" sId="18" numFmtId="14">
    <oc r="J8">
      <v>0.63600000000000001</v>
    </oc>
    <nc r="J8"/>
  </rcc>
  <rcc rId="5648" sId="18" numFmtId="14">
    <oc r="K8">
      <v>0.50900000000000001</v>
    </oc>
    <nc r="K8"/>
  </rcc>
  <rcc rId="5649" sId="18" numFmtId="14">
    <oc r="L8">
      <v>0.52</v>
    </oc>
    <nc r="L8"/>
  </rcc>
  <rcc rId="5650" sId="18" numFmtId="14">
    <oc r="M8">
      <v>0.53600000000000003</v>
    </oc>
    <nc r="M8"/>
  </rcc>
  <rcc rId="5651" sId="18" numFmtId="14">
    <oc r="N8">
      <v>0.53400000000000003</v>
    </oc>
    <nc r="N8"/>
  </rcc>
  <rcc rId="5652" sId="18" numFmtId="14">
    <oc r="O8">
      <v>0.53800000000000003</v>
    </oc>
    <nc r="O8"/>
  </rcc>
  <rcc rId="5653" sId="18" numFmtId="14">
    <oc r="P8">
      <v>0.53900000000000003</v>
    </oc>
    <nc r="P8"/>
  </rcc>
  <rcc rId="5654" sId="18" numFmtId="14">
    <oc r="Q8">
      <v>0.54800000000000004</v>
    </oc>
    <nc r="Q8"/>
  </rcc>
  <rcc rId="5655" sId="18" numFmtId="14">
    <oc r="R8">
      <v>0.56899999999999995</v>
    </oc>
    <nc r="R8"/>
  </rcc>
  <rcc rId="5656" sId="18">
    <oc r="B9" t="inlineStr">
      <is>
        <r>
          <t xml:space="preserve">Wskaźnik kosztu ryzyka kredytowego </t>
        </r>
        <r>
          <rPr>
            <vertAlign val="superscript"/>
            <sz val="8"/>
            <rFont val="Open Sans"/>
            <family val="2"/>
            <charset val="238"/>
          </rPr>
          <t>4)</t>
        </r>
      </is>
    </oc>
    <nc r="B9"/>
  </rcc>
  <rcc rId="5657" sId="18">
    <oc r="C9" t="inlineStr">
      <is>
        <r>
          <t>Credit risk ratio</t>
        </r>
        <r>
          <rPr>
            <vertAlign val="superscript"/>
            <sz val="8"/>
            <rFont val="Open Sans"/>
            <family val="2"/>
            <charset val="238"/>
          </rPr>
          <t xml:space="preserve"> 4)</t>
        </r>
      </is>
    </oc>
    <nc r="C9"/>
  </rcc>
  <rcc rId="5658" sId="18" numFmtId="14">
    <oc r="D9">
      <v>7.3000000000000001E-3</v>
    </oc>
    <nc r="D9"/>
  </rcc>
  <rcc rId="5659" sId="18" numFmtId="14">
    <oc r="E9">
      <v>6.6E-3</v>
    </oc>
    <nc r="E9"/>
  </rcc>
  <rcc rId="5660" sId="18" numFmtId="14">
    <oc r="F9">
      <v>6.4000000000000003E-3</v>
    </oc>
    <nc r="F9"/>
  </rcc>
  <rcc rId="5661" sId="18" numFmtId="14">
    <oc r="G9">
      <v>6.3E-3</v>
    </oc>
    <nc r="G9"/>
  </rcc>
  <rcc rId="5662" sId="18" numFmtId="14">
    <oc r="H9">
      <v>6.6E-3</v>
    </oc>
    <nc r="H9"/>
  </rcc>
  <rcc rId="5663" sId="18" numFmtId="14">
    <oc r="I9">
      <v>7.9000000000000008E-3</v>
    </oc>
    <nc r="I9"/>
  </rcc>
  <rcc rId="5664" sId="18" numFmtId="14">
    <oc r="J9">
      <v>8.0000000000000002E-3</v>
    </oc>
    <nc r="J9"/>
  </rcc>
  <rcc rId="5665" sId="18" numFmtId="14">
    <oc r="K9">
      <v>8.6E-3</v>
    </oc>
    <nc r="K9"/>
  </rcc>
  <rcc rId="5666" sId="18" numFmtId="14">
    <oc r="L9">
      <v>8.0999999999999996E-3</v>
    </oc>
    <nc r="L9"/>
  </rcc>
  <rcc rId="5667" sId="18" numFmtId="14">
    <oc r="M9">
      <v>8.8000000000000005E-3</v>
    </oc>
    <nc r="M9"/>
  </rcc>
  <rcc rId="5668" sId="18" numFmtId="14">
    <oc r="N9">
      <v>9.1999999999999998E-3</v>
    </oc>
    <nc r="N9"/>
  </rcc>
  <rcc rId="5669" sId="18" numFmtId="14">
    <oc r="O9">
      <v>8.5000000000000006E-3</v>
    </oc>
    <nc r="O9"/>
  </rcc>
  <rcc rId="5670" sId="18" numFmtId="14">
    <oc r="P9">
      <v>9.5999999999999992E-3</v>
    </oc>
    <nc r="P9"/>
  </rcc>
  <rcc rId="5671" sId="18" numFmtId="14">
    <oc r="Q9">
      <v>1.06E-2</v>
    </oc>
    <nc r="Q9"/>
  </rcc>
  <rcc rId="5672" sId="18" numFmtId="14">
    <oc r="R9">
      <v>1.0699999999999999E-2</v>
    </oc>
    <nc r="R9"/>
  </rcc>
  <rcc rId="5673" sId="18">
    <oc r="B10" t="inlineStr">
      <is>
        <r>
          <t xml:space="preserve">ROE (zwrot z kapitału) </t>
        </r>
        <r>
          <rPr>
            <vertAlign val="superscript"/>
            <sz val="8"/>
            <rFont val="Open Sans"/>
            <family val="2"/>
            <charset val="238"/>
          </rPr>
          <t xml:space="preserve">5) </t>
        </r>
      </is>
    </oc>
    <nc r="B10"/>
  </rcc>
  <rcc rId="5674" sId="18">
    <oc r="C10" t="inlineStr">
      <is>
        <r>
          <t xml:space="preserve">ROE </t>
        </r>
        <r>
          <rPr>
            <vertAlign val="superscript"/>
            <sz val="8"/>
            <rFont val="Open Sans"/>
            <family val="2"/>
            <charset val="238"/>
          </rPr>
          <t>5)</t>
        </r>
      </is>
    </oc>
    <nc r="C10"/>
  </rcc>
  <rcc rId="5675" sId="18" numFmtId="14">
    <oc r="D10">
      <v>0.115</v>
    </oc>
    <nc r="D10"/>
  </rcc>
  <rcc rId="5676" sId="18" numFmtId="14">
    <oc r="E10">
      <v>0.11</v>
    </oc>
    <nc r="E10"/>
  </rcc>
  <rcc rId="5677" sId="18" numFmtId="14">
    <oc r="F10">
      <v>0.11700000000000001</v>
    </oc>
    <nc r="F10"/>
  </rcc>
  <rcc rId="5678" sId="18" numFmtId="14">
    <oc r="G10">
      <v>0.121</v>
    </oc>
    <nc r="G10"/>
  </rcc>
  <rcc rId="5679" sId="18" numFmtId="14">
    <oc r="H10">
      <v>0.113</v>
    </oc>
    <nc r="H10"/>
  </rcc>
  <rcc rId="5680" sId="18" numFmtId="14">
    <oc r="I10">
      <v>0.113</v>
    </oc>
    <nc r="I10"/>
  </rcc>
  <rcc rId="5681" sId="18" numFmtId="14">
    <oc r="J10">
      <v>0.11</v>
    </oc>
    <nc r="J10"/>
  </rcc>
  <rcc rId="5682" sId="18" numFmtId="14">
    <oc r="K10">
      <v>0.11899999999999999</v>
    </oc>
    <nc r="K10"/>
  </rcc>
  <rcc rId="5683" sId="18" numFmtId="14">
    <oc r="L10">
      <v>0.104</v>
    </oc>
    <nc r="L10"/>
  </rcc>
  <rcc rId="5684" sId="18" numFmtId="14">
    <oc r="M10">
      <v>0.10100000000000001</v>
    </oc>
    <nc r="M10"/>
  </rcc>
  <rcc rId="5685" sId="18" numFmtId="14">
    <oc r="N10">
      <v>0.11</v>
    </oc>
    <nc r="N10"/>
  </rcc>
  <rcc rId="5686" sId="18" numFmtId="14">
    <oc r="O10">
      <v>9.7000000000000003E-2</v>
    </oc>
    <nc r="O10"/>
  </rcc>
  <rcc rId="5687" sId="18" numFmtId="14">
    <oc r="P10">
      <v>8.5000000000000006E-2</v>
    </oc>
    <nc r="P10"/>
  </rcc>
  <rcc rId="5688" sId="18" numFmtId="14">
    <oc r="Q10">
      <v>7.0999999999999994E-2</v>
    </oc>
    <nc r="Q10"/>
  </rcc>
  <rcc rId="5689" sId="18" numFmtId="14">
    <oc r="R10">
      <v>6.2E-2</v>
    </oc>
    <nc r="R10"/>
  </rcc>
  <rcc rId="5690" sId="18">
    <oc r="B11" t="inlineStr">
      <is>
        <r>
          <t xml:space="preserve">ROTE (zwrot z kapitału materialnego) </t>
        </r>
        <r>
          <rPr>
            <vertAlign val="superscript"/>
            <sz val="8"/>
            <rFont val="Open Sans"/>
            <family val="2"/>
            <charset val="238"/>
          </rPr>
          <t>6)</t>
        </r>
      </is>
    </oc>
    <nc r="B11"/>
  </rcc>
  <rcc rId="5691" sId="18">
    <oc r="C11" t="inlineStr">
      <is>
        <r>
          <t>ROTE</t>
        </r>
        <r>
          <rPr>
            <vertAlign val="superscript"/>
            <sz val="8"/>
            <rFont val="Open Sans"/>
            <family val="2"/>
            <charset val="238"/>
          </rPr>
          <t xml:space="preserve"> 6)</t>
        </r>
      </is>
    </oc>
    <nc r="C11"/>
  </rcc>
  <rcc rId="5692" sId="18" numFmtId="14">
    <oc r="D11">
      <v>0.13300000000000001</v>
    </oc>
    <nc r="D11"/>
  </rcc>
  <rcc rId="5693" sId="18" numFmtId="14">
    <oc r="E11">
      <v>0.128</v>
    </oc>
    <nc r="E11"/>
  </rcc>
  <rcc rId="5694" sId="18" numFmtId="14">
    <oc r="F11">
      <v>0.13700000000000001</v>
    </oc>
    <nc r="F11"/>
  </rcc>
  <rcc rId="5695" sId="18" numFmtId="14">
    <oc r="G11">
      <v>0.14199999999999999</v>
    </oc>
    <nc r="G11"/>
  </rcc>
  <rcc rId="5696" sId="18" numFmtId="14">
    <oc r="H11">
      <v>0.13300000000000001</v>
    </oc>
    <nc r="H11"/>
  </rcc>
  <rcc rId="5697" sId="18" numFmtId="14">
    <oc r="I11">
      <v>0.13300000000000001</v>
    </oc>
    <nc r="I11"/>
  </rcc>
  <rcc rId="5698" sId="18" numFmtId="14">
    <oc r="J11">
      <v>0.13</v>
    </oc>
    <nc r="J11"/>
  </rcc>
  <rcc rId="5699" sId="18" numFmtId="14">
    <oc r="K11">
      <v>0.14199999999999999</v>
    </oc>
    <nc r="K11"/>
  </rcc>
  <rcc rId="5700" sId="18" numFmtId="14">
    <oc r="L11">
      <v>0.124</v>
    </oc>
    <nc r="L11"/>
  </rcc>
  <rcc rId="5701" sId="18" numFmtId="14">
    <oc r="M11">
      <v>0.121</v>
    </oc>
    <nc r="M11"/>
  </rcc>
  <rcc rId="5702" sId="18" numFmtId="14">
    <oc r="N11">
      <v>0.13200000000000001</v>
    </oc>
    <nc r="N11"/>
  </rcc>
  <rcc rId="5703" sId="18" numFmtId="14">
    <oc r="O11">
      <v>0.11700000000000001</v>
    </oc>
    <nc r="O11"/>
  </rcc>
  <rcc rId="5704" sId="18" numFmtId="14">
    <oc r="P11">
      <v>0.10100000000000001</v>
    </oc>
    <nc r="P11"/>
  </rcc>
  <rcc rId="5705" sId="18" numFmtId="14">
    <oc r="Q11">
      <v>8.5999999999999993E-2</v>
    </oc>
    <nc r="Q11"/>
  </rcc>
  <rcc rId="5706" sId="18" numFmtId="14">
    <oc r="R11">
      <v>7.4999999999999997E-2</v>
    </oc>
    <nc r="R11"/>
  </rcc>
  <rcc rId="5707" sId="18">
    <oc r="B12" t="inlineStr">
      <is>
        <r>
          <t xml:space="preserve">ROA (zwrot z aktywów) </t>
        </r>
        <r>
          <rPr>
            <vertAlign val="superscript"/>
            <sz val="8"/>
            <rFont val="Open Sans"/>
            <family val="2"/>
            <charset val="238"/>
          </rPr>
          <t xml:space="preserve">7) </t>
        </r>
      </is>
    </oc>
    <nc r="B12"/>
  </rcc>
  <rcc rId="5708" sId="18">
    <oc r="C12" t="inlineStr">
      <is>
        <r>
          <t xml:space="preserve">ROA </t>
        </r>
        <r>
          <rPr>
            <vertAlign val="superscript"/>
            <sz val="8"/>
            <rFont val="Open Sans"/>
            <family val="2"/>
            <charset val="238"/>
          </rPr>
          <t>7)</t>
        </r>
      </is>
    </oc>
    <nc r="C12"/>
  </rcc>
  <rcc rId="5709" sId="18" numFmtId="14">
    <oc r="D12">
      <v>1.4E-2</v>
    </oc>
    <nc r="D12"/>
  </rcc>
  <rcc rId="5710" sId="18" numFmtId="14">
    <oc r="E12">
      <v>1.2999999999999999E-2</v>
    </oc>
    <nc r="E12"/>
  </rcc>
  <rcc rId="5711" sId="18" numFmtId="14">
    <oc r="F12">
      <v>1.4E-2</v>
    </oc>
    <nc r="F12"/>
  </rcc>
  <rcc rId="5712" sId="18" numFmtId="14">
    <oc r="G12">
      <v>1.4E-2</v>
    </oc>
    <nc r="G12"/>
  </rcc>
  <rcc rId="5713" sId="18" numFmtId="14">
    <oc r="H12">
      <v>1.4E-2</v>
    </oc>
    <nc r="H12"/>
  </rcc>
  <rcc rId="5714" sId="18" numFmtId="14">
    <oc r="I12">
      <v>1.2999999999999999E-2</v>
    </oc>
    <nc r="I12"/>
  </rcc>
  <rcc rId="5715" sId="18" numFmtId="14">
    <oc r="J12">
      <v>1.2999999999999999E-2</v>
    </oc>
    <nc r="J12"/>
  </rcc>
  <rcc rId="5716" sId="18" numFmtId="14">
    <oc r="K12">
      <v>1.2999999999999999E-2</v>
    </oc>
    <nc r="K12"/>
  </rcc>
  <rcc rId="5717" sId="18" numFmtId="14">
    <oc r="L12">
      <v>1.0999999999999999E-2</v>
    </oc>
    <nc r="L12"/>
  </rcc>
  <rcc rId="5718" sId="18" numFmtId="14">
    <oc r="M12">
      <v>1.0999999999999999E-2</v>
    </oc>
    <nc r="M12"/>
  </rcc>
  <rcc rId="5719" sId="18" numFmtId="14">
    <oc r="N12">
      <v>1.2E-2</v>
    </oc>
    <nc r="N12"/>
  </rcc>
  <rcc rId="5720" sId="18" numFmtId="14">
    <oc r="O12">
      <v>0.01</v>
    </oc>
    <nc r="O12"/>
  </rcc>
  <rcc rId="5721" sId="18" numFmtId="14">
    <oc r="P12">
      <v>8.9999999999999993E-3</v>
    </oc>
    <nc r="P12"/>
  </rcc>
  <rcc rId="5722" sId="18" numFmtId="14">
    <oc r="Q12">
      <v>8.0000000000000002E-3</v>
    </oc>
    <nc r="Q12"/>
  </rcc>
  <rcc rId="5723" sId="18" numFmtId="14">
    <oc r="R12">
      <v>7.0000000000000001E-3</v>
    </oc>
    <nc r="R12"/>
  </rcc>
  <rcc rId="5724" sId="18">
    <oc r="B13" t="inlineStr">
      <is>
        <r>
          <t xml:space="preserve">Współczynnik kapitałowy </t>
        </r>
        <r>
          <rPr>
            <vertAlign val="superscript"/>
            <sz val="8"/>
            <rFont val="Open Sans"/>
            <family val="2"/>
            <charset val="238"/>
          </rPr>
          <t>8)</t>
        </r>
      </is>
    </oc>
    <nc r="B13"/>
  </rcc>
  <rcc rId="5725" sId="18">
    <oc r="C13" t="inlineStr">
      <is>
        <r>
          <t xml:space="preserve">Capital ratio </t>
        </r>
        <r>
          <rPr>
            <vertAlign val="superscript"/>
            <sz val="8"/>
            <rFont val="Open Sans"/>
            <family val="2"/>
            <charset val="238"/>
          </rPr>
          <t>8)</t>
        </r>
      </is>
    </oc>
    <nc r="C13"/>
  </rcc>
  <rcc rId="5726" sId="18" numFmtId="14">
    <oc r="D13">
      <v>0.15670000000000001</v>
    </oc>
    <nc r="D13"/>
  </rcc>
  <rcc rId="5727" sId="18" numFmtId="14">
    <oc r="E13">
      <v>0.1651</v>
    </oc>
    <nc r="E13"/>
  </rcc>
  <rcc rId="5728" sId="18" numFmtId="14">
    <oc r="F13">
      <v>0.16900000000000001</v>
    </oc>
    <nc r="F13"/>
  </rcc>
  <rcc rId="5729" sId="18" numFmtId="14">
    <oc r="G13">
      <v>0.16689999999999999</v>
    </oc>
    <nc r="G13"/>
  </rcc>
  <rcc rId="5730" sId="18" numFmtId="14">
    <oc r="H13">
      <v>0.16669999999999999</v>
    </oc>
    <nc r="H13"/>
  </rcc>
  <rcc rId="5731" sId="18" numFmtId="14">
    <oc r="I13">
      <v>0.17780000000000001</v>
    </oc>
    <nc r="I13"/>
  </rcc>
  <rcc rId="5732" sId="18" numFmtId="14">
    <oc r="J13">
      <v>0.17610000000000001</v>
    </oc>
    <nc r="J13"/>
  </rcc>
  <rcc rId="5733" sId="18" numFmtId="14">
    <oc r="K13">
      <v>0.1598</v>
    </oc>
    <nc r="K13"/>
  </rcc>
  <rcc rId="5734" sId="18" numFmtId="14">
    <oc r="L13">
      <v>0.16470000000000001</v>
    </oc>
    <nc r="L13"/>
  </rcc>
  <rcc rId="5735" sId="18" numFmtId="14">
    <oc r="M13">
      <v>0.16259999999999999</v>
    </oc>
    <nc r="M13"/>
  </rcc>
  <rcc rId="5736" sId="18" numFmtId="14">
    <oc r="N13">
      <v>0.16139999999999999</v>
    </oc>
    <nc r="N13"/>
  </rcc>
  <rcc rId="5737" sId="18" numFmtId="14">
    <oc r="O13">
      <v>0.17069999999999999</v>
    </oc>
    <nc r="O13"/>
  </rcc>
  <rcc rId="5738" sId="18" numFmtId="14">
    <oc r="P13">
      <v>0.16789999999999999</v>
    </oc>
    <nc r="P13"/>
  </rcc>
  <rcc rId="5739" sId="18" numFmtId="14">
    <oc r="Q13">
      <v>0.18759999999999999</v>
    </oc>
    <nc r="Q13"/>
  </rcc>
  <rcc rId="5740" sId="18" numFmtId="14">
    <oc r="R13">
      <v>0.187</v>
    </oc>
    <nc r="R13"/>
  </rcc>
  <rcc rId="5741" sId="18">
    <oc r="B14" t="inlineStr">
      <is>
        <r>
          <t xml:space="preserve">Współczynnik kapitału  Tier I </t>
        </r>
        <r>
          <rPr>
            <vertAlign val="superscript"/>
            <sz val="8"/>
            <rFont val="Open Sans"/>
            <family val="2"/>
            <charset val="238"/>
          </rPr>
          <t xml:space="preserve">9) </t>
        </r>
      </is>
    </oc>
    <nc r="B14"/>
  </rcc>
  <rcc rId="5742" sId="18">
    <oc r="C14" t="inlineStr">
      <is>
        <r>
          <t xml:space="preserve">Tier I ratio </t>
        </r>
        <r>
          <rPr>
            <vertAlign val="superscript"/>
            <sz val="8"/>
            <rFont val="Open Sans"/>
            <family val="2"/>
            <charset val="238"/>
          </rPr>
          <t>9)</t>
        </r>
      </is>
    </oc>
    <nc r="C14"/>
  </rcc>
  <rcc rId="5743" sId="18" numFmtId="14">
    <oc r="D14">
      <v>0.14699999999999999</v>
    </oc>
    <nc r="D14"/>
  </rcc>
  <rcc rId="5744" sId="18" numFmtId="14">
    <oc r="E14">
      <v>0.15529999999999999</v>
    </oc>
    <nc r="E14"/>
  </rcc>
  <rcc rId="5745" sId="18" numFmtId="14">
    <oc r="F14">
      <v>0.15920000000000001</v>
    </oc>
    <nc r="F14"/>
  </rcc>
  <rcc rId="5746" sId="18" numFmtId="14">
    <oc r="G14">
      <v>0.15279999999999999</v>
    </oc>
    <nc r="G14"/>
  </rcc>
  <rcc rId="5747" sId="18" numFmtId="14">
    <oc r="H14">
      <v>0.15310000000000001</v>
    </oc>
    <nc r="H14"/>
  </rcc>
  <rcc rId="5748" sId="18" numFmtId="14">
    <oc r="I14">
      <v>0.15629999999999999</v>
    </oc>
    <nc r="I14"/>
  </rcc>
  <rcc rId="5749" sId="18" numFmtId="14">
    <oc r="J14">
      <v>0.15509999999999999</v>
    </oc>
    <nc r="J14"/>
  </rcc>
  <rcc rId="5750" sId="18" numFmtId="14">
    <oc r="K14">
      <v>0.1411</v>
    </oc>
    <nc r="K14"/>
  </rcc>
  <rcc rId="5751" sId="18" numFmtId="14">
    <oc r="L14">
      <v>0.14630000000000001</v>
    </oc>
    <nc r="L14"/>
  </rcc>
  <rcc rId="5752" sId="18" numFmtId="14">
    <oc r="M14">
      <v>0.14449999999999999</v>
    </oc>
    <nc r="M14"/>
  </rcc>
  <rcc rId="5753" sId="18" numFmtId="14">
    <oc r="N14">
      <v>0.1431</v>
    </oc>
    <nc r="N14"/>
  </rcc>
  <rcc rId="5754" sId="18" numFmtId="14">
    <oc r="O14">
      <v>0.15210000000000001</v>
    </oc>
    <nc r="O14"/>
  </rcc>
  <rcc rId="5755" sId="18" numFmtId="14">
    <oc r="P14">
      <v>0.14910000000000001</v>
    </oc>
    <nc r="P14"/>
  </rcc>
  <rcc rId="5756" sId="18" numFmtId="14">
    <oc r="Q14">
      <v>0.1681</v>
    </oc>
    <nc r="Q14"/>
  </rcc>
  <rcc rId="5757" sId="18" numFmtId="14">
    <oc r="R14">
      <v>0.1676</v>
    </oc>
    <nc r="R14"/>
  </rcc>
  <rcc rId="5758" sId="18">
    <oc r="B15" t="inlineStr">
      <is>
        <t xml:space="preserve">Wartość księgowa na jedną akcję (w zł) </t>
      </is>
    </oc>
    <nc r="B15"/>
  </rcc>
  <rcc rId="5759" sId="18">
    <oc r="C15" t="inlineStr">
      <is>
        <t xml:space="preserve">Book value per share (in PLN) </t>
      </is>
    </oc>
    <nc r="C15"/>
  </rcc>
  <rcc rId="5760" sId="18" numFmtId="4">
    <oc r="D15">
      <v>218.58</v>
    </oc>
    <nc r="D15"/>
  </rcc>
  <rcc rId="5761" sId="18" numFmtId="4">
    <oc r="E15">
      <v>220.65</v>
    </oc>
    <nc r="E15"/>
  </rcc>
  <rcc rId="5762" sId="18" numFmtId="4">
    <oc r="F15">
      <v>228</v>
    </oc>
    <nc r="F15"/>
  </rcc>
  <rcc rId="5763" sId="18" numFmtId="4">
    <oc r="G15">
      <v>234.86</v>
    </oc>
    <nc r="G15"/>
  </rcc>
  <rcc rId="5764" sId="18" numFmtId="4">
    <oc r="H15">
      <v>239.04</v>
    </oc>
    <nc r="H15"/>
  </rcc>
  <rcc rId="5765" sId="18" numFmtId="4">
    <oc r="I15">
      <v>241.21</v>
    </oc>
    <nc r="I15"/>
  </rcc>
  <rcc rId="5766" sId="18" numFmtId="4">
    <oc r="J15">
      <v>246.75</v>
    </oc>
    <nc r="J15"/>
  </rcc>
  <rcc rId="5767" sId="18" numFmtId="4">
    <oc r="K15">
      <v>260.51</v>
    </oc>
    <nc r="K15"/>
  </rcc>
  <rcc rId="5768" sId="18" numFmtId="4">
    <oc r="L15">
      <v>262.42</v>
    </oc>
    <nc r="L15"/>
  </rcc>
  <rcc rId="5769" sId="18" numFmtId="4">
    <oc r="M15">
      <v>250.07</v>
    </oc>
    <nc r="M15"/>
  </rcc>
  <rcc rId="5770" sId="18" numFmtId="4">
    <oc r="N15">
      <v>258.77999999999997</v>
    </oc>
    <nc r="N15"/>
  </rcc>
  <rcc rId="5771" sId="18" numFmtId="4">
    <oc r="O15">
      <v>264.27999999999997</v>
    </oc>
    <nc r="O15"/>
  </rcc>
  <rcc rId="5772" sId="18" numFmtId="4">
    <oc r="P15">
      <v>266.83999999999997</v>
    </oc>
    <nc r="P15"/>
  </rcc>
  <rcc rId="5773" sId="18" numFmtId="4">
    <oc r="Q15">
      <v>273.17</v>
    </oc>
    <nc r="Q15"/>
  </rcc>
  <rcc rId="5774" sId="18" numFmtId="4">
    <oc r="R15">
      <v>278.45999999999998</v>
    </oc>
    <nc r="R15"/>
  </rcc>
  <rcc rId="5775" sId="18">
    <oc r="B16" t="inlineStr">
      <is>
        <r>
          <t xml:space="preserve">Zysk na jedną akcję zwykłą (w zł) </t>
        </r>
        <r>
          <rPr>
            <vertAlign val="superscript"/>
            <sz val="8"/>
            <rFont val="Open Sans"/>
            <family val="2"/>
            <charset val="238"/>
          </rPr>
          <t xml:space="preserve">10) </t>
        </r>
      </is>
    </oc>
    <nc r="B16"/>
  </rcc>
  <rcc rId="5776" sId="18">
    <oc r="C16" t="inlineStr">
      <is>
        <r>
          <t xml:space="preserve">Earnings per share (in PLN) </t>
        </r>
        <r>
          <rPr>
            <vertAlign val="superscript"/>
            <sz val="8"/>
            <rFont val="Open Sans"/>
            <family val="2"/>
            <charset val="238"/>
          </rPr>
          <t>10)</t>
        </r>
      </is>
    </oc>
    <nc r="C16"/>
  </rcc>
  <rcc rId="5777" sId="18" numFmtId="4">
    <oc r="D16">
      <v>4.5599999999999996</v>
    </oc>
    <nc r="D16"/>
  </rcc>
  <rcc rId="5778" sId="18" numFmtId="4">
    <oc r="E16">
      <v>11.09</v>
    </oc>
    <nc r="E16"/>
  </rcc>
  <rcc rId="5779" sId="18" numFmtId="4">
    <oc r="F16">
      <v>16.57</v>
    </oc>
    <nc r="F16"/>
  </rcc>
  <rcc rId="5780" sId="18" numFmtId="4">
    <oc r="G16">
      <v>22.15</v>
    </oc>
    <nc r="G16"/>
  </rcc>
  <rcc rId="5781" sId="18" numFmtId="4">
    <oc r="H16">
      <v>4.37</v>
    </oc>
    <nc r="H16"/>
  </rcc>
  <rcc rId="5782" sId="18" numFmtId="4">
    <oc r="I16">
      <v>10.85</v>
    </oc>
    <nc r="I16"/>
  </rcc>
  <rcc rId="5783" sId="18" numFmtId="4">
    <oc r="J16">
      <v>15.86</v>
    </oc>
    <nc r="J16"/>
  </rcc>
  <rcc rId="5784" sId="18" numFmtId="4">
    <oc r="K16">
      <v>23.7</v>
    </oc>
    <nc r="K16"/>
  </rcc>
  <rcc rId="5785" sId="18" numFmtId="4">
    <oc r="L16">
      <v>3.32</v>
    </oc>
    <nc r="L16"/>
  </rcc>
  <rcc rId="5786" sId="18" numFmtId="4">
    <oc r="M16">
      <v>9.16</v>
    </oc>
    <nc r="M16"/>
  </rcc>
  <rcc rId="5787" sId="18" numFmtId="4">
    <oc r="N16">
      <v>15.98</v>
    </oc>
    <nc r="N16"/>
  </rcc>
  <rcc rId="5788" sId="18" numFmtId="4">
    <oc r="O16">
      <v>20.95</v>
    </oc>
    <nc r="O16"/>
  </rcc>
  <rcc rId="5789" sId="18" numFmtId="4">
    <oc r="P16">
      <v>1.67</v>
    </oc>
    <nc r="P16"/>
  </rcc>
  <rcc rId="5790" sId="18" numFmtId="4">
    <oc r="Q16">
      <v>4.66</v>
    </oc>
    <nc r="Q16"/>
  </rcc>
  <rcc rId="5791" sId="18" numFmtId="4">
    <oc r="R16">
      <v>9.36</v>
    </oc>
    <nc r="R16"/>
  </rcc>
  <rcc rId="5792" sId="18">
    <oc r="A18" t="inlineStr">
      <is>
        <t>1)</t>
      </is>
    </oc>
    <nc r="A18"/>
  </rcc>
  <rcc rId="5793" sId="18">
    <oc r="B18" t="inlineStr">
      <is>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oc>
    <nc r="B18"/>
  </rcc>
  <rcc rId="5794" sId="18">
    <oc r="C18" t="inlineStr">
      <is>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is>
    </oc>
    <nc r="C18"/>
  </rcc>
  <rcc rId="5795" sId="18">
    <oc r="A19" t="inlineStr">
      <is>
        <t>2)</t>
      </is>
    </oc>
    <nc r="A19"/>
  </rcc>
  <rcc rId="5796" sId="18">
    <o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oc>
    <nc r="B19"/>
  </rcc>
  <rcc rId="5797" sId="18">
    <oc r="C19" t="inlineStr">
      <is>
        <t xml:space="preserve">Gross loans and advances to customers classified to stage 3 and POCI exposures to the portfolio of gross loans and advances to customers measured at amortised cost at the end of the reporting period (calculation in use from Q1 2018). </t>
      </is>
    </oc>
    <nc r="C19"/>
  </rcc>
  <rcc rId="5798" sId="18">
    <oc r="A20" t="inlineStr">
      <is>
        <t>3)</t>
      </is>
    </oc>
    <nc r="A20"/>
  </rcc>
  <rcc rId="5799" sId="18">
    <oc r="B20" t="inlineStr">
      <is>
        <t xml:space="preserve">Odpisy aktualizacyjne na wyceniane w zamortyzowanym koszcie należności od klientów zakwalifikowane do koszyka 3 oraz na ekspozycje z koszyka POCI przez wartość brutto tych należności na koniec okresu sprawozdawczego. </t>
      </is>
    </oc>
    <nc r="B20"/>
  </rcc>
  <rcc rId="5800" sId="18">
    <oc r="C20" t="inlineStr">
      <is>
        <t>Impairment allowances for loans and advances to customers measured at amortised cost which are classified to stage 3 and POCI exposures to gross value of such loans and advances at the end of the reporting period.</t>
      </is>
    </oc>
    <nc r="C20"/>
  </rcc>
  <rcc rId="5801" sId="18">
    <oc r="A21" t="inlineStr">
      <is>
        <t>4)</t>
      </is>
    </oc>
    <nc r="A21"/>
  </rcc>
  <rcc rId="5802" sId="18">
    <o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oc>
    <nc r="B21"/>
  </rcc>
  <rcc rId="5803" sId="18">
    <oc r="C21" t="inlineStr">
      <is>
        <t>Impairment allowances (for four consecutive quarters) to average gross loans and advances to customers (as at the end of the preceding year and the end of the current reporting period).</t>
      </is>
    </oc>
    <nc r="C21"/>
  </rcc>
  <rcc rId="5804" sId="18">
    <oc r="A22" t="inlineStr">
      <is>
        <t>5)</t>
      </is>
    </oc>
    <nc r="A22"/>
  </rcc>
  <rcc rId="5805" sId="18">
    <oc r="B22" t="inlineStr">
      <is>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is>
    </oc>
    <nc r="B22"/>
  </rcc>
  <rcc rId="5806" sId="18">
    <oc r="C22" t="inlineStr">
      <is>
        <t>Profit attributable to the parent’s shareholders (for four consecutive quarters) to average equity (as at the end of the preceding year and the end of the current reporting period), net of non-controlling interests, current period profit and the undistributed portion of the profit.</t>
      </is>
    </oc>
    <nc r="C22"/>
  </rcc>
  <rcc rId="5807" sId="18">
    <oc r="A23" t="inlineStr">
      <is>
        <t>6)</t>
      </is>
    </oc>
    <nc r="A23"/>
  </rcc>
  <rcc rId="5808" sId="18">
    <o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is>
    </oc>
    <nc r="B23"/>
  </rcc>
  <rcc rId="5809" sId="18">
    <oc r="C23" t="inlineStr">
      <is>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is>
    </oc>
    <nc r="C23"/>
  </rcc>
  <rcc rId="5810" sId="18">
    <oc r="A24" t="inlineStr">
      <is>
        <t>7)</t>
      </is>
    </oc>
    <nc r="A24"/>
  </rcc>
  <rcc rId="5811" sId="18">
    <oc r="B24" t="inlineStr">
      <is>
        <t>Zysk należny akcjonariuszom jednostki dominującej za cztery kolejne kwartały do średniego stanu aktywów ogółem (z końca poprzedniego roku obrotowego i bieżącego okresu sprawozdawczego).</t>
      </is>
    </oc>
    <nc r="B24"/>
  </rcc>
  <rcc rId="5812" sId="18">
    <oc r="C24" t="inlineStr">
      <is>
        <t>Profit attributable to the parent’s shareholders (for four consecutive quarters) to average total assets (as at the end of the previous year and the end of the current reporting period).</t>
      </is>
    </oc>
    <nc r="C24"/>
  </rcc>
  <rcc rId="5813" sId="18">
    <oc r="A25" t="inlineStr">
      <is>
        <t>8)</t>
      </is>
    </oc>
    <nc r="A25"/>
  </rcc>
  <rcc rId="5814" sId="18">
    <oc r="B25" t="inlineStr">
      <is>
        <t>Kalkulacja współczynnika kapitałowego uwzględnia fundusze własne oraz całkowity wymóg kapitałowy wyznaczony przy zastosowaniu metody standardowej dla poszczególnych rodzajów ryzyka zgodnie z przepisami tzw. pakietu CRD IV/CRR.</t>
      </is>
    </oc>
    <nc r="B25"/>
  </rcc>
  <rcc rId="5815" sId="18">
    <oc r="C25" t="inlineStr">
      <is>
        <t>The capital adequacy ratio was calculated on the basis of own funds and the total capital requirements established for the individual risk types by means of the standardised approach, in line with the CRD IV/CRR package.</t>
      </is>
    </oc>
    <nc r="C25"/>
  </rcc>
  <rcc rId="5816" sId="18">
    <oc r="A26" t="inlineStr">
      <is>
        <t>9)</t>
      </is>
    </oc>
    <nc r="A26"/>
  </rcc>
  <rcc rId="5817" sId="18">
    <oc r="B26" t="inlineStr">
      <is>
        <t>Współczynnik kapitału Tier I liczony jako iloraz kapitału Tier I i aktywów ważonych ryzykiem dla ryzyka kredytowego, rynkowego i operacyjnego.</t>
      </is>
    </oc>
    <nc r="B26"/>
  </rcc>
  <rcc rId="5818" sId="18">
    <oc r="C26" t="inlineStr">
      <is>
        <t>Tier 1 ratio is Tier 1 capital expressed as a percentage of risk weighted assets for credit, market and operational risk.</t>
      </is>
    </oc>
    <nc r="C26"/>
  </rcc>
  <rcc rId="5819" sId="18">
    <oc r="A27" t="inlineStr">
      <is>
        <t>10)</t>
      </is>
    </oc>
    <nc r="A27"/>
  </rcc>
  <rcc rId="5820" sId="18">
    <oc r="B27" t="inlineStr">
      <is>
        <t>Zysk za okres należny udziałowcom jednostki dominującej za dany okres przez średnią ważoną liczbę akcji zwykłych.</t>
      </is>
    </oc>
    <nc r="B27"/>
  </rcc>
  <rcc rId="5821" sId="18">
    <oc r="C27" t="inlineStr">
      <is>
        <t>Net profit for the period attributable to shareholders of the parent entity divided by the average weighted number of ordinary shares.</t>
      </is>
    </oc>
    <nc r="C27"/>
  </rcc>
  <rcc rId="5822" sId="19">
    <oc r="A2" t="inlineStr">
      <is>
        <t xml:space="preserve">Należności od klientów wyceniane w zamortyzowanym koszcie </t>
      </is>
    </oc>
    <nc r="A2"/>
  </rcc>
  <rcc rId="5823" sId="19">
    <oc r="B2" t="inlineStr">
      <is>
        <t xml:space="preserve">Loans and advances to customers measured at amortised costs </t>
      </is>
    </oc>
    <nc r="B2"/>
  </rcc>
  <rcc rId="5824" sId="19">
    <oc r="C2" t="inlineStr">
      <is>
        <t>31.12.2018</t>
      </is>
    </oc>
    <nc r="C2"/>
  </rcc>
  <rcc rId="5825" sId="19">
    <oc r="D2" t="inlineStr">
      <is>
        <t>31.03.2019</t>
      </is>
    </oc>
    <nc r="D2"/>
  </rcc>
  <rcc rId="5826" sId="19">
    <oc r="E2" t="inlineStr">
      <is>
        <t>30.06.2019</t>
      </is>
    </oc>
    <nc r="E2"/>
  </rcc>
  <rcc rId="5827" sId="19">
    <oc r="F2" t="inlineStr">
      <is>
        <t>30.09.2019</t>
      </is>
    </oc>
    <nc r="F2"/>
  </rcc>
  <rcc rId="5828" sId="19">
    <oc r="G2" t="inlineStr">
      <is>
        <t>31.12.2019</t>
      </is>
    </oc>
    <nc r="G2"/>
  </rcc>
  <rcc rId="5829" sId="19" numFmtId="19">
    <oc r="H2">
      <v>43921</v>
    </oc>
    <nc r="H2"/>
  </rcc>
  <rcc rId="5830" sId="19" numFmtId="19">
    <oc r="I2">
      <v>44012</v>
    </oc>
    <nc r="I2"/>
  </rcc>
  <rcc rId="5831" sId="19" numFmtId="19">
    <oc r="J2">
      <v>44104</v>
    </oc>
    <nc r="J2"/>
  </rcc>
  <rcc rId="5832" sId="19">
    <oc r="A3" t="inlineStr">
      <is>
        <t xml:space="preserve">Koszyk 1 </t>
      </is>
    </oc>
    <nc r="A3"/>
  </rcc>
  <rcc rId="5833" sId="19">
    <oc r="B3" t="inlineStr">
      <is>
        <t xml:space="preserve">Stage 1 </t>
      </is>
    </oc>
    <nc r="B3"/>
  </rcc>
  <rcc rId="5834" sId="19">
    <oc r="A4" t="inlineStr">
      <is>
        <t xml:space="preserve">Wartość brutto </t>
      </is>
    </oc>
    <nc r="A4"/>
  </rcc>
  <rcc rId="5835" sId="19">
    <oc r="B4" t="inlineStr">
      <is>
        <t>Gross receivables</t>
      </is>
    </oc>
    <nc r="B4"/>
  </rcc>
  <rcc rId="5836" sId="19" numFmtId="34">
    <oc r="C4">
      <v>127863304</v>
    </oc>
    <nc r="C4"/>
  </rcc>
  <rcc rId="5837" sId="19" numFmtId="34">
    <oc r="D4">
      <v>128673847</v>
    </oc>
    <nc r="D4"/>
  </rcc>
  <rcc rId="5838" sId="19" numFmtId="34">
    <oc r="E4">
      <v>130272454</v>
    </oc>
    <nc r="E4"/>
  </rcc>
  <rcc rId="5839" sId="19" numFmtId="34">
    <oc r="F4">
      <v>132561589</v>
    </oc>
    <nc r="F4"/>
  </rcc>
  <rcc rId="5840" sId="19" numFmtId="34">
    <oc r="G4">
      <v>132377036</v>
    </oc>
    <nc r="G4"/>
  </rcc>
  <rcc rId="5841" sId="19" numFmtId="34">
    <oc r="H4">
      <v>136527701</v>
    </oc>
    <nc r="H4"/>
  </rcc>
  <rcc rId="5842" sId="19" numFmtId="34">
    <oc r="I4">
      <v>130427157</v>
    </oc>
    <nc r="I4"/>
  </rcc>
  <rcc rId="5843" sId="19" numFmtId="34">
    <oc r="J4">
      <v>129855264</v>
    </oc>
    <nc r="J4"/>
  </rcc>
  <rcc rId="5844" sId="19">
    <oc r="A5" t="inlineStr">
      <is>
        <t xml:space="preserve">Odpis na oczekiwane straty kredytowe </t>
      </is>
    </oc>
    <nc r="A5"/>
  </rcc>
  <rcc rId="5845" sId="19">
    <oc r="B5" t="inlineStr">
      <is>
        <t xml:space="preserve">Impairment allowance for expected credit losses </t>
      </is>
    </oc>
    <nc r="B5"/>
  </rcc>
  <rcc rId="5846" sId="19" numFmtId="34">
    <oc r="C5">
      <v>-564638</v>
    </oc>
    <nc r="C5"/>
  </rcc>
  <rcc rId="5847" sId="19" numFmtId="34">
    <oc r="D5">
      <v>-557472</v>
    </oc>
    <nc r="D5"/>
  </rcc>
  <rcc rId="5848" sId="19" numFmtId="34">
    <oc r="E5">
      <v>-552330</v>
    </oc>
    <nc r="E5"/>
  </rcc>
  <rcc rId="5849" sId="19" numFmtId="34">
    <oc r="F5">
      <v>-574167</v>
    </oc>
    <nc r="F5"/>
  </rcc>
  <rcc rId="5850" sId="19" numFmtId="34">
    <oc r="G5">
      <v>-571396</v>
    </oc>
    <nc r="G5"/>
  </rcc>
  <rcc rId="5851" sId="19" numFmtId="34">
    <oc r="H5">
      <v>-561675</v>
    </oc>
    <nc r="H5"/>
  </rcc>
  <rcc rId="5852" sId="19" numFmtId="34">
    <oc r="I5">
      <v>-564395</v>
    </oc>
    <nc r="I5"/>
  </rcc>
  <rcc rId="5853" sId="19" numFmtId="34">
    <oc r="J5">
      <v>-559747</v>
    </oc>
    <nc r="J5"/>
  </rcc>
  <rcc rId="5854" sId="19">
    <oc r="A6" t="inlineStr">
      <is>
        <t>Koszyk 2</t>
      </is>
    </oc>
    <nc r="A6"/>
  </rcc>
  <rcc rId="5855" sId="19">
    <oc r="B6" t="inlineStr">
      <is>
        <t>Stage 2</t>
      </is>
    </oc>
    <nc r="B6"/>
  </rcc>
  <rcc rId="5856" sId="19">
    <oc r="A7" t="inlineStr">
      <is>
        <t xml:space="preserve">Wartość brutto </t>
      </is>
    </oc>
    <nc r="A7"/>
  </rcc>
  <rcc rId="5857" sId="19">
    <oc r="B7" t="inlineStr">
      <is>
        <t>Gross receivables</t>
      </is>
    </oc>
    <nc r="B7"/>
  </rcc>
  <rcc rId="5858" sId="19" numFmtId="34">
    <oc r="C7">
      <v>5696092</v>
    </oc>
    <nc r="C7"/>
  </rcc>
  <rcc rId="5859" sId="19" numFmtId="34">
    <oc r="D7">
      <v>6093723</v>
    </oc>
    <nc r="D7"/>
  </rcc>
  <rcc rId="5860" sId="19" numFmtId="34">
    <oc r="E7">
      <v>6783875</v>
    </oc>
    <nc r="E7"/>
  </rcc>
  <rcc rId="5861" sId="19" numFmtId="34">
    <oc r="F7">
      <v>6863173</v>
    </oc>
    <nc r="F7"/>
  </rcc>
  <rcc rId="5862" sId="19" numFmtId="34">
    <oc r="G7">
      <v>6546106</v>
    </oc>
    <nc r="G7"/>
  </rcc>
  <rcc rId="5863" sId="19" numFmtId="34">
    <oc r="H7">
      <v>6762337</v>
    </oc>
    <nc r="H7"/>
  </rcc>
  <rcc rId="5864" sId="19" numFmtId="34">
    <oc r="I7">
      <v>7674190</v>
    </oc>
    <nc r="I7"/>
  </rcc>
  <rcc rId="5865" sId="19" numFmtId="34">
    <oc r="J7">
      <v>7784160</v>
    </oc>
    <nc r="J7"/>
  </rcc>
  <rcc rId="5866" sId="19">
    <oc r="A8" t="inlineStr">
      <is>
        <t xml:space="preserve">Odpis na oczekiwane straty kredytowe </t>
      </is>
    </oc>
    <nc r="A8"/>
  </rcc>
  <rcc rId="5867" sId="19">
    <oc r="B8" t="inlineStr">
      <is>
        <t xml:space="preserve">Impairment allowance for expected credit losses </t>
      </is>
    </oc>
    <nc r="B8"/>
  </rcc>
  <rcc rId="5868" sId="19" numFmtId="34">
    <oc r="C8">
      <v>-530276</v>
    </oc>
    <nc r="C8"/>
  </rcc>
  <rcc rId="5869" sId="19" numFmtId="34">
    <oc r="D8">
      <v>-552727</v>
    </oc>
    <nc r="D8"/>
  </rcc>
  <rcc rId="5870" sId="19" numFmtId="34">
    <oc r="E8">
      <v>-615669</v>
    </oc>
    <nc r="E8"/>
  </rcc>
  <rcc rId="5871" sId="19" numFmtId="34">
    <oc r="F8">
      <v>-639951</v>
    </oc>
    <nc r="F8"/>
  </rcc>
  <rcc rId="5872" sId="19" numFmtId="34">
    <oc r="G8">
      <v>-582541</v>
    </oc>
    <nc r="G8"/>
  </rcc>
  <rcc rId="5873" sId="19" numFmtId="34">
    <oc r="H8">
      <v>-741693</v>
    </oc>
    <nc r="H8"/>
  </rcc>
  <rcc rId="5874" sId="19" numFmtId="34">
    <oc r="I8">
      <v>-817540</v>
    </oc>
    <nc r="I8"/>
  </rcc>
  <rcc rId="5875" sId="19" numFmtId="34">
    <oc r="J8">
      <v>-819377</v>
    </oc>
    <nc r="J8"/>
  </rcc>
  <rcc rId="5876" sId="19">
    <oc r="A9" t="inlineStr">
      <is>
        <t>Koszyk 3</t>
      </is>
    </oc>
    <nc r="A9"/>
  </rcc>
  <rcc rId="5877" sId="19">
    <oc r="B9" t="inlineStr">
      <is>
        <t>Stage 3</t>
      </is>
    </oc>
    <nc r="B9"/>
  </rcc>
  <rcc rId="5878" sId="19">
    <oc r="A10" t="inlineStr">
      <is>
        <t xml:space="preserve">Wartość brutto </t>
      </is>
    </oc>
    <nc r="A10"/>
  </rcc>
  <rcc rId="5879" sId="19">
    <oc r="B10" t="inlineStr">
      <is>
        <t>Gross receivables</t>
      </is>
    </oc>
    <nc r="B10"/>
  </rcc>
  <rcc rId="5880" sId="19" numFmtId="34">
    <oc r="C10">
      <v>5703661</v>
    </oc>
    <nc r="C10"/>
  </rcc>
  <rcc rId="5881" sId="19" numFmtId="34">
    <oc r="D10">
      <v>6091077</v>
    </oc>
    <nc r="D10"/>
  </rcc>
  <rcc rId="5882" sId="19" numFmtId="34">
    <oc r="E10">
      <v>6095285</v>
    </oc>
    <nc r="E10"/>
  </rcc>
  <rcc rId="5883" sId="19" numFmtId="34">
    <oc r="F10">
      <v>6539299</v>
    </oc>
    <nc r="F10"/>
  </rcc>
  <rcc rId="5884" sId="19" numFmtId="34">
    <oc r="G10">
      <v>6834385</v>
    </oc>
    <nc r="G10"/>
  </rcc>
  <rcc rId="5885" sId="19" numFmtId="34">
    <oc r="H10">
      <v>7142136</v>
    </oc>
    <nc r="H10"/>
  </rcc>
  <rcc rId="5886" sId="19" numFmtId="34">
    <oc r="I10">
      <v>7506574</v>
    </oc>
    <nc r="I10"/>
  </rcc>
  <rcc rId="5887" sId="19" numFmtId="34">
    <oc r="J10">
      <v>7629025</v>
    </oc>
    <nc r="J10"/>
  </rcc>
  <rcc rId="5888" sId="19">
    <oc r="A11" t="inlineStr">
      <is>
        <t xml:space="preserve">Odpis na oczekiwane straty kredytowe </t>
      </is>
    </oc>
    <nc r="A11"/>
  </rcc>
  <rcc rId="5889" sId="19">
    <oc r="B11" t="inlineStr">
      <is>
        <t xml:space="preserve">Impairment allowance for expected credit losses </t>
      </is>
    </oc>
    <nc r="B11"/>
  </rcc>
  <rcc rId="5890" sId="19" numFmtId="34">
    <oc r="C11">
      <v>-3236293</v>
    </oc>
    <nc r="C11"/>
  </rcc>
  <rcc rId="5891" sId="19" numFmtId="34">
    <oc r="D11">
      <v>-3480014</v>
    </oc>
    <nc r="D11"/>
  </rcc>
  <rcc rId="5892" sId="19" numFmtId="34">
    <oc r="E11">
      <v>-3562717</v>
    </oc>
    <nc r="E11"/>
  </rcc>
  <rcc rId="5893" sId="19" numFmtId="34">
    <oc r="F11">
      <v>-3751732</v>
    </oc>
    <nc r="F11"/>
  </rcc>
  <rcc rId="5894" sId="19" numFmtId="34">
    <oc r="G11">
      <v>-3886229</v>
    </oc>
    <nc r="G11"/>
  </rcc>
  <rcc rId="5895" sId="19" numFmtId="34">
    <oc r="H11">
      <v>-4043474</v>
    </oc>
    <nc r="H11"/>
  </rcc>
  <rcc rId="5896" sId="19" numFmtId="34">
    <oc r="I11">
      <v>-4288048</v>
    </oc>
    <nc r="I11"/>
  </rcc>
  <rcc rId="5897" sId="19" numFmtId="34">
    <oc r="J11">
      <v>-4530127</v>
    </oc>
    <nc r="J11"/>
  </rcc>
  <rcc rId="5898" sId="19">
    <oc r="A12" t="inlineStr">
      <is>
        <t xml:space="preserve">POCI </t>
      </is>
    </oc>
    <nc r="A12"/>
  </rcc>
  <rcc rId="5899" sId="19">
    <oc r="B12" t="inlineStr">
      <is>
        <t xml:space="preserve">POCI </t>
      </is>
    </oc>
    <nc r="B12"/>
  </rcc>
  <rcc rId="5900" sId="19">
    <oc r="A13" t="inlineStr">
      <is>
        <t xml:space="preserve">Wartość brutto </t>
      </is>
    </oc>
    <nc r="A13"/>
  </rcc>
  <rcc rId="5901" sId="19">
    <oc r="B13" t="inlineStr">
      <is>
        <t>Gross receivables</t>
      </is>
    </oc>
    <nc r="B13"/>
  </rcc>
  <rcc rId="5902" sId="19" numFmtId="34">
    <oc r="C13">
      <v>764562</v>
    </oc>
    <nc r="C13"/>
  </rcc>
  <rcc rId="5903" sId="19" numFmtId="34">
    <oc r="D13">
      <v>738455</v>
    </oc>
    <nc r="D13"/>
  </rcc>
  <rcc rId="5904" sId="19" numFmtId="34">
    <oc r="E13">
      <v>720352</v>
    </oc>
    <nc r="E13"/>
  </rcc>
  <rcc rId="5905" sId="19" numFmtId="34">
    <oc r="F13">
      <v>768655</v>
    </oc>
    <nc r="F13"/>
  </rcc>
  <rcc rId="5906" sId="19" numFmtId="34">
    <oc r="G13">
      <v>769208</v>
    </oc>
    <nc r="G13"/>
  </rcc>
  <rcc rId="5907" sId="19" numFmtId="34">
    <oc r="H13">
      <v>756701</v>
    </oc>
    <nc r="H13"/>
  </rcc>
  <rcc rId="5908" sId="19" numFmtId="34">
    <oc r="I13">
      <v>723074</v>
    </oc>
    <nc r="I13"/>
  </rcc>
  <rcc rId="5909" sId="19" numFmtId="34">
    <oc r="J13">
      <v>718820</v>
    </oc>
    <nc r="J13"/>
  </rcc>
  <rcc rId="5910" sId="19">
    <oc r="A14" t="inlineStr">
      <is>
        <t xml:space="preserve">Odpis na oczekiwane straty kredytowe </t>
      </is>
    </oc>
    <nc r="A14"/>
  </rcc>
  <rcc rId="5911" sId="19">
    <oc r="B14" t="inlineStr">
      <is>
        <t xml:space="preserve">Impairment allowance for expected credit losses </t>
      </is>
    </oc>
    <nc r="B14"/>
  </rcc>
  <rcc rId="5912" sId="19" numFmtId="34">
    <oc r="C14">
      <v>-53115</v>
    </oc>
    <nc r="C14"/>
  </rcc>
  <rcc rId="5913" sId="19" numFmtId="34">
    <oc r="D14">
      <v>-74297</v>
    </oc>
    <nc r="D14"/>
  </rcc>
  <rcc rId="5914" sId="19" numFmtId="34">
    <oc r="E14">
      <v>-89355</v>
    </oc>
    <nc r="E14"/>
  </rcc>
  <rcc rId="5915" sId="19" numFmtId="34">
    <oc r="F14">
      <v>-151498</v>
    </oc>
    <nc r="F14"/>
  </rcc>
  <rcc rId="5916" sId="19" numFmtId="34">
    <oc r="G14">
      <v>-204198</v>
    </oc>
    <nc r="G14"/>
  </rcc>
  <rcc rId="5917" sId="19" numFmtId="34">
    <oc r="H14">
      <v>-216716</v>
    </oc>
    <nc r="H14"/>
  </rcc>
  <rcc rId="5918" sId="19" numFmtId="34">
    <oc r="I14">
      <v>-224036</v>
    </oc>
    <nc r="I14"/>
  </rcc>
  <rcc rId="5919" sId="19" numFmtId="34">
    <oc r="J14">
      <v>-222906</v>
    </oc>
    <nc r="J14"/>
  </rcc>
  <rcc rId="5920" sId="19">
    <oc r="A15" t="inlineStr">
      <is>
        <t>Należności brutto razem</t>
      </is>
    </oc>
    <nc r="A15"/>
  </rcc>
  <rcc rId="5921" sId="19">
    <oc r="B15" t="inlineStr">
      <is>
        <t>Total gross receivables</t>
      </is>
    </oc>
    <nc r="B15"/>
  </rcc>
  <rcc rId="5922" sId="19" numFmtId="34">
    <oc r="C15">
      <v>140027619</v>
    </oc>
    <nc r="C15"/>
  </rcc>
  <rcc rId="5923" sId="19" numFmtId="34">
    <oc r="D15">
      <v>141597102</v>
    </oc>
    <nc r="D15"/>
  </rcc>
  <rcc rId="5924" sId="19" numFmtId="34">
    <oc r="E15">
      <v>143871966</v>
    </oc>
    <nc r="E15"/>
  </rcc>
  <rcc rId="5925" sId="19">
    <oc r="F15">
      <f>F13+F10+F7+F4</f>
    </oc>
    <nc r="F15"/>
  </rcc>
  <rcc rId="5926" sId="19">
    <oc r="G15">
      <f>G13+G10+G7+G4</f>
    </oc>
    <nc r="G15"/>
  </rcc>
  <rcc rId="5927" sId="19" numFmtId="34">
    <oc r="H15">
      <v>151188875</v>
    </oc>
    <nc r="H15"/>
  </rcc>
  <rcc rId="5928" sId="19" numFmtId="34">
    <oc r="I15">
      <v>146330995</v>
    </oc>
    <nc r="I15"/>
  </rcc>
  <rcc rId="5929" sId="19" numFmtId="34">
    <oc r="J15">
      <v>145987269</v>
    </oc>
    <nc r="J15"/>
  </rcc>
  <rcc rId="5930" sId="19">
    <oc r="A16" t="inlineStr">
      <is>
        <t xml:space="preserve">Odpis na oczekiwane straty kredytowe </t>
      </is>
    </oc>
    <nc r="A16"/>
  </rcc>
  <rcc rId="5931" sId="19">
    <oc r="B16" t="inlineStr">
      <is>
        <t xml:space="preserve">Total impairment allowance for expecetd credit losses </t>
      </is>
    </oc>
    <nc r="B16"/>
  </rcc>
  <rcc rId="5932" sId="19" numFmtId="34">
    <oc r="C16">
      <v>-4384322</v>
    </oc>
    <nc r="C16"/>
  </rcc>
  <rcc rId="5933" sId="19" numFmtId="34">
    <oc r="D16">
      <v>-4664510</v>
    </oc>
    <nc r="D16"/>
  </rcc>
  <rcc rId="5934" sId="19" numFmtId="34">
    <oc r="E16">
      <v>-4820071</v>
    </oc>
    <nc r="E16"/>
  </rcc>
  <rcc rId="5935" sId="19">
    <oc r="F16">
      <f>F14+F11+F8+F5</f>
    </oc>
    <nc r="F16"/>
  </rcc>
  <rcc rId="5936" sId="19">
    <oc r="G16">
      <f>G14+G11+G8+G5</f>
    </oc>
    <nc r="G16"/>
  </rcc>
  <rcc rId="5937" sId="19" numFmtId="34">
    <oc r="H16">
      <v>-5563558</v>
    </oc>
    <nc r="H16"/>
  </rcc>
  <rcc rId="5938" sId="19" numFmtId="34">
    <oc r="I16">
      <v>-5894019</v>
    </oc>
    <nc r="I16"/>
  </rcc>
  <rcc rId="5939" sId="19" numFmtId="34">
    <oc r="J16">
      <v>-6132157</v>
    </oc>
    <nc r="J16"/>
  </rcc>
  <rcc rId="5940" sId="19">
    <oc r="A17" t="inlineStr">
      <is>
        <t xml:space="preserve">Należności netto od klientów wyceniane w zamortyzowanym koszcie </t>
      </is>
    </oc>
    <nc r="A17"/>
  </rcc>
  <rcc rId="5941" sId="19">
    <oc r="B17" t="inlineStr">
      <is>
        <t xml:space="preserve">Net loans and advances to customers measured at amortised costs </t>
      </is>
    </oc>
    <nc r="B17"/>
  </rcc>
  <rcc rId="5942" sId="19" numFmtId="34">
    <oc r="C17">
      <v>135643297</v>
    </oc>
    <nc r="C17"/>
  </rcc>
  <rcc rId="5943" sId="19" numFmtId="34">
    <oc r="D17">
      <v>136932592</v>
    </oc>
    <nc r="D17"/>
  </rcc>
  <rcc rId="5944" sId="19" numFmtId="34">
    <oc r="E17">
      <v>139051895</v>
    </oc>
    <nc r="E17"/>
  </rcc>
  <rcc rId="5945" sId="19">
    <oc r="F17">
      <f>SUM(F15:F16)</f>
    </oc>
    <nc r="F17"/>
  </rcc>
  <rcc rId="5946" sId="19">
    <oc r="G17">
      <f>SUM(G15:G16)</f>
    </oc>
    <nc r="G17"/>
  </rcc>
  <rcc rId="5947" sId="19" numFmtId="34">
    <oc r="H17">
      <v>145625317</v>
    </oc>
    <nc r="H17"/>
  </rcc>
  <rcc rId="5948" sId="19" numFmtId="34">
    <oc r="I17">
      <v>140436976</v>
    </oc>
    <nc r="I17"/>
  </rcc>
  <rcc rId="5949" sId="19" numFmtId="34">
    <oc r="J17">
      <v>139855112</v>
    </oc>
    <nc r="J17"/>
  </rcc>
  <rfmt sheetId="21"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X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Y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Z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AA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5950" sId="21" odxf="1" dxf="1" numFmtId="19">
    <nc r="V3">
      <v>44196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1" sId="21" odxf="1" dxf="1" numFmtId="19">
    <nc r="W3">
      <v>44286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2" sId="21" odxf="1" dxf="1" numFmtId="19">
    <nc r="X3">
      <v>44377</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3" sId="21" odxf="1" dxf="1" numFmtId="19">
    <nc r="Y3">
      <v>44469</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4" sId="21" odxf="1" dxf="1" numFmtId="19">
    <nc r="Z3">
      <v>44561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5" sId="21" odxf="1" dxf="1" numFmtId="19">
    <nc r="AA3">
      <v>44651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956" sId="21" numFmtId="4">
    <oc r="U4">
      <v>6719</v>
    </oc>
    <nc r="U4">
      <v>5469</v>
    </nc>
  </rcc>
  <rcc rId="5957" sId="21" odxf="1" s="1" dxf="1" numFmtId="4">
    <nc r="V4">
      <v>5448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58" sId="21" odxf="1" s="1" dxf="1" numFmtId="4">
    <nc r="W4">
      <v>5451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59" sId="21" odxf="1" s="1" dxf="1" numFmtId="4">
    <nc r="X4">
      <v>5456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0" sId="21" odxf="1" s="1" dxf="1" numFmtId="4">
    <nc r="Y4">
      <v>5593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1" sId="21" odxf="1" s="1" dxf="1" numFmtId="4">
    <nc r="Z4">
      <v>5749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2" sId="21" odxf="1" s="1" dxf="1" numFmtId="4">
    <nc r="AA4">
      <v>5882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4" start="0" length="0">
    <dxf>
      <font>
        <sz val="11"/>
        <color theme="1"/>
        <name val="Open Sans"/>
        <scheme val="none"/>
      </font>
      <numFmt numFmtId="0" formatCode="General"/>
    </dxf>
  </rfmt>
  <rcc rId="5963" sId="21" numFmtId="4">
    <oc r="U5">
      <v>2880</v>
    </oc>
    <nc r="U5">
      <v>2881</v>
    </nc>
  </rcc>
  <rcc rId="5964" sId="21" odxf="1" s="1" dxf="1" numFmtId="4">
    <nc r="V5">
      <v>2934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5" sId="21" odxf="1" s="1" dxf="1" numFmtId="4">
    <nc r="W5">
      <v>2996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6" sId="21" odxf="1" s="1" dxf="1" numFmtId="4">
    <nc r="X5">
      <v>3031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7" sId="21" odxf="1" s="1" dxf="1" numFmtId="4">
    <nc r="Y5">
      <v>3119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8" sId="21" odxf="1" s="1" dxf="1" numFmtId="4">
    <nc r="Z5">
      <v>3235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69" sId="21" odxf="1" s="1" dxf="1" numFmtId="4">
    <nc r="AA5">
      <v>3395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5" start="0" length="0">
    <dxf>
      <font>
        <sz val="11"/>
        <color theme="1"/>
        <name val="Open Sans"/>
        <scheme val="none"/>
      </font>
      <numFmt numFmtId="0" formatCode="General"/>
    </dxf>
  </rfmt>
  <rcc rId="5970" sId="21" numFmtId="4">
    <oc r="U6">
      <v>1895</v>
    </oc>
    <nc r="U6">
      <v>1860</v>
    </nc>
  </rcc>
  <rcc rId="5971" sId="21" odxf="1" s="1" dxf="1" numFmtId="4">
    <nc r="V6">
      <v>1967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72" sId="21" odxf="1" s="1" dxf="1" numFmtId="4">
    <nc r="W6">
      <v>2021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73" sId="21" odxf="1" s="1" dxf="1" numFmtId="4">
    <nc r="X6">
      <v>2113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74" sId="21" odxf="1" s="1" dxf="1" numFmtId="4">
    <nc r="Y6">
      <v>2226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75" sId="21" odxf="1" s="1" dxf="1" numFmtId="4">
    <nc r="Z6">
      <v>2359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76" sId="21" odxf="1" s="1" dxf="1" numFmtId="4">
    <nc r="AA6">
      <v>2502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6" start="0" length="0">
    <dxf>
      <font>
        <sz val="11"/>
        <color theme="1"/>
        <name val="Open Sans"/>
        <scheme val="none"/>
      </font>
      <numFmt numFmtId="0" formatCode="General"/>
    </dxf>
  </rfmt>
  <rcc rId="5977" sId="21" odxf="1" s="1" dxf="1" numFmtId="4">
    <nc r="V7">
      <v>4268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5978" sId="21" odxf="1" s="1" dxf="1" numFmtId="4">
    <nc r="W7">
      <v>4305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5979" sId="21" odxf="1" s="1" dxf="1" numFmtId="4">
    <nc r="X7">
      <v>4348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5980" sId="21" odxf="1" s="1" dxf="1" numFmtId="4">
    <nc r="Y7">
      <v>4368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5981" sId="21" odxf="1" s="1" dxf="1" numFmtId="4">
    <nc r="Z7">
      <v>4382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5982" sId="21" odxf="1" s="1" dxf="1" numFmtId="4">
    <nc r="AA7">
      <v>4481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fmt sheetId="21" s="1" sqref="AB7" start="0" length="0">
    <dxf>
      <font>
        <sz val="11"/>
        <color theme="1"/>
        <name val="Open Sans"/>
        <scheme val="none"/>
      </font>
      <numFmt numFmtId="0" formatCode="General"/>
    </dxf>
  </rfmt>
  <rcc rId="5983" sId="21" odxf="1" s="1" dxf="1" numFmtId="4">
    <nc r="V8">
      <v>1189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84" sId="21" odxf="1" s="1" dxf="1" numFmtId="4">
    <nc r="W8">
      <v>1160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85" sId="21" odxf="1" s="1" dxf="1" numFmtId="4">
    <nc r="X8">
      <v>1136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86" sId="21" odxf="1" s="1" dxf="1" numFmtId="4">
    <nc r="Y8">
      <v>1093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87" sId="21" odxf="1" s="1" dxf="1" numFmtId="4">
    <nc r="Z8">
      <v>1058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88" sId="21" odxf="1" s="1" dxf="1" numFmtId="4">
    <nc r="AA8">
      <v>1017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fmt sheetId="21" s="1" sqref="AB8" start="0" length="0">
    <dxf>
      <font>
        <sz val="11"/>
        <color theme="1"/>
        <name val="Open Sans"/>
        <scheme val="none"/>
      </font>
      <numFmt numFmtId="0" formatCode="General"/>
    </dxf>
  </rfmt>
  <rcc rId="5989" sId="21" odxf="1" s="1" dxf="1" numFmtId="4">
    <nc r="V9">
      <v>7083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90" sId="21" odxf="1" s="1" dxf="1" numFmtId="4">
    <nc r="W9">
      <v>7017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91" sId="21" odxf="1" s="1" dxf="1" numFmtId="4">
    <nc r="X9">
      <v>6972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92" sId="21" odxf="1" s="1" dxf="1" numFmtId="4">
    <nc r="Y9">
      <v>7035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93" sId="21" odxf="1" s="1" dxf="1" numFmtId="4">
    <nc r="Z9">
      <v>7157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5994" sId="21" odxf="1" s="1" dxf="1" numFmtId="4">
    <nc r="AA9">
      <v>7203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9" start="0" length="0">
    <dxf>
      <font>
        <sz val="11"/>
        <color theme="1"/>
        <name val="Open Sans"/>
        <scheme val="none"/>
      </font>
      <numFmt numFmtId="0" formatCode="General"/>
    </dxf>
  </rfmt>
  <rcc rId="5995" sId="21" odxf="1" s="1" dxf="1" numFmtId="4">
    <nc r="V10">
      <v>4850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96" sId="21" odxf="1" s="1" dxf="1" numFmtId="4">
    <nc r="W10">
      <v>4885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97" sId="21" odxf="1" s="1" dxf="1" numFmtId="4">
    <nc r="X10">
      <v>4972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98" sId="21" odxf="1" s="1" dxf="1" numFmtId="4">
    <nc r="Y10">
      <v>5050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5999" sId="21" odxf="1" s="1" dxf="1" numFmtId="4">
    <nc r="Z10">
      <v>5125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00" sId="21" odxf="1" s="1" dxf="1" numFmtId="4">
    <nc r="AA10">
      <v>5283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fmt sheetId="21" s="1" sqref="AB10" start="0" length="0">
    <dxf>
      <font>
        <sz val="11"/>
        <color theme="1"/>
        <name val="Open Sans"/>
        <scheme val="none"/>
      </font>
      <numFmt numFmtId="0" formatCode="General"/>
    </dxf>
  </rfmt>
  <rcc rId="6001" sId="21" odxf="1" s="1" dxf="1" numFmtId="4">
    <nc r="V11">
      <v>550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2" sId="21" odxf="1" s="1" dxf="1" numFmtId="4">
    <nc r="W11">
      <v>495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3" sId="21" odxf="1" s="1" dxf="1" numFmtId="4">
    <nc r="X11">
      <v>470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4" sId="21" odxf="1" s="1" dxf="1" numFmtId="4">
    <nc r="Y11">
      <v>457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5" sId="21" odxf="1" s="1" dxf="1" numFmtId="4">
    <nc r="Z11">
      <v>437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6" sId="21" odxf="1" s="1" dxf="1" numFmtId="4">
    <nc r="AA11">
      <v>417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11" start="0" length="0">
    <dxf>
      <font>
        <sz val="11"/>
        <color theme="1"/>
        <name val="Open Sans"/>
        <scheme val="none"/>
      </font>
      <numFmt numFmtId="0" formatCode="General"/>
    </dxf>
  </rfmt>
  <rcc rId="6007" sId="21" odxf="1" s="1" dxf="1" numFmtId="4">
    <nc r="V12">
      <v>380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8" sId="21" odxf="1" s="1" dxf="1" numFmtId="4">
    <nc r="W12">
      <v>413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09" sId="21" odxf="1" s="1" dxf="1" numFmtId="4">
    <nc r="X12">
      <v>420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0" sId="21" odxf="1" s="1" dxf="1" numFmtId="4">
    <nc r="Y12">
      <v>428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1" sId="21" odxf="1" s="1" dxf="1" numFmtId="4">
    <nc r="Z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2" sId="21" odxf="1" s="1" dxf="1" numFmtId="4">
    <nc r="AA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12" start="0" length="0">
    <dxf>
      <font>
        <sz val="11"/>
        <color theme="1"/>
        <name val="Open Sans"/>
        <scheme val="none"/>
      </font>
      <numFmt numFmtId="0" formatCode="General"/>
    </dxf>
  </rfmt>
  <rcc rId="6013" sId="21" odxf="1" s="1" dxf="1" numFmtId="4">
    <nc r="V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4" sId="21" odxf="1" s="1" dxf="1" numFmtId="4">
    <nc r="W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5" sId="21" odxf="1" s="1" dxf="1" numFmtId="4">
    <nc r="X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6" sId="21" odxf="1" s="1" dxf="1" numFmtId="4">
    <nc r="Y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7" sId="21" odxf="1" s="1" dxf="1" numFmtId="4">
    <nc r="Z13">
      <v>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6018" sId="21" odxf="1" s="1" dxf="1" numFmtId="4">
    <nc r="AA13">
      <v>14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fmt sheetId="21" s="1" sqref="AB13" start="0" length="0">
    <dxf>
      <font>
        <sz val="11"/>
        <color theme="1"/>
        <name val="Open Sans"/>
        <scheme val="none"/>
      </font>
      <numFmt numFmtId="0" formatCode="General"/>
    </dxf>
  </rfmt>
  <rcc rId="6019" sId="21" odxf="1" s="1" dxf="1" numFmtId="4">
    <nc r="V14">
      <v>1661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0" sId="21" odxf="1" s="1" dxf="1" numFmtId="4">
    <nc r="W14">
      <v>1638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1" sId="21" odxf="1" s="1" dxf="1" numFmtId="4">
    <nc r="X14">
      <v>1595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2" sId="21" odxf="1" s="1" dxf="1" numFmtId="4">
    <nc r="Y14">
      <v>1555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3" sId="21" odxf="1" s="1" dxf="1" numFmtId="4">
    <nc r="Z14">
      <v>1524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4" sId="21" odxf="1" s="1" dxf="1" numFmtId="4">
    <nc r="AA14">
      <v>1496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fmt sheetId="21" s="1" sqref="AB14" start="0" length="0">
    <dxf>
      <font>
        <sz val="11"/>
        <color theme="1"/>
        <name val="Open Sans"/>
        <scheme val="none"/>
      </font>
      <numFmt numFmtId="0" formatCode="General"/>
    </dxf>
  </rfmt>
  <rcc rId="6025" sId="21" numFmtId="4">
    <oc r="R15">
      <v>13642</v>
    </oc>
    <nc r="R15">
      <v>13579</v>
    </nc>
  </rcc>
  <rcc rId="6026" sId="21" numFmtId="4">
    <oc r="S15">
      <v>13383</v>
    </oc>
    <nc r="S15">
      <v>13318</v>
    </nc>
  </rcc>
  <rcc rId="6027" sId="21" numFmtId="4">
    <oc r="T15">
      <v>13201</v>
    </oc>
    <nc r="T15">
      <v>13135</v>
    </nc>
  </rcc>
  <rcc rId="6028" sId="21" odxf="1" s="1" dxf="1" numFmtId="4">
    <nc r="V15">
      <v>12616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29" sId="21" odxf="1" s="1" dxf="1" numFmtId="4">
    <nc r="W15">
      <v>12063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30" sId="21" odxf="1" s="1" dxf="1" numFmtId="4">
    <nc r="X15">
      <v>11636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31" sId="21" odxf="1" s="1" dxf="1" numFmtId="4">
    <nc r="Y15">
      <v>11440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32" sId="21" odxf="1" s="1" dxf="1" numFmtId="4">
    <nc r="Z15">
      <v>11323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6033" sId="21" odxf="1" s="1" dxf="1" numFmtId="4">
    <nc r="AA15">
      <v>11309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fmt sheetId="21" s="1" sqref="AB15" start="0" length="0">
    <dxf>
      <font>
        <sz val="11"/>
        <color theme="1"/>
        <name val="Open Sans"/>
        <scheme val="none"/>
      </font>
      <numFmt numFmtId="0" formatCode="General"/>
    </dxf>
  </rfmt>
  <rcc rId="6034" sId="21" numFmtId="19">
    <oc r="S16">
      <f>S3</f>
    </oc>
    <nc r="S16">
      <v>43921</v>
    </nc>
  </rcc>
  <rcc rId="6035" sId="21" odxf="1" s="1" dxf="1" numFmtId="19">
    <nc r="V16">
      <v>44196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6036" sId="21" odxf="1" s="1" dxf="1" numFmtId="19">
    <nc r="W16">
      <v>44286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6037" sId="21" odxf="1" s="1" dxf="1" numFmtId="19">
    <nc r="X16">
      <v>44377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6038" sId="21" odxf="1" s="1" dxf="1">
    <nc r="Y16">
      <f>Y3</f>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6039" sId="21" odxf="1" s="1" dxf="1">
    <nc r="Z16">
      <f>Z3</f>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6040" sId="21" odxf="1" s="1" dxf="1" numFmtId="19">
    <nc r="AA16">
      <v>44651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fmt sheetId="21" s="1" sqref="AB16" start="0" length="0">
    <dxf>
      <font>
        <sz val="11"/>
        <color theme="1"/>
        <name val="Open Sans"/>
        <scheme val="none"/>
      </font>
      <numFmt numFmtId="0" formatCode="General"/>
    </dxf>
  </rfmt>
  <rcc rId="6041" sId="21" odxf="1" s="1" dxf="1" numFmtId="4">
    <nc r="V17">
      <v>16168685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6042" sId="21" odxf="1" s="1" dxf="1" numFmtId="4">
    <nc r="W17">
      <v>17933020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6043" sId="21" odxf="1" s="1" dxf="1" numFmtId="4">
    <nc r="X17">
      <v>18850280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6044" sId="21" odxf="1" s="1" dxf="1" numFmtId="4">
    <nc r="Y17">
      <v>19349507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6045" sId="21" odxf="1" s="1" dxf="1" numFmtId="4">
    <nc r="Z17">
      <v>17560741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6046" sId="21" odxf="1" s="1" dxf="1" numFmtId="4">
    <nc r="AA17">
      <v>14131864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fmt sheetId="21" s="1" sqref="AB17" start="0" length="0">
    <dxf>
      <font>
        <sz val="11"/>
        <color theme="1"/>
        <name val="Open Sans"/>
        <scheme val="none"/>
      </font>
      <numFmt numFmtId="0" formatCode="General"/>
    </dxf>
  </rfmt>
  <rfmt sheetId="21" sqref="B19" start="0" length="0">
    <dxf>
      <alignment horizontal="general" vertical="top" readingOrder="0"/>
    </dxf>
  </rfmt>
  <rcc rId="6047" sId="21" odxf="1" dxf="1">
    <oc r="C19" t="inlineStr">
      <is>
        <t xml:space="preserve">Zarejestrowani klienci bankowości internetowej i mobilnej Santander Bank Polska S.A. 
Od III kw. 2020 r. prezentowane dane uwzględniają także klientów Santander Consumer Bank S.A., którzy podpisali umowę o dostęp do usług bankowości elektronicznej. </t>
      </is>
    </oc>
    <nc r="C19" t="inlineStr">
      <is>
        <t xml:space="preserve">Zarejestrowani klienci bankowości internetowej i mobilnej Santander Bank Polska S.A. od III kw. 2020 r.  prezentowani są łącznie z klientami 
Santander Consumer Bank S.A. posiadającymi umowę o dostęp do usług bankowości elektronicznej i aktywny produkt.  </t>
      </is>
    </nc>
    <ndxf>
      <alignment horizontal="justify" vertical="top" readingOrder="0"/>
    </ndxf>
  </rcc>
  <rcc rId="6048" sId="21" odxf="1" dxf="1">
    <oc r="D19" t="inlineStr">
      <is>
        <t>Registered customers of internet and mobile banking services of Santander Bank Polska S.A. 
Starting from Q3 2020, the stated data include customers of Santander Consumer Bank S.A. who signed an electronic banking services agreements.</t>
      </is>
    </oc>
    <nc r="D19" t="inlineStr">
      <is>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is>
    </nc>
    <ndxf>
      <alignment horizontal="justify" vertical="top" indent="0" readingOrder="0"/>
    </ndxf>
  </rcc>
  <rfmt sheetId="21" sqref="B20" start="0" length="0">
    <dxf>
      <alignment horizontal="general" vertical="top" readingOrder="0"/>
    </dxf>
  </rfmt>
  <rcc rId="6049" sId="21" odxf="1" dxf="1">
    <oc r="C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oc>
    <n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is>
    </nc>
    <ndxf>
      <alignment horizontal="justify" vertical="top" readingOrder="0"/>
    </ndxf>
  </rcc>
  <rfmt sheetId="21" sqref="D20" start="0" length="0">
    <dxf>
      <alignment horizontal="justify" vertical="top" indent="0" readingOrder="0"/>
    </dxf>
  </rfmt>
  <rfmt sheetId="21" sqref="B21" start="0" length="0">
    <dxf>
      <alignment horizontal="general" vertical="top" readingOrder="0"/>
    </dxf>
  </rfmt>
  <rcc rId="6050" sId="21" odxf="1" dxf="1">
    <oc r="C21" t="inlineStr">
      <is>
        <t xml:space="preserve">Małe akwizycyjne jednostki Santander Bank Polska S.A. są raportowane odrębnie od końca 2019 r. </t>
      </is>
    </oc>
    <nc r="C21" t="inlineStr">
      <is>
        <t xml:space="preserve">Małe akwizycyjne jednostki Santander Bank Polska S.A. raportowane są odrębnie od końca 2019 r. </t>
      </is>
    </nc>
    <ndxf>
      <alignment horizontal="justify" vertical="top" readingOrder="0"/>
    </ndxf>
  </rcc>
  <rcc rId="6051" sId="21" odxf="1" dxf="1">
    <oc r="D21" t="inlineStr">
      <is>
        <t xml:space="preserve">Small acquisition units are reported separately, starting from end-2019 </t>
      </is>
    </oc>
    <nc r="D21" t="inlineStr">
      <is>
        <t xml:space="preserve">Small acquisition units are reported separately, starting from end-2019. </t>
      </is>
    </nc>
    <ndxf>
      <alignment horizontal="justify" vertical="top" indent="0" readingOrder="0"/>
    </ndxf>
  </rcc>
  <rfmt sheetId="21" sqref="B22" start="0" length="0">
    <dxf>
      <alignment horizontal="general" vertical="top" readingOrder="0"/>
    </dxf>
  </rfmt>
  <rfmt sheetId="21" sqref="C22" start="0" length="0">
    <dxf>
      <alignment horizontal="justify" vertical="top" readingOrder="0"/>
    </dxf>
  </rfmt>
  <rfmt sheetId="21" sqref="D22" start="0" length="0">
    <dxf>
      <alignment horizontal="justify" vertical="top" indent="0" readingOrder="0"/>
    </dxf>
  </rfmt>
  <rfmt sheetId="21" sqref="G22" start="0" length="0">
    <dxf>
      <fill>
        <patternFill patternType="none">
          <bgColor indexed="65"/>
        </patternFill>
      </fill>
    </dxf>
  </rfmt>
  <rfmt sheetId="21" sqref="H22" start="0" length="0">
    <dxf>
      <font>
        <sz val="7"/>
        <name val="Open Sans"/>
        <scheme val="none"/>
      </font>
      <numFmt numFmtId="0" formatCode="General"/>
    </dxf>
  </rfmt>
  <rfmt sheetId="21" sqref="K22" start="0" length="0">
    <dxf>
      <font>
        <sz val="7"/>
        <name val="Open Sans"/>
        <scheme val="none"/>
      </font>
      <numFmt numFmtId="0" formatCode="General"/>
    </dxf>
  </rfmt>
  <rfmt sheetId="21" sqref="L22" start="0" length="0">
    <dxf>
      <font>
        <sz val="7"/>
        <name val="Open Sans"/>
        <scheme val="none"/>
      </font>
      <numFmt numFmtId="0" formatCode="General"/>
    </dxf>
  </rfmt>
  <rfmt sheetId="21" sqref="M22" start="0" length="0">
    <dxf>
      <font>
        <sz val="7"/>
        <color auto="1"/>
        <name val="Open Sans"/>
        <scheme val="none"/>
      </font>
      <numFmt numFmtId="3" formatCode="#,##0"/>
      <alignment horizontal="right" vertical="center" wrapText="1" readingOrder="0"/>
    </dxf>
  </rfmt>
  <rfmt sheetId="21" sqref="N22" start="0" length="0">
    <dxf>
      <font>
        <sz val="7"/>
        <color auto="1"/>
        <name val="Open Sans"/>
        <scheme val="none"/>
      </font>
      <alignment horizontal="right" vertical="center" wrapText="1" readingOrder="0"/>
    </dxf>
  </rfmt>
  <rfmt sheetId="21" sqref="O22" start="0" length="0">
    <dxf>
      <font>
        <sz val="7"/>
        <color auto="1"/>
        <name val="Open Sans"/>
        <scheme val="none"/>
      </font>
      <alignment horizontal="right" vertical="center" wrapText="1" readingOrder="0"/>
    </dxf>
  </rfmt>
  <rfmt sheetId="21" sqref="P22" start="0" length="0">
    <dxf>
      <font>
        <sz val="7"/>
        <color auto="1"/>
        <name val="Open Sans"/>
        <scheme val="none"/>
      </font>
      <alignment horizontal="right" vertical="center" wrapText="1" readingOrder="0"/>
    </dxf>
  </rfmt>
  <rfmt sheetId="21" sqref="Q22" start="0" length="0">
    <dxf>
      <font>
        <sz val="7"/>
        <color auto="1"/>
        <name val="Open Sans"/>
        <scheme val="none"/>
      </font>
      <alignment horizontal="right" vertical="center" wrapText="1" readingOrder="0"/>
    </dxf>
  </rfmt>
  <rfmt sheetId="21" sqref="R22" start="0" length="0">
    <dxf>
      <font>
        <sz val="7"/>
        <color auto="1"/>
        <name val="Open Sans"/>
        <scheme val="none"/>
      </font>
      <alignment horizontal="right" vertical="center" wrapText="1" readingOrder="0"/>
    </dxf>
  </rfmt>
  <rfmt sheetId="21" sqref="S22" start="0" length="0">
    <dxf>
      <font>
        <sz val="7"/>
        <color auto="1"/>
        <name val="Open Sans"/>
        <scheme val="none"/>
      </font>
      <alignment horizontal="right" vertical="center" wrapText="1" readingOrder="0"/>
    </dxf>
  </rfmt>
  <rfmt sheetId="21" sqref="T22" start="0" length="0">
    <dxf>
      <font>
        <sz val="7"/>
        <color auto="1"/>
        <name val="Open Sans"/>
        <scheme val="none"/>
      </font>
      <alignment horizontal="right" vertical="center" wrapText="1" readingOrder="0"/>
    </dxf>
  </rfmt>
  <rfmt sheetId="21" sqref="U22" start="0" length="0">
    <dxf>
      <font>
        <sz val="7"/>
        <color auto="1"/>
        <name val="Open Sans"/>
        <scheme val="none"/>
      </font>
      <alignment horizontal="right" vertical="center" wrapText="1" readingOrder="0"/>
    </dxf>
  </rfmt>
  <rfmt sheetId="21" sqref="C23" start="0" length="0">
    <dxf>
      <font>
        <sz val="7"/>
        <name val="Open Sans"/>
        <scheme val="none"/>
      </font>
      <fill>
        <patternFill patternType="none">
          <bgColor indexed="65"/>
        </patternFill>
      </fill>
      <alignment horizontal="general" vertical="bottom" wrapText="0" readingOrder="0"/>
    </dxf>
  </rfmt>
  <rfmt sheetId="21" sqref="D23" start="0" length="0">
    <dxf>
      <font>
        <sz val="7"/>
        <name val="Open Sans"/>
        <scheme val="none"/>
      </font>
      <fill>
        <patternFill patternType="none">
          <bgColor indexed="65"/>
        </patternFill>
      </fill>
      <alignment horizontal="general" vertical="bottom" wrapText="0" readingOrder="0"/>
    </dxf>
  </rfmt>
  <rfmt sheetId="21" sqref="E23" start="0" length="0">
    <dxf>
      <font>
        <sz val="7"/>
        <name val="Open Sans"/>
        <scheme val="none"/>
      </font>
      <fill>
        <patternFill patternType="none">
          <bgColor indexed="65"/>
        </patternFill>
      </fill>
      <alignment horizontal="general" vertical="bottom" wrapText="0" readingOrder="0"/>
    </dxf>
  </rfmt>
  <rfmt sheetId="21" sqref="F23" start="0" length="0">
    <dxf>
      <font>
        <sz val="7"/>
        <name val="Open Sans"/>
        <scheme val="none"/>
      </font>
      <fill>
        <patternFill patternType="none">
          <bgColor indexed="65"/>
        </patternFill>
      </fill>
      <alignment horizontal="general" vertical="bottom" wrapText="0" readingOrder="0"/>
    </dxf>
  </rfmt>
  <rfmt sheetId="21" sqref="G23" start="0" length="0">
    <dxf>
      <font>
        <sz val="7"/>
        <color auto="1"/>
        <name val="Open Sans"/>
        <scheme val="none"/>
      </font>
      <numFmt numFmtId="0" formatCode="General"/>
      <alignment horizontal="general" vertical="bottom" wrapText="0" readingOrder="0"/>
    </dxf>
  </rfmt>
  <rfmt sheetId="21" sqref="H23" start="0" length="0">
    <dxf>
      <font>
        <sz val="7"/>
        <color auto="1"/>
        <name val="Open Sans"/>
        <scheme val="none"/>
      </font>
      <numFmt numFmtId="0" formatCode="General"/>
      <alignment horizontal="general" vertical="bottom" wrapText="0" readingOrder="0"/>
    </dxf>
  </rfmt>
  <rfmt sheetId="21" sqref="I23" start="0" length="0">
    <dxf>
      <font>
        <sz val="7"/>
        <color auto="1"/>
        <name val="Open Sans"/>
        <scheme val="none"/>
      </font>
      <numFmt numFmtId="0" formatCode="General"/>
      <alignment horizontal="general" vertical="bottom" wrapText="0" readingOrder="0"/>
    </dxf>
  </rfmt>
  <rfmt sheetId="21" sqref="J23" start="0" length="0">
    <dxf>
      <font>
        <sz val="7"/>
        <color auto="1"/>
        <name val="Open Sans"/>
        <scheme val="none"/>
      </font>
      <numFmt numFmtId="0" formatCode="General"/>
      <alignment horizontal="general" vertical="bottom" wrapText="0" readingOrder="0"/>
    </dxf>
  </rfmt>
  <rfmt sheetId="21" sqref="K23" start="0" length="0">
    <dxf>
      <font>
        <sz val="7"/>
        <color auto="1"/>
        <name val="Open Sans"/>
        <scheme val="none"/>
      </font>
      <numFmt numFmtId="0" formatCode="General"/>
      <alignment horizontal="general" vertical="bottom" wrapText="0" readingOrder="0"/>
    </dxf>
  </rfmt>
  <rfmt sheetId="21" sqref="L23" start="0" length="0">
    <dxf>
      <font>
        <sz val="7"/>
        <color auto="1"/>
        <name val="Open Sans"/>
        <scheme val="none"/>
      </font>
      <numFmt numFmtId="0" formatCode="General"/>
      <alignment horizontal="general" vertical="bottom" wrapText="0" readingOrder="0"/>
    </dxf>
  </rfmt>
  <rfmt sheetId="21" sqref="M23" start="0" length="0">
    <dxf>
      <font>
        <sz val="7"/>
        <color auto="1"/>
        <name val="Open Sans"/>
        <scheme val="none"/>
      </font>
      <numFmt numFmtId="0" formatCode="General"/>
      <alignment horizontal="general" vertical="bottom" wrapText="0" readingOrder="0"/>
    </dxf>
  </rfmt>
  <rfmt sheetId="21" sqref="N23" start="0" length="0">
    <dxf>
      <font>
        <sz val="7"/>
        <color auto="1"/>
        <name val="Open Sans"/>
        <scheme val="none"/>
      </font>
      <numFmt numFmtId="0" formatCode="General"/>
      <alignment horizontal="general" vertical="bottom" wrapText="0" readingOrder="0"/>
    </dxf>
  </rfmt>
  <rfmt sheetId="21" sqref="O23" start="0" length="0">
    <dxf>
      <font>
        <sz val="7"/>
        <color auto="1"/>
        <name val="Open Sans"/>
        <scheme val="none"/>
      </font>
      <numFmt numFmtId="0" formatCode="General"/>
      <alignment horizontal="general" vertical="bottom" wrapText="0" readingOrder="0"/>
    </dxf>
  </rfmt>
  <rfmt sheetId="21" sqref="P23" start="0" length="0">
    <dxf>
      <font>
        <sz val="7"/>
        <color auto="1"/>
        <name val="Open Sans"/>
        <scheme val="none"/>
      </font>
      <numFmt numFmtId="0" formatCode="General"/>
      <alignment horizontal="general" vertical="bottom" wrapText="0" readingOrder="0"/>
    </dxf>
  </rfmt>
  <rfmt sheetId="21" sqref="Q23" start="0" length="0">
    <dxf>
      <font>
        <sz val="7"/>
        <color auto="1"/>
        <name val="Open Sans"/>
        <scheme val="none"/>
      </font>
      <numFmt numFmtId="0" formatCode="General"/>
      <alignment horizontal="general" vertical="bottom" wrapText="0" readingOrder="0"/>
    </dxf>
  </rfmt>
  <rfmt sheetId="21" sqref="R23" start="0" length="0">
    <dxf>
      <font>
        <sz val="7"/>
        <color auto="1"/>
        <name val="Open Sans"/>
        <scheme val="none"/>
      </font>
      <numFmt numFmtId="0" formatCode="General"/>
      <alignment horizontal="general" vertical="bottom" wrapText="0" readingOrder="0"/>
    </dxf>
  </rfmt>
  <rfmt sheetId="21" sqref="S23" start="0" length="0">
    <dxf>
      <font>
        <sz val="7"/>
        <color auto="1"/>
        <name val="Open Sans"/>
        <scheme val="none"/>
      </font>
      <numFmt numFmtId="0" formatCode="General"/>
      <alignment horizontal="general" vertical="bottom" wrapText="0" readingOrder="0"/>
    </dxf>
  </rfmt>
  <rfmt sheetId="21" sqref="T23" start="0" length="0">
    <dxf>
      <font>
        <sz val="7"/>
        <color auto="1"/>
        <name val="Open Sans"/>
        <scheme val="none"/>
      </font>
      <numFmt numFmtId="0" formatCode="General"/>
      <alignment horizontal="general" vertical="bottom" wrapText="0" readingOrder="0"/>
    </dxf>
  </rfmt>
  <rfmt sheetId="21" sqref="U23" start="0" length="0">
    <dxf>
      <font>
        <sz val="7"/>
        <color auto="1"/>
        <name val="Open Sans"/>
        <scheme val="none"/>
      </font>
      <numFmt numFmtId="0" formatCode="General"/>
      <alignment horizontal="general" vertical="bottom" wrapText="0" readingOrder="0"/>
    </dxf>
  </rfmt>
  <rfmt sheetId="21" sqref="G24" start="0" length="0">
    <dxf>
      <fill>
        <patternFill patternType="none">
          <bgColor indexed="65"/>
        </patternFill>
      </fill>
    </dxf>
  </rfmt>
  <rfmt sheetId="21" sqref="K24" start="0" length="0">
    <dxf>
      <fill>
        <patternFill patternType="none">
          <bgColor indexed="65"/>
        </patternFill>
      </fill>
    </dxf>
  </rfmt>
  <rfmt sheetId="21" sqref="G25" start="0" length="0">
    <dxf>
      <fill>
        <patternFill patternType="none">
          <bgColor indexed="65"/>
        </patternFill>
      </fill>
    </dxf>
  </rfmt>
  <rfmt sheetId="21" sqref="K25" start="0" length="0">
    <dxf>
      <fill>
        <patternFill patternType="none">
          <bgColor indexed="65"/>
        </patternFill>
      </fill>
    </dxf>
  </rfmt>
  <rfmt sheetId="21" sqref="G26" start="0" length="0">
    <dxf>
      <fill>
        <patternFill patternType="none">
          <bgColor indexed="65"/>
        </patternFill>
      </fill>
    </dxf>
  </rfmt>
  <rfmt sheetId="21" sqref="K26" start="0" length="0">
    <dxf>
      <fill>
        <patternFill patternType="none">
          <bgColor indexed="65"/>
        </patternFill>
      </fill>
    </dxf>
  </rfmt>
  <rfmt sheetId="21" sqref="G27" start="0" length="0">
    <dxf>
      <fill>
        <patternFill patternType="none">
          <bgColor indexed="65"/>
        </patternFill>
      </fill>
    </dxf>
  </rfmt>
  <rfmt sheetId="21" sqref="K27" start="0" length="0">
    <dxf>
      <fill>
        <patternFill patternType="none">
          <bgColor indexed="65"/>
        </patternFill>
      </fill>
    </dxf>
  </rfmt>
  <rfmt sheetId="21" sqref="G28" start="0" length="0">
    <dxf>
      <fill>
        <patternFill patternType="none">
          <bgColor indexed="65"/>
        </patternFill>
      </fill>
    </dxf>
  </rfmt>
  <rfmt sheetId="21" sqref="K28" start="0" length="0">
    <dxf>
      <fill>
        <patternFill patternType="none">
          <bgColor indexed="65"/>
        </patternFill>
      </fill>
    </dxf>
  </rfmt>
  <rfmt sheetId="21" sqref="G29" start="0" length="0">
    <dxf>
      <fill>
        <patternFill patternType="none">
          <bgColor indexed="65"/>
        </patternFill>
      </fill>
    </dxf>
  </rfmt>
  <rfmt sheetId="21" sqref="K29" start="0" length="0">
    <dxf>
      <fill>
        <patternFill patternType="none">
          <bgColor indexed="65"/>
        </patternFill>
      </fill>
    </dxf>
  </rfmt>
  <rfmt sheetId="21" sqref="G30" start="0" length="0">
    <dxf>
      <fill>
        <patternFill patternType="none">
          <bgColor indexed="65"/>
        </patternFill>
      </fill>
    </dxf>
  </rfmt>
  <rfmt sheetId="21" sqref="K30" start="0" length="0">
    <dxf>
      <fill>
        <patternFill patternType="none">
          <bgColor indexed="65"/>
        </patternFill>
      </fill>
    </dxf>
  </rfmt>
  <rfmt sheetId="21" sqref="G31" start="0" length="0">
    <dxf>
      <fill>
        <patternFill patternType="none">
          <bgColor indexed="65"/>
        </patternFill>
      </fill>
    </dxf>
  </rfmt>
  <rfmt sheetId="21" sqref="K31" start="0" length="0">
    <dxf>
      <fill>
        <patternFill patternType="none">
          <bgColor indexed="65"/>
        </patternFill>
      </fill>
    </dxf>
  </rfmt>
  <rfmt sheetId="21" sqref="G32" start="0" length="0">
    <dxf>
      <fill>
        <patternFill patternType="none">
          <bgColor indexed="65"/>
        </patternFill>
      </fill>
    </dxf>
  </rfmt>
  <rfmt sheetId="21" sqref="K32" start="0" length="0">
    <dxf>
      <fill>
        <patternFill patternType="none">
          <bgColor indexed="65"/>
        </patternFill>
      </fill>
    </dxf>
  </rfmt>
  <rfmt sheetId="21" sqref="G33" start="0" length="0">
    <dxf>
      <fill>
        <patternFill patternType="none">
          <bgColor indexed="65"/>
        </patternFill>
      </fill>
    </dxf>
  </rfmt>
  <rfmt sheetId="21" sqref="K33" start="0" length="0">
    <dxf>
      <fill>
        <patternFill patternType="none">
          <bgColor indexed="65"/>
        </patternFill>
      </fill>
    </dxf>
  </rfmt>
  <rfmt sheetId="21" sqref="G34" start="0" length="0">
    <dxf>
      <fill>
        <patternFill patternType="none">
          <bgColor indexed="65"/>
        </patternFill>
      </fill>
    </dxf>
  </rfmt>
  <rfmt sheetId="21" sqref="K34" start="0" length="0">
    <dxf>
      <fill>
        <patternFill patternType="none">
          <bgColor indexed="65"/>
        </patternFill>
      </fill>
    </dxf>
  </rfmt>
  <rfmt sheetId="21" sqref="G35" start="0" length="0">
    <dxf>
      <fill>
        <patternFill patternType="none">
          <bgColor indexed="65"/>
        </patternFill>
      </fill>
    </dxf>
  </rfmt>
  <rfmt sheetId="21" sqref="K35" start="0" length="0">
    <dxf>
      <fill>
        <patternFill patternType="none">
          <bgColor indexed="65"/>
        </patternFill>
      </fill>
    </dxf>
  </rfmt>
  <rfmt sheetId="21" sqref="G36" start="0" length="0">
    <dxf>
      <fill>
        <patternFill patternType="none">
          <bgColor indexed="65"/>
        </patternFill>
      </fill>
    </dxf>
  </rfmt>
  <rfmt sheetId="21" sqref="K36" start="0" length="0">
    <dxf>
      <fill>
        <patternFill patternType="none">
          <bgColor indexed="65"/>
        </patternFill>
      </fill>
    </dxf>
  </rfmt>
  <rfmt sheetId="21" sqref="G37" start="0" length="0">
    <dxf>
      <fill>
        <patternFill patternType="none">
          <bgColor indexed="65"/>
        </patternFill>
      </fill>
    </dxf>
  </rfmt>
  <rfmt sheetId="21" sqref="K37" start="0" length="0">
    <dxf>
      <fill>
        <patternFill patternType="none">
          <bgColor indexed="65"/>
        </patternFill>
      </fill>
    </dxf>
  </rfmt>
  <rfmt sheetId="21" sqref="G38" start="0" length="0">
    <dxf>
      <fill>
        <patternFill patternType="none">
          <bgColor indexed="65"/>
        </patternFill>
      </fill>
    </dxf>
  </rfmt>
  <rfmt sheetId="21" sqref="K38" start="0" length="0">
    <dxf>
      <fill>
        <patternFill patternType="none">
          <bgColor indexed="65"/>
        </patternFill>
      </fill>
    </dxf>
  </rfmt>
  <rfmt sheetId="21" sqref="G39" start="0" length="0">
    <dxf>
      <fill>
        <patternFill patternType="none">
          <bgColor indexed="65"/>
        </patternFill>
      </fill>
    </dxf>
  </rfmt>
  <rfmt sheetId="21" sqref="K39" start="0" length="0">
    <dxf>
      <fill>
        <patternFill patternType="none">
          <bgColor indexed="65"/>
        </patternFill>
      </fill>
    </dxf>
  </rfmt>
  <rfmt sheetId="21" sqref="G40" start="0" length="0">
    <dxf>
      <fill>
        <patternFill patternType="none">
          <bgColor indexed="65"/>
        </patternFill>
      </fill>
    </dxf>
  </rfmt>
  <rfmt sheetId="21" sqref="K40" start="0" length="0">
    <dxf>
      <fill>
        <patternFill patternType="none">
          <bgColor indexed="65"/>
        </patternFill>
      </fill>
    </dxf>
  </rfmt>
  <rfmt sheetId="21" sqref="G41" start="0" length="0">
    <dxf>
      <fill>
        <patternFill patternType="none">
          <bgColor indexed="65"/>
        </patternFill>
      </fill>
    </dxf>
  </rfmt>
  <rfmt sheetId="21" sqref="K41" start="0" length="0">
    <dxf>
      <fill>
        <patternFill patternType="none">
          <bgColor indexed="65"/>
        </patternFill>
      </fill>
    </dxf>
  </rfmt>
  <rfmt sheetId="21" sqref="G42" start="0" length="0">
    <dxf>
      <fill>
        <patternFill patternType="none">
          <bgColor indexed="65"/>
        </patternFill>
      </fill>
    </dxf>
  </rfmt>
  <rfmt sheetId="21" sqref="K42" start="0" length="0">
    <dxf>
      <fill>
        <patternFill patternType="none">
          <bgColor indexed="65"/>
        </patternFill>
      </fill>
    </dxf>
  </rfmt>
  <rfmt sheetId="21" sqref="G43" start="0" length="0">
    <dxf>
      <fill>
        <patternFill patternType="none">
          <bgColor indexed="65"/>
        </patternFill>
      </fill>
    </dxf>
  </rfmt>
  <rfmt sheetId="21" sqref="K43" start="0" length="0">
    <dxf>
      <fill>
        <patternFill patternType="none">
          <bgColor indexed="65"/>
        </patternFill>
      </fill>
    </dxf>
  </rfmt>
  <rfmt sheetId="21" sqref="G44" start="0" length="0">
    <dxf>
      <fill>
        <patternFill patternType="none">
          <bgColor indexed="65"/>
        </patternFill>
      </fill>
    </dxf>
  </rfmt>
  <rfmt sheetId="21" sqref="K44" start="0" length="0">
    <dxf>
      <fill>
        <patternFill patternType="none">
          <bgColor indexed="65"/>
        </patternFill>
      </fill>
    </dxf>
  </rfmt>
  <rfmt sheetId="21" sqref="G45" start="0" length="0">
    <dxf>
      <fill>
        <patternFill patternType="none">
          <bgColor indexed="65"/>
        </patternFill>
      </fill>
    </dxf>
  </rfmt>
  <rfmt sheetId="21" sqref="K45" start="0" length="0">
    <dxf>
      <fill>
        <patternFill patternType="none">
          <bgColor indexed="65"/>
        </patternFill>
      </fill>
    </dxf>
  </rfmt>
  <rfmt sheetId="21" sqref="G46" start="0" length="0">
    <dxf>
      <fill>
        <patternFill patternType="none">
          <bgColor indexed="65"/>
        </patternFill>
      </fill>
    </dxf>
  </rfmt>
  <rfmt sheetId="21" sqref="K46" start="0" length="0">
    <dxf>
      <fill>
        <patternFill patternType="none">
          <bgColor indexed="65"/>
        </patternFill>
      </fill>
    </dxf>
  </rfmt>
  <rfmt sheetId="21" sqref="G47" start="0" length="0">
    <dxf>
      <fill>
        <patternFill patternType="none">
          <bgColor indexed="65"/>
        </patternFill>
      </fill>
    </dxf>
  </rfmt>
  <rfmt sheetId="21" sqref="K47" start="0" length="0">
    <dxf>
      <fill>
        <patternFill patternType="none">
          <bgColor indexed="65"/>
        </patternFill>
      </fill>
    </dxf>
  </rfmt>
  <rfmt sheetId="21" sqref="G48" start="0" length="0">
    <dxf>
      <fill>
        <patternFill patternType="none">
          <bgColor indexed="65"/>
        </patternFill>
      </fill>
    </dxf>
  </rfmt>
  <rfmt sheetId="21" sqref="K48" start="0" length="0">
    <dxf>
      <fill>
        <patternFill patternType="none">
          <bgColor indexed="65"/>
        </patternFill>
      </fill>
    </dxf>
  </rfmt>
  <rfmt sheetId="21" sqref="G49" start="0" length="0">
    <dxf>
      <fill>
        <patternFill patternType="none">
          <bgColor indexed="65"/>
        </patternFill>
      </fill>
    </dxf>
  </rfmt>
  <rfmt sheetId="21" sqref="K49" start="0" length="0">
    <dxf>
      <fill>
        <patternFill patternType="none">
          <bgColor indexed="65"/>
        </patternFill>
      </fill>
    </dxf>
  </rfmt>
  <rfmt sheetId="21" sqref="G50" start="0" length="0">
    <dxf>
      <fill>
        <patternFill patternType="none">
          <bgColor indexed="65"/>
        </patternFill>
      </fill>
    </dxf>
  </rfmt>
  <rfmt sheetId="21" sqref="K50" start="0" length="0">
    <dxf>
      <fill>
        <patternFill patternType="none">
          <bgColor indexed="65"/>
        </patternFill>
      </fill>
    </dxf>
  </rfmt>
  <rfmt sheetId="21" sqref="G51" start="0" length="0">
    <dxf>
      <fill>
        <patternFill patternType="none">
          <bgColor indexed="65"/>
        </patternFill>
      </fill>
    </dxf>
  </rfmt>
  <rfmt sheetId="21" sqref="K51" start="0" length="0">
    <dxf>
      <fill>
        <patternFill patternType="none">
          <bgColor indexed="65"/>
        </patternFill>
      </fill>
    </dxf>
  </rfmt>
  <rfmt sheetId="21" sqref="G52" start="0" length="0">
    <dxf>
      <fill>
        <patternFill patternType="none">
          <bgColor indexed="65"/>
        </patternFill>
      </fill>
    </dxf>
  </rfmt>
  <rfmt sheetId="21" sqref="K52" start="0" length="0">
    <dxf>
      <fill>
        <patternFill patternType="none">
          <bgColor indexed="65"/>
        </patternFill>
      </fill>
    </dxf>
  </rfmt>
  <rfmt sheetId="21" sqref="G53" start="0" length="0">
    <dxf>
      <fill>
        <patternFill patternType="none">
          <bgColor indexed="65"/>
        </patternFill>
      </fill>
    </dxf>
  </rfmt>
  <rfmt sheetId="21" sqref="K53" start="0" length="0">
    <dxf>
      <fill>
        <patternFill patternType="none">
          <bgColor indexed="65"/>
        </patternFill>
      </fill>
    </dxf>
  </rfmt>
  <rfmt sheetId="21" sqref="G54" start="0" length="0">
    <dxf>
      <fill>
        <patternFill patternType="none">
          <bgColor indexed="65"/>
        </patternFill>
      </fill>
    </dxf>
  </rfmt>
  <rfmt sheetId="21" sqref="K54" start="0" length="0">
    <dxf>
      <fill>
        <patternFill patternType="none">
          <bgColor indexed="65"/>
        </patternFill>
      </fill>
    </dxf>
  </rfmt>
  <rfmt sheetId="21" sqref="G55" start="0" length="0">
    <dxf>
      <fill>
        <patternFill patternType="none">
          <bgColor indexed="65"/>
        </patternFill>
      </fill>
    </dxf>
  </rfmt>
  <rfmt sheetId="21" sqref="K55" start="0" length="0">
    <dxf>
      <fill>
        <patternFill patternType="none">
          <bgColor indexed="65"/>
        </patternFill>
      </fill>
    </dxf>
  </rfmt>
  <rfmt sheetId="21" sqref="G56" start="0" length="0">
    <dxf>
      <fill>
        <patternFill patternType="none">
          <bgColor indexed="65"/>
        </patternFill>
      </fill>
    </dxf>
  </rfmt>
  <rfmt sheetId="21" sqref="K56" start="0" length="0">
    <dxf>
      <fill>
        <patternFill patternType="none">
          <bgColor indexed="65"/>
        </patternFill>
      </fill>
    </dxf>
  </rfmt>
  <rfmt sheetId="21" sqref="G57" start="0" length="0">
    <dxf>
      <fill>
        <patternFill patternType="none">
          <bgColor indexed="65"/>
        </patternFill>
      </fill>
    </dxf>
  </rfmt>
  <rfmt sheetId="21" sqref="K57" start="0" length="0">
    <dxf>
      <fill>
        <patternFill patternType="none">
          <bgColor indexed="65"/>
        </patternFill>
      </fill>
    </dxf>
  </rfmt>
  <rfmt sheetId="21" sqref="G58" start="0" length="0">
    <dxf>
      <fill>
        <patternFill patternType="none">
          <bgColor indexed="65"/>
        </patternFill>
      </fill>
    </dxf>
  </rfmt>
  <rfmt sheetId="21" sqref="K58" start="0" length="0">
    <dxf>
      <fill>
        <patternFill patternType="none">
          <bgColor indexed="65"/>
        </patternFill>
      </fill>
    </dxf>
  </rfmt>
  <rfmt sheetId="21" sqref="G59" start="0" length="0">
    <dxf>
      <fill>
        <patternFill patternType="none">
          <bgColor indexed="65"/>
        </patternFill>
      </fill>
    </dxf>
  </rfmt>
  <rfmt sheetId="21" sqref="K59" start="0" length="0">
    <dxf>
      <fill>
        <patternFill patternType="none">
          <bgColor indexed="65"/>
        </patternFill>
      </fill>
    </dxf>
  </rfmt>
  <rfmt sheetId="21" sqref="G60" start="0" length="0">
    <dxf>
      <fill>
        <patternFill patternType="none">
          <bgColor indexed="65"/>
        </patternFill>
      </fill>
    </dxf>
  </rfmt>
  <rfmt sheetId="21" sqref="K60" start="0" length="0">
    <dxf>
      <fill>
        <patternFill patternType="none">
          <bgColor indexed="65"/>
        </patternFill>
      </fill>
    </dxf>
  </rfmt>
  <rfmt sheetId="21" sqref="G61" start="0" length="0">
    <dxf>
      <fill>
        <patternFill patternType="none">
          <bgColor indexed="65"/>
        </patternFill>
      </fill>
    </dxf>
  </rfmt>
  <rfmt sheetId="21" sqref="K61" start="0" length="0">
    <dxf>
      <fill>
        <patternFill patternType="none">
          <bgColor indexed="65"/>
        </patternFill>
      </fill>
    </dxf>
  </rfmt>
  <rfmt sheetId="21" sqref="G62" start="0" length="0">
    <dxf>
      <fill>
        <patternFill patternType="none">
          <bgColor indexed="65"/>
        </patternFill>
      </fill>
    </dxf>
  </rfmt>
  <rfmt sheetId="21" sqref="K62" start="0" length="0">
    <dxf>
      <fill>
        <patternFill patternType="none">
          <bgColor indexed="65"/>
        </patternFill>
      </fill>
    </dxf>
  </rfmt>
  <rfmt sheetId="21" sqref="G63" start="0" length="0">
    <dxf>
      <fill>
        <patternFill patternType="none">
          <bgColor indexed="65"/>
        </patternFill>
      </fill>
    </dxf>
  </rfmt>
  <rfmt sheetId="21" sqref="K63" start="0" length="0">
    <dxf>
      <fill>
        <patternFill patternType="none">
          <bgColor indexed="65"/>
        </patternFill>
      </fill>
    </dxf>
  </rfmt>
  <rfmt sheetId="21" sqref="G64" start="0" length="0">
    <dxf>
      <fill>
        <patternFill patternType="none">
          <bgColor indexed="65"/>
        </patternFill>
      </fill>
    </dxf>
  </rfmt>
  <rfmt sheetId="21" sqref="K64" start="0" length="0">
    <dxf>
      <fill>
        <patternFill patternType="none">
          <bgColor indexed="65"/>
        </patternFill>
      </fill>
    </dxf>
  </rfmt>
  <rfmt sheetId="21" sqref="G65" start="0" length="0">
    <dxf>
      <fill>
        <patternFill patternType="none">
          <bgColor indexed="65"/>
        </patternFill>
      </fill>
    </dxf>
  </rfmt>
  <rfmt sheetId="21" sqref="K65" start="0" length="0">
    <dxf>
      <fill>
        <patternFill patternType="none">
          <bgColor indexed="65"/>
        </patternFill>
      </fill>
    </dxf>
  </rfmt>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54" sId="19">
    <nc r="A2" t="inlineStr">
      <is>
        <t xml:space="preserve">Należności od klientów wyceniane w zamortyzowanym koszcie </t>
      </is>
    </nc>
  </rcc>
  <rcc rId="6055" sId="19">
    <nc r="B2" t="inlineStr">
      <is>
        <t xml:space="preserve">Loans and advances to customers measured at amortised costs </t>
      </is>
    </nc>
  </rcc>
  <rcc rId="6056" sId="19" numFmtId="19">
    <nc r="E2">
      <v>44651</v>
    </nc>
  </rcc>
  <rcc rId="6057" sId="19">
    <nc r="A3" t="inlineStr">
      <is>
        <t xml:space="preserve">Koszyk 1 </t>
      </is>
    </nc>
  </rcc>
  <rcc rId="6058" sId="19">
    <nc r="B3" t="inlineStr">
      <is>
        <t xml:space="preserve">Stage 1 </t>
      </is>
    </nc>
  </rcc>
  <rcc rId="6059" sId="19">
    <nc r="A4" t="inlineStr">
      <is>
        <t xml:space="preserve">Wartość brutto </t>
      </is>
    </nc>
  </rcc>
  <rcc rId="6060" sId="19">
    <nc r="B4" t="inlineStr">
      <is>
        <t>Gross receivables</t>
      </is>
    </nc>
  </rcc>
  <rcc rId="6061" sId="19" numFmtId="34">
    <nc r="E4">
      <v>137870174</v>
    </nc>
  </rcc>
  <rcc rId="6062" sId="19">
    <nc r="A5" t="inlineStr">
      <is>
        <t xml:space="preserve">Odpis na oczekiwane straty kredytowe </t>
      </is>
    </nc>
  </rcc>
  <rcc rId="6063" sId="19">
    <nc r="B5" t="inlineStr">
      <is>
        <t xml:space="preserve">Impairment allowance for expected credit losses </t>
      </is>
    </nc>
  </rcc>
  <rcc rId="6064" sId="19" numFmtId="34">
    <nc r="E5">
      <v>-728850</v>
    </nc>
  </rcc>
  <rcc rId="6065" sId="19">
    <nc r="A6" t="inlineStr">
      <is>
        <t>Koszyk 2</t>
      </is>
    </nc>
  </rcc>
  <rcc rId="6066" sId="19">
    <nc r="B6" t="inlineStr">
      <is>
        <t>Stage 2</t>
      </is>
    </nc>
  </rcc>
  <rcc rId="6067" sId="19">
    <nc r="A7" t="inlineStr">
      <is>
        <t xml:space="preserve">Wartość brutto </t>
      </is>
    </nc>
  </rcc>
  <rcc rId="6068" sId="19">
    <nc r="B7" t="inlineStr">
      <is>
        <t>Gross receivables</t>
      </is>
    </nc>
  </rcc>
  <rcc rId="6069" sId="19" numFmtId="34">
    <nc r="E7">
      <v>8072247</v>
    </nc>
  </rcc>
  <rcc rId="6070" sId="19">
    <nc r="A8" t="inlineStr">
      <is>
        <t xml:space="preserve">Odpis na oczekiwane straty kredytowe </t>
      </is>
    </nc>
  </rcc>
  <rcc rId="6071" sId="19">
    <nc r="B8" t="inlineStr">
      <is>
        <t xml:space="preserve">Impairment allowance for expected credit losses </t>
      </is>
    </nc>
  </rcc>
  <rcc rId="6072" sId="19" numFmtId="34">
    <nc r="E8">
      <v>-631772</v>
    </nc>
  </rcc>
  <rcc rId="6073" sId="19">
    <nc r="A9" t="inlineStr">
      <is>
        <t>Koszyk 3</t>
      </is>
    </nc>
  </rcc>
  <rcc rId="6074" sId="19">
    <nc r="B9" t="inlineStr">
      <is>
        <t>Stage 3</t>
      </is>
    </nc>
  </rcc>
  <rcc rId="6075" sId="19">
    <nc r="A10" t="inlineStr">
      <is>
        <t xml:space="preserve">Wartość brutto </t>
      </is>
    </nc>
  </rcc>
  <rcc rId="6076" sId="19">
    <nc r="B10" t="inlineStr">
      <is>
        <t>Gross receivables</t>
      </is>
    </nc>
  </rcc>
  <rcc rId="6077" sId="19" numFmtId="34">
    <nc r="E10">
      <v>6756483</v>
    </nc>
  </rcc>
  <rcc rId="6078" sId="19">
    <nc r="A11" t="inlineStr">
      <is>
        <t xml:space="preserve">Odpis na oczekiwane straty kredytowe </t>
      </is>
    </nc>
  </rcc>
  <rcc rId="6079" sId="19">
    <nc r="B11" t="inlineStr">
      <is>
        <t xml:space="preserve">Impairment allowance for expected credit losses </t>
      </is>
    </nc>
  </rcc>
  <rcc rId="6080" sId="19" numFmtId="34">
    <nc r="E11">
      <v>-4324551</v>
    </nc>
  </rcc>
  <rcc rId="6081" sId="19">
    <nc r="A12" t="inlineStr">
      <is>
        <t xml:space="preserve">POCI </t>
      </is>
    </nc>
  </rcc>
  <rcc rId="6082" sId="19">
    <nc r="B12" t="inlineStr">
      <is>
        <t xml:space="preserve">POCI </t>
      </is>
    </nc>
  </rcc>
  <rcc rId="6083" sId="19">
    <nc r="A13" t="inlineStr">
      <is>
        <t xml:space="preserve">Wartość brutto </t>
      </is>
    </nc>
  </rcc>
  <rcc rId="6084" sId="19">
    <nc r="B13" t="inlineStr">
      <is>
        <t>Gross receivables</t>
      </is>
    </nc>
  </rcc>
  <rcc rId="6085" sId="19" numFmtId="34">
    <nc r="E13">
      <v>656002</v>
    </nc>
  </rcc>
  <rcc rId="6086" sId="19">
    <nc r="A14" t="inlineStr">
      <is>
        <t xml:space="preserve">Odpis na oczekiwane straty kredytowe </t>
      </is>
    </nc>
  </rcc>
  <rcc rId="6087" sId="19">
    <nc r="B14" t="inlineStr">
      <is>
        <t xml:space="preserve">Impairment allowance for expected credit losses </t>
      </is>
    </nc>
  </rcc>
  <rcc rId="6088" sId="19" numFmtId="34">
    <nc r="E14">
      <v>-207056</v>
    </nc>
  </rcc>
  <rcc rId="6089" sId="19">
    <nc r="A15" t="inlineStr">
      <is>
        <t>Należności brutto razem</t>
      </is>
    </nc>
  </rcc>
  <rcc rId="6090" sId="19">
    <nc r="B15" t="inlineStr">
      <is>
        <t>Total gross receivables</t>
      </is>
    </nc>
  </rcc>
  <rcc rId="6091" sId="19" numFmtId="34">
    <nc r="E15">
      <v>153354906</v>
    </nc>
  </rcc>
  <rcc rId="6092" sId="19">
    <nc r="A16" t="inlineStr">
      <is>
        <t xml:space="preserve">Odpis na oczekiwane straty kredytowe </t>
      </is>
    </nc>
  </rcc>
  <rcc rId="6093" sId="19">
    <nc r="B16" t="inlineStr">
      <is>
        <t xml:space="preserve">Total impairment allowance for expecetd credit losses </t>
      </is>
    </nc>
  </rcc>
  <rcc rId="6094" sId="19" numFmtId="34">
    <nc r="E16">
      <v>-5892229</v>
    </nc>
  </rcc>
  <rcc rId="6095" sId="19">
    <nc r="A17" t="inlineStr">
      <is>
        <t xml:space="preserve">Należności netto od klientów wyceniane w zamortyzowanym koszcie </t>
      </is>
    </nc>
  </rcc>
  <rcc rId="6096" sId="19">
    <nc r="B17" t="inlineStr">
      <is>
        <t xml:space="preserve">Net loans and advances to customers measured at amortised costs </t>
      </is>
    </nc>
  </rcc>
  <rcc rId="6097" sId="19" numFmtId="34">
    <nc r="E17">
      <v>147462677</v>
    </nc>
  </rcc>
  <rcc rId="6098" sId="19" odxf="1" dxf="1" numFmtId="19">
    <nc r="C2">
      <v>44286</v>
    </nc>
    <ndxf>
      <numFmt numFmtId="19" formatCode="dd/mm/yyyy"/>
    </ndxf>
  </rcc>
  <rcc rId="6099" sId="19" odxf="1" dxf="1" numFmtId="19">
    <nc r="D2">
      <v>44561</v>
    </nc>
    <ndxf>
      <numFmt numFmtId="19" formatCode="dd/mm/yyyy"/>
    </ndxf>
  </rcc>
  <rcc rId="6100" sId="19" numFmtId="34">
    <nc r="C4">
      <v>129415833</v>
    </nc>
  </rcc>
  <rcc rId="6101" sId="19" numFmtId="34">
    <nc r="D4">
      <v>136842887</v>
    </nc>
  </rcc>
  <rcc rId="6102" sId="19" numFmtId="34">
    <nc r="C5">
      <v>-635468</v>
    </nc>
  </rcc>
  <rcc rId="6103" sId="19" numFmtId="34">
    <nc r="D5">
      <v>-694132</v>
    </nc>
  </rcc>
  <rcc rId="6104" sId="19" numFmtId="34">
    <nc r="C7">
      <v>7616780</v>
    </nc>
  </rcc>
  <rcc rId="6105" sId="19" numFmtId="34">
    <nc r="D7">
      <v>7418365</v>
    </nc>
  </rcc>
  <rcc rId="6106" sId="19" numFmtId="34">
    <nc r="C8">
      <v>-691011</v>
    </nc>
  </rcc>
  <rcc rId="6107" sId="19" numFmtId="34">
    <nc r="D8">
      <v>-594211</v>
    </nc>
  </rcc>
  <rcc rId="6108" sId="19" numFmtId="34">
    <nc r="C10">
      <v>8049896</v>
    </nc>
  </rcc>
  <rcc rId="6109" sId="19" numFmtId="34">
    <nc r="D10">
      <v>6927582</v>
    </nc>
  </rcc>
  <rcc rId="6110" sId="19" numFmtId="34">
    <nc r="C11">
      <v>-4778336</v>
    </nc>
  </rcc>
  <rcc rId="6111" sId="19" numFmtId="34">
    <nc r="D11">
      <v>-4356658</v>
    </nc>
  </rcc>
  <rcc rId="6112" sId="19" numFmtId="34">
    <nc r="C13">
      <v>697068</v>
    </nc>
  </rcc>
  <rcc rId="6113" sId="19" numFmtId="34">
    <nc r="D13">
      <v>635202</v>
    </nc>
  </rcc>
  <rcc rId="6114" sId="19" numFmtId="34">
    <nc r="C14">
      <v>-223129</v>
    </nc>
  </rcc>
  <rcc rId="6115" sId="19" numFmtId="34">
    <nc r="D14">
      <v>-212291</v>
    </nc>
  </rcc>
  <rcc rId="6116" sId="19" numFmtId="34">
    <nc r="C15">
      <v>145779577</v>
    </nc>
  </rcc>
  <rcc rId="6117" sId="19" numFmtId="34">
    <nc r="D15">
      <v>151824036</v>
    </nc>
  </rcc>
  <rcc rId="6118" sId="19" numFmtId="34">
    <nc r="C16">
      <v>-6327944</v>
    </nc>
  </rcc>
  <rcc rId="6119" sId="19" numFmtId="34">
    <nc r="D16">
      <v>-5857293</v>
    </nc>
  </rcc>
  <rcc rId="6120" sId="19" numFmtId="34">
    <nc r="C17">
      <v>139451633</v>
    </nc>
  </rcc>
  <rcc rId="6121" sId="19" numFmtId="34">
    <nc r="D17">
      <v>145966743</v>
    </nc>
  </rcc>
  <rrc rId="6122" sId="19" ref="G1:G1048576" action="deleteCol">
    <rfmt sheetId="19" xfDxf="1" sqref="G1:G1048576" start="0" length="0"/>
    <rfmt sheetId="19" sqref="G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G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G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G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G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G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rc>
  <rrc rId="6123" sId="19" ref="G1:G1048576" action="deleteCol">
    <rfmt sheetId="19" xfDxf="1" sqref="G1:G1048576" start="0" length="0"/>
    <rfmt sheetId="19" sqref="G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G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G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G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G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G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rc>
  <rrc rId="6124" sId="19" ref="G1:G1048576" action="deleteCol">
    <rfmt sheetId="19" xfDxf="1" sqref="G1:G1048576" start="0" length="0"/>
    <rfmt sheetId="19" sqref="G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G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G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G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G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G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rc>
  <rrc rId="6125" sId="19" ref="G1:G1048576" action="deleteCol">
    <rfmt sheetId="19" xfDxf="1" sqref="G1:G1048576" start="0" length="0"/>
    <rfmt sheetId="19" sqref="G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G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G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G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G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G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G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G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G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r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26" sId="18">
    <nc r="B1" t="inlineStr">
      <is>
        <t>Wybrane wskaźniki finansowe Grupy Santander Bank Polska S.A.</t>
      </is>
    </nc>
  </rcc>
  <rcc rId="6127" sId="18">
    <nc r="C1" t="inlineStr">
      <is>
        <t>Selected Financial Ratios of Santander Bank Polska Group</t>
      </is>
    </nc>
  </rcc>
  <rcc rId="6128" sId="18" odxf="1" dxf="1">
    <nc r="D1" t="inlineStr">
      <is>
        <t>Q1 2021</t>
      </is>
    </nc>
    <odxf>
      <border outline="0">
        <right style="dashed">
          <color theme="0"/>
        </right>
      </border>
    </odxf>
    <ndxf>
      <border outline="0">
        <right/>
      </border>
    </ndxf>
  </rcc>
  <rcc rId="6129" sId="18">
    <nc r="E1" t="inlineStr">
      <is>
        <t>Q1 2022</t>
      </is>
    </nc>
  </rcc>
  <rfmt sheetId="18" s="1" sqref="F1" start="0" length="0">
    <dxf>
      <font>
        <b val="0"/>
        <sz val="10"/>
        <color auto="1"/>
        <name val="Arial"/>
        <scheme val="none"/>
      </font>
      <alignment horizontal="general" vertical="bottom" wrapText="0" readingOrder="0"/>
      <border outline="0">
        <bottom/>
      </border>
    </dxf>
  </rfmt>
  <rfmt sheetId="18" s="1" sqref="G1" start="0" length="0">
    <dxf>
      <font>
        <b val="0"/>
        <sz val="10"/>
        <color auto="1"/>
        <name val="Arial"/>
        <scheme val="none"/>
      </font>
      <alignment horizontal="general" vertical="bottom" wrapText="0" readingOrder="0"/>
      <border outline="0">
        <right/>
        <bottom/>
      </border>
    </dxf>
  </rfmt>
  <rfmt sheetId="18" s="1" sqref="H1" start="0" length="0">
    <dxf>
      <font>
        <b val="0"/>
        <sz val="10"/>
        <color auto="1"/>
        <name val="Arial"/>
        <scheme val="none"/>
      </font>
      <alignment horizontal="general" vertical="bottom" wrapText="0" readingOrder="0"/>
      <border outline="0">
        <right/>
        <bottom/>
      </border>
    </dxf>
  </rfmt>
  <rfmt sheetId="18" s="1" sqref="I1" start="0" length="0">
    <dxf>
      <font>
        <b val="0"/>
        <sz val="10"/>
        <color auto="1"/>
        <name val="Arial"/>
        <scheme val="none"/>
      </font>
      <alignment horizontal="general" vertical="bottom" wrapText="0" readingOrder="0"/>
      <border outline="0">
        <bottom/>
      </border>
    </dxf>
  </rfmt>
  <rfmt sheetId="18" s="1" sqref="J1" start="0" length="0">
    <dxf>
      <font>
        <b val="0"/>
        <sz val="10"/>
        <color auto="1"/>
        <name val="Arial"/>
        <scheme val="none"/>
      </font>
      <alignment horizontal="general" vertical="bottom" wrapText="0" readingOrder="0"/>
      <border outline="0">
        <bottom/>
      </border>
    </dxf>
  </rfmt>
  <rfmt sheetId="18" s="1" sqref="K1" start="0" length="0">
    <dxf>
      <font>
        <b val="0"/>
        <sz val="10"/>
        <color auto="1"/>
        <name val="Arial"/>
        <scheme val="none"/>
      </font>
      <alignment horizontal="general" vertical="bottom" wrapText="0" readingOrder="0"/>
      <border outline="0">
        <bottom/>
      </border>
    </dxf>
  </rfmt>
  <rfmt sheetId="18" s="1" sqref="L1" start="0" length="0">
    <dxf>
      <font>
        <b val="0"/>
        <sz val="10"/>
        <color auto="1"/>
        <name val="Arial"/>
        <scheme val="none"/>
      </font>
      <alignment horizontal="general" vertical="bottom" wrapText="0" readingOrder="0"/>
      <border outline="0">
        <bottom/>
      </border>
    </dxf>
  </rfmt>
  <rfmt sheetId="18" s="1" sqref="M1" start="0" length="0">
    <dxf>
      <font>
        <b val="0"/>
        <sz val="10"/>
        <color auto="1"/>
        <name val="Arial"/>
        <scheme val="none"/>
      </font>
      <alignment horizontal="general" vertical="bottom" wrapText="0" readingOrder="0"/>
      <border outline="0">
        <bottom/>
      </border>
    </dxf>
  </rfmt>
  <rfmt sheetId="18" s="1" sqref="N1" start="0" length="0">
    <dxf>
      <font>
        <b val="0"/>
        <sz val="10"/>
        <color auto="1"/>
        <name val="Arial"/>
        <scheme val="none"/>
      </font>
      <alignment horizontal="general" vertical="bottom" wrapText="0" readingOrder="0"/>
      <border outline="0">
        <bottom/>
      </border>
    </dxf>
  </rfmt>
  <rfmt sheetId="18" s="1" sqref="O1" start="0" length="0">
    <dxf>
      <font>
        <b val="0"/>
        <sz val="10"/>
        <color auto="1"/>
        <name val="Arial"/>
        <scheme val="none"/>
      </font>
      <alignment horizontal="general" vertical="bottom" wrapText="0" readingOrder="0"/>
      <border outline="0">
        <bottom/>
      </border>
    </dxf>
  </rfmt>
  <rfmt sheetId="18" s="1" sqref="P1" start="0" length="0">
    <dxf>
      <font>
        <b val="0"/>
        <sz val="10"/>
        <color auto="1"/>
        <name val="Arial"/>
        <scheme val="none"/>
      </font>
      <alignment horizontal="general" vertical="bottom" wrapText="0" readingOrder="0"/>
      <border outline="0">
        <bottom/>
      </border>
    </dxf>
  </rfmt>
  <rfmt sheetId="18" s="1" sqref="Q1" start="0" length="0">
    <dxf>
      <font>
        <b val="0"/>
        <sz val="10"/>
        <color auto="1"/>
        <name val="Arial"/>
        <scheme val="none"/>
      </font>
      <alignment horizontal="general" vertical="bottom" wrapText="0" readingOrder="0"/>
      <border outline="0">
        <bottom/>
      </border>
    </dxf>
  </rfmt>
  <rfmt sheetId="18" s="1" sqref="R1" start="0" length="0">
    <dxf>
      <font>
        <b val="0"/>
        <sz val="10"/>
        <color auto="1"/>
        <name val="Arial"/>
        <scheme val="none"/>
      </font>
      <alignment horizontal="general" vertical="bottom" wrapText="0" readingOrder="0"/>
      <border outline="0">
        <bottom/>
      </border>
    </dxf>
  </rfmt>
  <rcc rId="6130" sId="18">
    <nc r="B2" t="inlineStr">
      <is>
        <t xml:space="preserve">Koszty / dochody </t>
      </is>
    </nc>
  </rcc>
  <rcc rId="6131" sId="18">
    <nc r="C2" t="inlineStr">
      <is>
        <t xml:space="preserve">Total costs/Total income </t>
      </is>
    </nc>
  </rcc>
  <rcc rId="6132" sId="18" numFmtId="14">
    <nc r="D2">
      <v>0.497</v>
    </nc>
  </rcc>
  <rcc rId="6133" sId="18" numFmtId="14">
    <nc r="E2">
      <v>0.39800000000000002</v>
    </nc>
  </rcc>
  <rfmt sheetId="18" s="1" sqref="F2" start="0" length="0">
    <dxf>
      <font>
        <sz val="10"/>
        <color auto="1"/>
        <name val="Arial"/>
        <scheme val="none"/>
      </font>
      <numFmt numFmtId="0" formatCode="General"/>
      <alignment vertical="bottom" readingOrder="0"/>
      <border outline="0">
        <top/>
      </border>
    </dxf>
  </rfmt>
  <rfmt sheetId="18" s="1" sqref="G2" start="0" length="0">
    <dxf>
      <font>
        <sz val="10"/>
        <color auto="1"/>
        <name val="Arial"/>
        <scheme val="none"/>
      </font>
      <numFmt numFmtId="0" formatCode="General"/>
      <alignment vertical="bottom" readingOrder="0"/>
      <border outline="0">
        <top/>
      </border>
    </dxf>
  </rfmt>
  <rfmt sheetId="18" s="1" sqref="H2" start="0" length="0">
    <dxf>
      <font>
        <sz val="10"/>
        <color auto="1"/>
        <name val="Arial"/>
        <scheme val="none"/>
      </font>
      <numFmt numFmtId="0" formatCode="General"/>
      <alignment vertical="bottom" readingOrder="0"/>
      <border outline="0">
        <top/>
      </border>
    </dxf>
  </rfmt>
  <rfmt sheetId="18" s="1" sqref="I2" start="0" length="0">
    <dxf>
      <font>
        <sz val="10"/>
        <color auto="1"/>
        <name val="Arial"/>
        <scheme val="none"/>
      </font>
      <numFmt numFmtId="0" formatCode="General"/>
      <alignment vertical="bottom" readingOrder="0"/>
      <border outline="0">
        <top/>
      </border>
    </dxf>
  </rfmt>
  <rfmt sheetId="18" s="1" sqref="J2" start="0" length="0">
    <dxf>
      <font>
        <sz val="10"/>
        <color auto="1"/>
        <name val="Arial"/>
        <scheme val="none"/>
      </font>
      <numFmt numFmtId="0" formatCode="General"/>
      <alignment vertical="bottom" readingOrder="0"/>
      <border outline="0">
        <top/>
      </border>
    </dxf>
  </rfmt>
  <rfmt sheetId="18" s="1" sqref="K2" start="0" length="0">
    <dxf>
      <font>
        <sz val="10"/>
        <color auto="1"/>
        <name val="Arial"/>
        <scheme val="none"/>
      </font>
      <numFmt numFmtId="0" formatCode="General"/>
      <alignment vertical="bottom" readingOrder="0"/>
      <border outline="0">
        <top/>
      </border>
    </dxf>
  </rfmt>
  <rfmt sheetId="18" s="1" sqref="L2" start="0" length="0">
    <dxf>
      <font>
        <sz val="10"/>
        <color auto="1"/>
        <name val="Arial"/>
        <scheme val="none"/>
      </font>
      <numFmt numFmtId="0" formatCode="General"/>
      <alignment vertical="bottom" readingOrder="0"/>
      <border outline="0">
        <top/>
      </border>
    </dxf>
  </rfmt>
  <rfmt sheetId="18" s="1" sqref="M2" start="0" length="0">
    <dxf>
      <font>
        <sz val="10"/>
        <color auto="1"/>
        <name val="Arial"/>
        <scheme val="none"/>
      </font>
      <numFmt numFmtId="0" formatCode="General"/>
      <alignment vertical="bottom" readingOrder="0"/>
      <border outline="0">
        <top/>
      </border>
    </dxf>
  </rfmt>
  <rfmt sheetId="18" s="1" sqref="N2" start="0" length="0">
    <dxf>
      <font>
        <sz val="10"/>
        <color auto="1"/>
        <name val="Arial"/>
        <scheme val="none"/>
      </font>
      <numFmt numFmtId="0" formatCode="General"/>
      <alignment vertical="bottom" readingOrder="0"/>
      <border outline="0">
        <top/>
      </border>
    </dxf>
  </rfmt>
  <rfmt sheetId="18" s="1" sqref="O2" start="0" length="0">
    <dxf>
      <font>
        <sz val="10"/>
        <color auto="1"/>
        <name val="Arial"/>
        <scheme val="none"/>
      </font>
      <numFmt numFmtId="0" formatCode="General"/>
      <alignment vertical="bottom" readingOrder="0"/>
      <border outline="0">
        <top/>
      </border>
    </dxf>
  </rfmt>
  <rfmt sheetId="18" s="1" sqref="P2" start="0" length="0">
    <dxf>
      <font>
        <sz val="10"/>
        <color auto="1"/>
        <name val="Arial"/>
        <scheme val="none"/>
      </font>
      <numFmt numFmtId="0" formatCode="General"/>
      <alignment vertical="bottom" readingOrder="0"/>
      <border outline="0">
        <top/>
      </border>
    </dxf>
  </rfmt>
  <rfmt sheetId="18" s="1" sqref="Q2" start="0" length="0">
    <dxf>
      <font>
        <sz val="10"/>
        <color auto="1"/>
        <name val="Arial"/>
        <scheme val="none"/>
      </font>
      <numFmt numFmtId="0" formatCode="General"/>
      <alignment vertical="bottom" readingOrder="0"/>
      <border outline="0">
        <top/>
      </border>
    </dxf>
  </rfmt>
  <rfmt sheetId="18" s="1" sqref="R2" start="0" length="0">
    <dxf>
      <font>
        <sz val="10"/>
        <color auto="1"/>
        <name val="Arial"/>
        <scheme val="none"/>
      </font>
      <numFmt numFmtId="0" formatCode="General"/>
      <alignment vertical="bottom" readingOrder="0"/>
      <border outline="0">
        <top/>
      </border>
    </dxf>
  </rfmt>
  <rfmt sheetId="18" s="1" sqref="T2" start="0" length="0">
    <dxf>
      <font>
        <sz val="10"/>
        <color auto="1"/>
        <name val="Arial"/>
        <scheme val="none"/>
      </font>
      <numFmt numFmtId="0" formatCode="General"/>
    </dxf>
  </rfmt>
  <rfmt sheetId="18" s="1" sqref="U2" start="0" length="0">
    <dxf>
      <font>
        <sz val="10"/>
        <color auto="1"/>
        <name val="Arial"/>
        <scheme val="none"/>
      </font>
      <numFmt numFmtId="0" formatCode="General"/>
    </dxf>
  </rfmt>
  <rfmt sheetId="18" s="1" sqref="V2" start="0" length="0">
    <dxf>
      <font>
        <sz val="10"/>
        <color auto="1"/>
        <name val="Arial"/>
        <scheme val="none"/>
      </font>
      <numFmt numFmtId="0" formatCode="General"/>
    </dxf>
  </rfmt>
  <rfmt sheetId="18" s="1" sqref="W2" start="0" length="0">
    <dxf>
      <font>
        <sz val="10"/>
        <color auto="1"/>
        <name val="Arial"/>
        <scheme val="none"/>
      </font>
      <numFmt numFmtId="0" formatCode="General"/>
    </dxf>
  </rfmt>
  <rfmt sheetId="18" s="1" sqref="X2" start="0" length="0">
    <dxf>
      <font>
        <sz val="10"/>
        <color auto="1"/>
        <name val="Arial"/>
        <scheme val="none"/>
      </font>
      <numFmt numFmtId="0" formatCode="General"/>
    </dxf>
  </rfmt>
  <rcc rId="6134" sId="18">
    <nc r="B3" t="inlineStr">
      <is>
        <t>Wynik z tytułu odsetek / dochody ogółem</t>
      </is>
    </nc>
  </rcc>
  <rcc rId="6135" sId="18">
    <nc r="C3" t="inlineStr">
      <is>
        <t>Net interest income/Total income</t>
      </is>
    </nc>
  </rcc>
  <rcc rId="6136" sId="18" numFmtId="14">
    <nc r="D3">
      <v>0.65</v>
    </nc>
  </rcc>
  <rcc rId="6137" sId="18" numFmtId="14">
    <nc r="E3">
      <v>0.751</v>
    </nc>
  </rcc>
  <rfmt sheetId="18" s="1" sqref="F3" start="0" length="0">
    <dxf>
      <font>
        <sz val="10"/>
        <color auto="1"/>
        <name val="Arial"/>
        <scheme val="none"/>
      </font>
      <numFmt numFmtId="0" formatCode="General"/>
      <alignment vertical="bottom" readingOrder="0"/>
      <border outline="0">
        <top/>
        <bottom/>
      </border>
    </dxf>
  </rfmt>
  <rfmt sheetId="18" s="1" sqref="G3" start="0" length="0">
    <dxf>
      <font>
        <sz val="10"/>
        <color auto="1"/>
        <name val="Arial"/>
        <scheme val="none"/>
      </font>
      <numFmt numFmtId="0" formatCode="General"/>
      <alignment vertical="bottom" readingOrder="0"/>
      <border outline="0">
        <top/>
        <bottom/>
      </border>
    </dxf>
  </rfmt>
  <rfmt sheetId="18" s="1" sqref="H3" start="0" length="0">
    <dxf>
      <font>
        <sz val="10"/>
        <color auto="1"/>
        <name val="Arial"/>
        <scheme val="none"/>
      </font>
      <numFmt numFmtId="0" formatCode="General"/>
      <alignment vertical="bottom" readingOrder="0"/>
      <border outline="0">
        <top/>
        <bottom/>
      </border>
    </dxf>
  </rfmt>
  <rfmt sheetId="18" s="1" sqref="I3" start="0" length="0">
    <dxf>
      <font>
        <sz val="10"/>
        <color auto="1"/>
        <name val="Arial"/>
        <scheme val="none"/>
      </font>
      <numFmt numFmtId="0" formatCode="General"/>
      <alignment vertical="bottom" readingOrder="0"/>
      <border outline="0">
        <top/>
        <bottom/>
      </border>
    </dxf>
  </rfmt>
  <rfmt sheetId="18" s="1" sqref="J3" start="0" length="0">
    <dxf>
      <font>
        <sz val="10"/>
        <color auto="1"/>
        <name val="Arial"/>
        <scheme val="none"/>
      </font>
      <numFmt numFmtId="0" formatCode="General"/>
      <alignment vertical="bottom" readingOrder="0"/>
      <border outline="0">
        <top/>
        <bottom/>
      </border>
    </dxf>
  </rfmt>
  <rfmt sheetId="18" s="1" sqref="K3" start="0" length="0">
    <dxf>
      <font>
        <sz val="10"/>
        <color auto="1"/>
        <name val="Arial"/>
        <scheme val="none"/>
      </font>
      <numFmt numFmtId="0" formatCode="General"/>
      <alignment vertical="bottom" readingOrder="0"/>
      <border outline="0">
        <top/>
        <bottom/>
      </border>
    </dxf>
  </rfmt>
  <rfmt sheetId="18" s="1" sqref="L3" start="0" length="0">
    <dxf>
      <font>
        <sz val="10"/>
        <color auto="1"/>
        <name val="Arial"/>
        <scheme val="none"/>
      </font>
      <numFmt numFmtId="0" formatCode="General"/>
      <alignment vertical="bottom" readingOrder="0"/>
      <border outline="0">
        <top/>
        <bottom/>
      </border>
    </dxf>
  </rfmt>
  <rfmt sheetId="18" s="1" sqref="M3" start="0" length="0">
    <dxf>
      <font>
        <sz val="10"/>
        <color auto="1"/>
        <name val="Arial"/>
        <scheme val="none"/>
      </font>
      <numFmt numFmtId="0" formatCode="General"/>
      <alignment vertical="bottom" readingOrder="0"/>
      <border outline="0">
        <top/>
        <bottom/>
      </border>
    </dxf>
  </rfmt>
  <rfmt sheetId="18" s="1" sqref="N3" start="0" length="0">
    <dxf>
      <font>
        <sz val="10"/>
        <color auto="1"/>
        <name val="Arial"/>
        <scheme val="none"/>
      </font>
      <numFmt numFmtId="0" formatCode="General"/>
      <alignment vertical="bottom" readingOrder="0"/>
      <border outline="0">
        <top/>
        <bottom/>
      </border>
    </dxf>
  </rfmt>
  <rfmt sheetId="18" s="1" sqref="O3" start="0" length="0">
    <dxf>
      <font>
        <sz val="10"/>
        <color auto="1"/>
        <name val="Arial"/>
        <scheme val="none"/>
      </font>
      <numFmt numFmtId="0" formatCode="General"/>
      <alignment vertical="bottom" readingOrder="0"/>
      <border outline="0">
        <top/>
        <bottom/>
      </border>
    </dxf>
  </rfmt>
  <rfmt sheetId="18" s="1" sqref="P3" start="0" length="0">
    <dxf>
      <font>
        <sz val="10"/>
        <color auto="1"/>
        <name val="Arial"/>
        <scheme val="none"/>
      </font>
      <numFmt numFmtId="0" formatCode="General"/>
      <alignment vertical="bottom" readingOrder="0"/>
      <border outline="0">
        <top/>
        <bottom/>
      </border>
    </dxf>
  </rfmt>
  <rfmt sheetId="18" s="1" sqref="Q3" start="0" length="0">
    <dxf>
      <font>
        <sz val="10"/>
        <color auto="1"/>
        <name val="Arial"/>
        <scheme val="none"/>
      </font>
      <numFmt numFmtId="0" formatCode="General"/>
      <alignment vertical="bottom" readingOrder="0"/>
      <border outline="0">
        <top/>
        <bottom/>
      </border>
    </dxf>
  </rfmt>
  <rfmt sheetId="18" s="1" sqref="R3" start="0" length="0">
    <dxf>
      <font>
        <sz val="10"/>
        <color auto="1"/>
        <name val="Arial"/>
        <scheme val="none"/>
      </font>
      <numFmt numFmtId="0" formatCode="General"/>
      <alignment vertical="bottom" readingOrder="0"/>
      <border outline="0">
        <top/>
        <bottom/>
      </border>
    </dxf>
  </rfmt>
  <rfmt sheetId="18" s="1" sqref="T3" start="0" length="0">
    <dxf>
      <font>
        <sz val="10"/>
        <color auto="1"/>
        <name val="Arial"/>
        <scheme val="none"/>
      </font>
      <numFmt numFmtId="0" formatCode="General"/>
    </dxf>
  </rfmt>
  <rfmt sheetId="18" s="1" sqref="U3" start="0" length="0">
    <dxf>
      <font>
        <sz val="10"/>
        <color auto="1"/>
        <name val="Arial"/>
        <scheme val="none"/>
      </font>
      <numFmt numFmtId="0" formatCode="General"/>
    </dxf>
  </rfmt>
  <rfmt sheetId="18" s="1" sqref="V3" start="0" length="0">
    <dxf>
      <font>
        <sz val="10"/>
        <color auto="1"/>
        <name val="Arial"/>
        <scheme val="none"/>
      </font>
      <numFmt numFmtId="0" formatCode="General"/>
    </dxf>
  </rfmt>
  <rfmt sheetId="18" s="1" sqref="W3" start="0" length="0">
    <dxf>
      <font>
        <sz val="10"/>
        <color auto="1"/>
        <name val="Arial"/>
        <scheme val="none"/>
      </font>
      <numFmt numFmtId="0" formatCode="General"/>
    </dxf>
  </rfmt>
  <rfmt sheetId="18" s="1" sqref="X3" start="0" length="0">
    <dxf>
      <font>
        <sz val="10"/>
        <color auto="1"/>
        <name val="Arial"/>
        <scheme val="none"/>
      </font>
      <numFmt numFmtId="0" formatCode="General"/>
    </dxf>
  </rfmt>
  <rcc rId="6138" sId="18">
    <nc r="B4" t="inlineStr">
      <is>
        <r>
          <t xml:space="preserve">Marża odsetkowa netto </t>
        </r>
        <r>
          <rPr>
            <vertAlign val="superscript"/>
            <sz val="8"/>
            <rFont val="Open Sans"/>
            <family val="2"/>
            <charset val="238"/>
          </rPr>
          <t xml:space="preserve">1) </t>
        </r>
      </is>
    </nc>
  </rcc>
  <rcc rId="6139" sId="18">
    <nc r="C4" t="inlineStr">
      <is>
        <r>
          <t xml:space="preserve">Net interest margin </t>
        </r>
        <r>
          <rPr>
            <vertAlign val="superscript"/>
            <sz val="8"/>
            <rFont val="Open Sans"/>
            <family val="2"/>
            <charset val="238"/>
          </rPr>
          <t>1)</t>
        </r>
      </is>
    </nc>
  </rcc>
  <rcc rId="6140" sId="18" numFmtId="14">
    <nc r="D4">
      <v>2.5600000000000001E-2</v>
    </nc>
  </rcc>
  <rcc rId="6141" sId="18" numFmtId="14">
    <nc r="E4">
      <v>4.02E-2</v>
    </nc>
  </rcc>
  <rfmt sheetId="18" s="1" sqref="F4" start="0" length="0">
    <dxf>
      <font>
        <sz val="10"/>
        <color auto="1"/>
        <name val="Arial"/>
        <scheme val="none"/>
      </font>
      <numFmt numFmtId="0" formatCode="General"/>
      <alignment vertical="bottom" readingOrder="0"/>
      <border outline="0">
        <top/>
        <bottom/>
      </border>
    </dxf>
  </rfmt>
  <rfmt sheetId="18" s="1" sqref="G4" start="0" length="0">
    <dxf>
      <font>
        <sz val="10"/>
        <color auto="1"/>
        <name val="Arial"/>
        <scheme val="none"/>
      </font>
      <numFmt numFmtId="0" formatCode="General"/>
      <alignment vertical="bottom" readingOrder="0"/>
      <border outline="0">
        <top/>
        <bottom/>
      </border>
    </dxf>
  </rfmt>
  <rfmt sheetId="18" s="1" sqref="H4" start="0" length="0">
    <dxf>
      <font>
        <sz val="10"/>
        <color auto="1"/>
        <name val="Arial"/>
        <scheme val="none"/>
      </font>
      <numFmt numFmtId="0" formatCode="General"/>
      <alignment vertical="bottom" readingOrder="0"/>
      <border outline="0">
        <top/>
        <bottom/>
      </border>
    </dxf>
  </rfmt>
  <rfmt sheetId="18" s="1" sqref="I4" start="0" length="0">
    <dxf>
      <font>
        <sz val="10"/>
        <color auto="1"/>
        <name val="Arial"/>
        <scheme val="none"/>
      </font>
      <numFmt numFmtId="0" formatCode="General"/>
      <alignment vertical="bottom" readingOrder="0"/>
      <border outline="0">
        <top/>
        <bottom/>
      </border>
    </dxf>
  </rfmt>
  <rfmt sheetId="18" s="1" sqref="J4" start="0" length="0">
    <dxf>
      <font>
        <sz val="10"/>
        <color auto="1"/>
        <name val="Arial"/>
        <scheme val="none"/>
      </font>
      <numFmt numFmtId="0" formatCode="General"/>
      <alignment vertical="bottom" readingOrder="0"/>
      <border outline="0">
        <top/>
        <bottom/>
      </border>
    </dxf>
  </rfmt>
  <rfmt sheetId="18" s="1" sqref="K4" start="0" length="0">
    <dxf>
      <font>
        <sz val="10"/>
        <color auto="1"/>
        <name val="Arial"/>
        <scheme val="none"/>
      </font>
      <numFmt numFmtId="0" formatCode="General"/>
      <alignment vertical="bottom" readingOrder="0"/>
      <border outline="0">
        <top/>
        <bottom/>
      </border>
    </dxf>
  </rfmt>
  <rfmt sheetId="18" s="1" sqref="L4" start="0" length="0">
    <dxf>
      <font>
        <sz val="10"/>
        <color auto="1"/>
        <name val="Arial"/>
        <scheme val="none"/>
      </font>
      <numFmt numFmtId="0" formatCode="General"/>
      <alignment vertical="bottom" readingOrder="0"/>
      <border outline="0">
        <top/>
        <bottom/>
      </border>
    </dxf>
  </rfmt>
  <rfmt sheetId="18" s="1" sqref="M4" start="0" length="0">
    <dxf>
      <font>
        <sz val="10"/>
        <color auto="1"/>
        <name val="Arial"/>
        <scheme val="none"/>
      </font>
      <numFmt numFmtId="0" formatCode="General"/>
      <alignment vertical="bottom" readingOrder="0"/>
      <border outline="0">
        <top/>
        <bottom/>
      </border>
    </dxf>
  </rfmt>
  <rfmt sheetId="18" s="1" sqref="N4" start="0" length="0">
    <dxf>
      <font>
        <sz val="10"/>
        <color auto="1"/>
        <name val="Arial"/>
        <scheme val="none"/>
      </font>
      <numFmt numFmtId="0" formatCode="General"/>
      <alignment vertical="bottom" readingOrder="0"/>
      <border outline="0">
        <top/>
        <bottom/>
      </border>
    </dxf>
  </rfmt>
  <rfmt sheetId="18" s="1" sqref="O4" start="0" length="0">
    <dxf>
      <font>
        <sz val="10"/>
        <color auto="1"/>
        <name val="Arial"/>
        <scheme val="none"/>
      </font>
      <numFmt numFmtId="0" formatCode="General"/>
      <alignment vertical="bottom" readingOrder="0"/>
      <border outline="0">
        <top/>
        <bottom/>
      </border>
    </dxf>
  </rfmt>
  <rfmt sheetId="18" s="1" sqref="P4" start="0" length="0">
    <dxf>
      <font>
        <sz val="10"/>
        <color auto="1"/>
        <name val="Arial"/>
        <scheme val="none"/>
      </font>
      <numFmt numFmtId="0" formatCode="General"/>
      <alignment vertical="bottom" readingOrder="0"/>
      <border outline="0">
        <top/>
        <bottom/>
      </border>
    </dxf>
  </rfmt>
  <rfmt sheetId="18" s="1" sqref="Q4" start="0" length="0">
    <dxf>
      <font>
        <sz val="10"/>
        <color auto="1"/>
        <name val="Arial"/>
        <scheme val="none"/>
      </font>
      <numFmt numFmtId="0" formatCode="General"/>
      <alignment vertical="bottom" readingOrder="0"/>
      <border outline="0">
        <top/>
        <bottom/>
      </border>
    </dxf>
  </rfmt>
  <rfmt sheetId="18" s="1" sqref="R4" start="0" length="0">
    <dxf>
      <font>
        <sz val="10"/>
        <color auto="1"/>
        <name val="Arial"/>
        <scheme val="none"/>
      </font>
      <numFmt numFmtId="0" formatCode="General"/>
      <alignment vertical="bottom" readingOrder="0"/>
      <border outline="0">
        <top/>
        <bottom/>
      </border>
    </dxf>
  </rfmt>
  <rfmt sheetId="18" s="1" sqref="T4" start="0" length="0">
    <dxf>
      <font>
        <sz val="10"/>
        <color auto="1"/>
        <name val="Arial"/>
        <scheme val="none"/>
      </font>
      <numFmt numFmtId="0" formatCode="General"/>
    </dxf>
  </rfmt>
  <rfmt sheetId="18" s="1" sqref="U4" start="0" length="0">
    <dxf>
      <font>
        <sz val="10"/>
        <color auto="1"/>
        <name val="Arial"/>
        <scheme val="none"/>
      </font>
      <numFmt numFmtId="0" formatCode="General"/>
    </dxf>
  </rfmt>
  <rfmt sheetId="18" s="1" sqref="V4" start="0" length="0">
    <dxf>
      <font>
        <sz val="10"/>
        <color auto="1"/>
        <name val="Arial"/>
        <scheme val="none"/>
      </font>
      <numFmt numFmtId="0" formatCode="General"/>
    </dxf>
  </rfmt>
  <rfmt sheetId="18" s="1" sqref="W4" start="0" length="0">
    <dxf>
      <font>
        <sz val="10"/>
        <color auto="1"/>
        <name val="Arial"/>
        <scheme val="none"/>
      </font>
      <numFmt numFmtId="0" formatCode="General"/>
    </dxf>
  </rfmt>
  <rfmt sheetId="18" s="1" sqref="X4" start="0" length="0">
    <dxf>
      <font>
        <sz val="10"/>
        <color auto="1"/>
        <name val="Arial"/>
        <scheme val="none"/>
      </font>
      <numFmt numFmtId="0" formatCode="General"/>
    </dxf>
  </rfmt>
  <rcc rId="6142" sId="18">
    <nc r="B5" t="inlineStr">
      <is>
        <t xml:space="preserve">Wynik z tytułu prowizji / dochody ogółem </t>
      </is>
    </nc>
  </rcc>
  <rcc rId="6143" sId="18">
    <nc r="C5" t="inlineStr">
      <is>
        <t xml:space="preserve">Net commission income/Total income </t>
      </is>
    </nc>
  </rcc>
  <rcc rId="6144" sId="18" numFmtId="14">
    <nc r="D5">
      <v>0.28899999999999998</v>
    </nc>
  </rcc>
  <rcc rId="6145" sId="18" numFmtId="14">
    <nc r="E5">
      <v>0.221</v>
    </nc>
  </rcc>
  <rfmt sheetId="18" s="1" sqref="F5" start="0" length="0">
    <dxf>
      <font>
        <sz val="10"/>
        <color auto="1"/>
        <name val="Arial"/>
        <scheme val="none"/>
      </font>
      <numFmt numFmtId="0" formatCode="General"/>
      <alignment vertical="bottom" readingOrder="0"/>
      <border outline="0">
        <top/>
        <bottom/>
      </border>
    </dxf>
  </rfmt>
  <rfmt sheetId="18" s="1" sqref="G5" start="0" length="0">
    <dxf>
      <font>
        <sz val="10"/>
        <color auto="1"/>
        <name val="Arial"/>
        <scheme val="none"/>
      </font>
      <numFmt numFmtId="0" formatCode="General"/>
      <alignment vertical="bottom" readingOrder="0"/>
      <border outline="0">
        <top/>
        <bottom/>
      </border>
    </dxf>
  </rfmt>
  <rfmt sheetId="18" s="1" sqref="H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5" start="0" length="0">
    <dxf>
      <font>
        <sz val="10"/>
        <color auto="1"/>
        <name val="Arial"/>
        <scheme val="none"/>
      </font>
      <numFmt numFmtId="0" formatCode="General"/>
      <alignment vertical="bottom" readingOrder="0"/>
      <border outline="0">
        <top/>
        <bottom/>
      </border>
    </dxf>
  </rfmt>
  <rfmt sheetId="18" s="1" sqref="N5" start="0" length="0">
    <dxf>
      <font>
        <sz val="10"/>
        <color auto="1"/>
        <name val="Arial"/>
        <scheme val="none"/>
      </font>
      <numFmt numFmtId="0" formatCode="General"/>
      <alignment vertical="bottom" readingOrder="0"/>
      <border outline="0">
        <top/>
        <bottom/>
      </border>
    </dxf>
  </rfmt>
  <rfmt sheetId="18" s="1" sqref="O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5"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5" start="0" length="0">
    <dxf>
      <font>
        <sz val="10"/>
        <color auto="1"/>
        <name val="Arial"/>
        <scheme val="none"/>
      </font>
      <numFmt numFmtId="0" formatCode="General"/>
    </dxf>
  </rfmt>
  <rfmt sheetId="18" s="1" sqref="U5" start="0" length="0">
    <dxf>
      <font>
        <sz val="10"/>
        <color auto="1"/>
        <name val="Arial"/>
        <scheme val="none"/>
      </font>
      <numFmt numFmtId="0" formatCode="General"/>
    </dxf>
  </rfmt>
  <rfmt sheetId="18" s="1" sqref="V5" start="0" length="0">
    <dxf>
      <font>
        <sz val="10"/>
        <color auto="1"/>
        <name val="Arial"/>
        <scheme val="none"/>
      </font>
      <numFmt numFmtId="0" formatCode="General"/>
    </dxf>
  </rfmt>
  <rfmt sheetId="18" s="1" sqref="W5" start="0" length="0">
    <dxf>
      <font>
        <sz val="10"/>
        <color auto="1"/>
        <name val="Arial"/>
        <scheme val="none"/>
      </font>
      <numFmt numFmtId="0" formatCode="General"/>
    </dxf>
  </rfmt>
  <rfmt sheetId="18" s="1" sqref="X5" start="0" length="0">
    <dxf>
      <font>
        <sz val="10"/>
        <color auto="1"/>
        <name val="Arial"/>
        <scheme val="none"/>
      </font>
      <numFmt numFmtId="0" formatCode="General"/>
    </dxf>
  </rfmt>
  <rcc rId="6146" sId="18">
    <nc r="B6" t="inlineStr">
      <is>
        <t xml:space="preserve">Należności netto od klientów / zobowiązania wobec klientów </t>
      </is>
    </nc>
  </rcc>
  <rcc rId="6147" sId="18">
    <nc r="C6" t="inlineStr">
      <is>
        <t xml:space="preserve">Customer net loans/Customer deposits </t>
      </is>
    </nc>
  </rcc>
  <rcc rId="6148" sId="18" numFmtId="14">
    <nc r="D6">
      <v>0.79300000000000004</v>
    </nc>
  </rcc>
  <rcc rId="6149" sId="18" numFmtId="14">
    <nc r="E6">
      <v>0.79900000000000004</v>
    </nc>
  </rcc>
  <rfmt sheetId="18" s="1" sqref="F6" start="0" length="0">
    <dxf>
      <font>
        <sz val="10"/>
        <color auto="1"/>
        <name val="Arial"/>
        <scheme val="none"/>
      </font>
      <numFmt numFmtId="0" formatCode="General"/>
      <alignment vertical="bottom" readingOrder="0"/>
      <border outline="0">
        <top/>
        <bottom/>
      </border>
    </dxf>
  </rfmt>
  <rfmt sheetId="18" s="1" sqref="G6" start="0" length="0">
    <dxf>
      <font>
        <sz val="10"/>
        <color auto="1"/>
        <name val="Arial"/>
        <scheme val="none"/>
      </font>
      <numFmt numFmtId="0" formatCode="General"/>
      <alignment vertical="bottom" readingOrder="0"/>
      <border outline="0">
        <top/>
        <bottom/>
      </border>
    </dxf>
  </rfmt>
  <rfmt sheetId="18" s="1" sqref="H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6" start="0" length="0">
    <dxf>
      <font>
        <sz val="10"/>
        <color auto="1"/>
        <name val="Arial"/>
        <scheme val="none"/>
      </font>
      <numFmt numFmtId="0" formatCode="General"/>
      <alignment vertical="bottom" readingOrder="0"/>
      <border outline="0">
        <top/>
        <bottom/>
      </border>
    </dxf>
  </rfmt>
  <rfmt sheetId="18" s="1" sqref="N6" start="0" length="0">
    <dxf>
      <font>
        <sz val="10"/>
        <color auto="1"/>
        <name val="Arial"/>
        <scheme val="none"/>
      </font>
      <numFmt numFmtId="0" formatCode="General"/>
      <alignment vertical="bottom" readingOrder="0"/>
      <border outline="0">
        <top/>
        <bottom/>
      </border>
    </dxf>
  </rfmt>
  <rfmt sheetId="18" s="1" sqref="O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6"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6" start="0" length="0">
    <dxf>
      <font>
        <sz val="10"/>
        <color auto="1"/>
        <name val="Arial"/>
        <scheme val="none"/>
      </font>
      <numFmt numFmtId="0" formatCode="General"/>
    </dxf>
  </rfmt>
  <rfmt sheetId="18" s="1" sqref="U6" start="0" length="0">
    <dxf>
      <font>
        <sz val="10"/>
        <color auto="1"/>
        <name val="Arial"/>
        <scheme val="none"/>
      </font>
      <numFmt numFmtId="0" formatCode="General"/>
    </dxf>
  </rfmt>
  <rfmt sheetId="18" s="1" sqref="V6" start="0" length="0">
    <dxf>
      <font>
        <sz val="10"/>
        <color auto="1"/>
        <name val="Arial"/>
        <scheme val="none"/>
      </font>
      <numFmt numFmtId="0" formatCode="General"/>
    </dxf>
  </rfmt>
  <rfmt sheetId="18" s="1" sqref="W6" start="0" length="0">
    <dxf>
      <font>
        <sz val="10"/>
        <color auto="1"/>
        <name val="Arial"/>
        <scheme val="none"/>
      </font>
      <numFmt numFmtId="0" formatCode="General"/>
    </dxf>
  </rfmt>
  <rfmt sheetId="18" s="1" sqref="X6" start="0" length="0">
    <dxf>
      <font>
        <sz val="10"/>
        <color auto="1"/>
        <name val="Arial"/>
        <scheme val="none"/>
      </font>
      <numFmt numFmtId="0" formatCode="General"/>
    </dxf>
  </rfmt>
  <rcc rId="6150" sId="18">
    <nc r="B7" t="inlineStr">
      <is>
        <r>
          <t xml:space="preserve">Wskaźnik kredytów niepracujących </t>
        </r>
        <r>
          <rPr>
            <vertAlign val="superscript"/>
            <sz val="8"/>
            <rFont val="Open Sans"/>
            <family val="2"/>
            <charset val="238"/>
          </rPr>
          <t>2)</t>
        </r>
      </is>
    </nc>
  </rcc>
  <rcc rId="6151" sId="18">
    <nc r="C7" t="inlineStr">
      <is>
        <r>
          <t>NPL ratio</t>
        </r>
        <r>
          <rPr>
            <vertAlign val="superscript"/>
            <sz val="8"/>
            <rFont val="Open Sans"/>
            <family val="2"/>
            <charset val="238"/>
          </rPr>
          <t xml:space="preserve"> 2)</t>
        </r>
      </is>
    </nc>
  </rcc>
  <rcc rId="6152" sId="18" numFmtId="14">
    <nc r="D7">
      <v>0.06</v>
    </nc>
  </rcc>
  <rcc rId="6153" sId="18" numFmtId="14">
    <nc r="E7">
      <v>4.8000000000000001E-2</v>
    </nc>
  </rcc>
  <rfmt sheetId="18" s="1" sqref="F7" start="0" length="0">
    <dxf>
      <font>
        <sz val="10"/>
        <color auto="1"/>
        <name val="Arial"/>
        <scheme val="none"/>
      </font>
      <numFmt numFmtId="0" formatCode="General"/>
      <alignment vertical="bottom" readingOrder="0"/>
      <border outline="0">
        <top/>
        <bottom/>
      </border>
    </dxf>
  </rfmt>
  <rfmt sheetId="18" s="1" sqref="G7" start="0" length="0">
    <dxf>
      <font>
        <sz val="10"/>
        <color auto="1"/>
        <name val="Arial"/>
        <scheme val="none"/>
      </font>
      <numFmt numFmtId="0" formatCode="General"/>
      <alignment vertical="bottom" readingOrder="0"/>
      <border outline="0">
        <top/>
        <bottom/>
      </border>
    </dxf>
  </rfmt>
  <rfmt sheetId="18" s="1" sqref="H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7" start="0" length="0">
    <dxf>
      <font>
        <sz val="10"/>
        <color auto="1"/>
        <name val="Arial"/>
        <scheme val="none"/>
      </font>
      <numFmt numFmtId="0" formatCode="General"/>
      <alignment vertical="bottom" readingOrder="0"/>
      <border outline="0">
        <top/>
        <bottom/>
      </border>
    </dxf>
  </rfmt>
  <rfmt sheetId="18" s="1" sqref="N7" start="0" length="0">
    <dxf>
      <font>
        <sz val="10"/>
        <color auto="1"/>
        <name val="Arial"/>
        <scheme val="none"/>
      </font>
      <numFmt numFmtId="0" formatCode="General"/>
      <alignment vertical="bottom" readingOrder="0"/>
      <border outline="0">
        <top/>
        <bottom/>
      </border>
    </dxf>
  </rfmt>
  <rfmt sheetId="18" s="1" sqref="O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7"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7" start="0" length="0">
    <dxf>
      <font>
        <sz val="10"/>
        <color auto="1"/>
        <name val="Arial"/>
        <scheme val="none"/>
      </font>
      <numFmt numFmtId="0" formatCode="General"/>
    </dxf>
  </rfmt>
  <rfmt sheetId="18" s="1" sqref="U7" start="0" length="0">
    <dxf>
      <font>
        <sz val="10"/>
        <color auto="1"/>
        <name val="Arial"/>
        <scheme val="none"/>
      </font>
      <numFmt numFmtId="0" formatCode="General"/>
    </dxf>
  </rfmt>
  <rfmt sheetId="18" s="1" sqref="V7" start="0" length="0">
    <dxf>
      <font>
        <sz val="10"/>
        <color auto="1"/>
        <name val="Arial"/>
        <scheme val="none"/>
      </font>
      <numFmt numFmtId="0" formatCode="General"/>
    </dxf>
  </rfmt>
  <rfmt sheetId="18" s="1" sqref="W7" start="0" length="0">
    <dxf>
      <font>
        <sz val="10"/>
        <color auto="1"/>
        <name val="Arial"/>
        <scheme val="none"/>
      </font>
      <numFmt numFmtId="0" formatCode="General"/>
    </dxf>
  </rfmt>
  <rfmt sheetId="18" s="1" sqref="X7" start="0" length="0">
    <dxf>
      <font>
        <sz val="10"/>
        <color auto="1"/>
        <name val="Arial"/>
        <scheme val="none"/>
      </font>
      <numFmt numFmtId="0" formatCode="General"/>
    </dxf>
  </rfmt>
  <rcc rId="6154" sId="18">
    <nc r="B8" t="inlineStr">
      <is>
        <r>
          <t xml:space="preserve">Wskaźnik pokrycia rezerwą kredytów niepracujących </t>
        </r>
        <r>
          <rPr>
            <vertAlign val="superscript"/>
            <sz val="8"/>
            <rFont val="Open Sans"/>
            <family val="2"/>
            <charset val="238"/>
          </rPr>
          <t>3)</t>
        </r>
      </is>
    </nc>
  </rcc>
  <rcc rId="6155" sId="18">
    <nc r="C8" t="inlineStr">
      <is>
        <r>
          <t xml:space="preserve">NPL coverage ratio </t>
        </r>
        <r>
          <rPr>
            <vertAlign val="superscript"/>
            <sz val="8"/>
            <rFont val="Open Sans"/>
            <family val="2"/>
            <charset val="238"/>
          </rPr>
          <t>3)</t>
        </r>
      </is>
    </nc>
  </rcc>
  <rcc rId="6156" sId="18" numFmtId="14">
    <nc r="D8">
      <v>0.57199999999999995</v>
    </nc>
  </rcc>
  <rcc rId="6157" sId="18" numFmtId="14">
    <nc r="E8">
      <v>0.61099999999999999</v>
    </nc>
  </rcc>
  <rfmt sheetId="18" s="1" sqref="F8" start="0" length="0">
    <dxf>
      <font>
        <sz val="10"/>
        <color auto="1"/>
        <name val="Arial"/>
        <scheme val="none"/>
      </font>
      <numFmt numFmtId="0" formatCode="General"/>
      <alignment vertical="bottom" readingOrder="0"/>
      <border outline="0">
        <top/>
        <bottom/>
      </border>
    </dxf>
  </rfmt>
  <rfmt sheetId="18" s="1" sqref="G8" start="0" length="0">
    <dxf>
      <font>
        <sz val="10"/>
        <color auto="1"/>
        <name val="Arial"/>
        <scheme val="none"/>
      </font>
      <numFmt numFmtId="0" formatCode="General"/>
      <alignment vertical="bottom" readingOrder="0"/>
      <border outline="0">
        <top/>
        <bottom/>
      </border>
    </dxf>
  </rfmt>
  <rfmt sheetId="18" s="1" sqref="H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8" start="0" length="0">
    <dxf>
      <font>
        <sz val="10"/>
        <color auto="1"/>
        <name val="Arial"/>
        <scheme val="none"/>
      </font>
      <numFmt numFmtId="0" formatCode="General"/>
      <alignment vertical="bottom" readingOrder="0"/>
      <border outline="0">
        <top/>
        <bottom/>
      </border>
    </dxf>
  </rfmt>
  <rfmt sheetId="18" s="1" sqref="N8" start="0" length="0">
    <dxf>
      <font>
        <sz val="10"/>
        <color auto="1"/>
        <name val="Arial"/>
        <scheme val="none"/>
      </font>
      <numFmt numFmtId="0" formatCode="General"/>
      <alignment vertical="bottom" readingOrder="0"/>
      <border outline="0">
        <top/>
        <bottom/>
      </border>
    </dxf>
  </rfmt>
  <rfmt sheetId="18" s="1" sqref="O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8"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8" start="0" length="0">
    <dxf>
      <font>
        <sz val="10"/>
        <color auto="1"/>
        <name val="Arial"/>
        <scheme val="none"/>
      </font>
      <numFmt numFmtId="0" formatCode="General"/>
    </dxf>
  </rfmt>
  <rfmt sheetId="18" s="1" sqref="U8" start="0" length="0">
    <dxf>
      <font>
        <sz val="10"/>
        <color auto="1"/>
        <name val="Arial"/>
        <scheme val="none"/>
      </font>
      <numFmt numFmtId="0" formatCode="General"/>
    </dxf>
  </rfmt>
  <rfmt sheetId="18" s="1" sqref="V8" start="0" length="0">
    <dxf>
      <font>
        <sz val="10"/>
        <color auto="1"/>
        <name val="Arial"/>
        <scheme val="none"/>
      </font>
      <numFmt numFmtId="0" formatCode="General"/>
    </dxf>
  </rfmt>
  <rfmt sheetId="18" s="1" sqref="W8" start="0" length="0">
    <dxf>
      <font>
        <sz val="10"/>
        <color auto="1"/>
        <name val="Arial"/>
        <scheme val="none"/>
      </font>
      <numFmt numFmtId="0" formatCode="General"/>
    </dxf>
  </rfmt>
  <rfmt sheetId="18" s="1" sqref="X8" start="0" length="0">
    <dxf>
      <font>
        <sz val="10"/>
        <color auto="1"/>
        <name val="Arial"/>
        <scheme val="none"/>
      </font>
      <numFmt numFmtId="0" formatCode="General"/>
    </dxf>
  </rfmt>
  <rcc rId="6158" sId="18">
    <nc r="B9" t="inlineStr">
      <is>
        <r>
          <t>Wskaźnik kosztu ryzyka kredytowego</t>
        </r>
        <r>
          <rPr>
            <vertAlign val="superscript"/>
            <sz val="8"/>
            <rFont val="Open Sans"/>
            <family val="2"/>
            <charset val="238"/>
          </rPr>
          <t xml:space="preserve"> 4)</t>
        </r>
      </is>
    </nc>
  </rcc>
  <rcc rId="6159" sId="18">
    <nc r="C9" t="inlineStr">
      <is>
        <r>
          <t xml:space="preserve">Credit risk ratio </t>
        </r>
        <r>
          <rPr>
            <vertAlign val="superscript"/>
            <sz val="8"/>
            <rFont val="Open Sans"/>
            <family val="2"/>
            <charset val="238"/>
          </rPr>
          <t>4)</t>
        </r>
      </is>
    </nc>
  </rcc>
  <rcc rId="6160" sId="18" numFmtId="14">
    <nc r="D9">
      <v>1.14E-2</v>
    </nc>
  </rcc>
  <rcc rId="6161" sId="18" numFmtId="14">
    <nc r="E9">
      <v>5.7999999999999996E-3</v>
    </nc>
  </rcc>
  <rfmt sheetId="18" s="1" sqref="F9" start="0" length="0">
    <dxf>
      <font>
        <sz val="10"/>
        <color auto="1"/>
        <name val="Arial"/>
        <scheme val="none"/>
      </font>
      <numFmt numFmtId="0" formatCode="General"/>
      <alignment vertical="bottom" readingOrder="0"/>
      <border outline="0">
        <top/>
        <bottom/>
      </border>
    </dxf>
  </rfmt>
  <rfmt sheetId="18" s="1" sqref="G9" start="0" length="0">
    <dxf>
      <font>
        <sz val="10"/>
        <color auto="1"/>
        <name val="Arial"/>
        <scheme val="none"/>
      </font>
      <numFmt numFmtId="0" formatCode="General"/>
      <alignment vertical="bottom" readingOrder="0"/>
      <border outline="0">
        <top/>
        <bottom/>
      </border>
    </dxf>
  </rfmt>
  <rfmt sheetId="18" s="1" sqref="H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9" start="0" length="0">
    <dxf>
      <font>
        <sz val="10"/>
        <color auto="1"/>
        <name val="Arial"/>
        <scheme val="none"/>
      </font>
      <numFmt numFmtId="0" formatCode="General"/>
      <alignment vertical="bottom" readingOrder="0"/>
      <border outline="0">
        <top/>
        <bottom/>
      </border>
    </dxf>
  </rfmt>
  <rfmt sheetId="18" s="1" sqref="N9" start="0" length="0">
    <dxf>
      <font>
        <sz val="10"/>
        <color auto="1"/>
        <name val="Arial"/>
        <scheme val="none"/>
      </font>
      <numFmt numFmtId="0" formatCode="General"/>
      <alignment vertical="bottom" readingOrder="0"/>
      <border outline="0">
        <top/>
        <bottom/>
      </border>
    </dxf>
  </rfmt>
  <rfmt sheetId="18" s="1" sqref="O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9"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9" start="0" length="0">
    <dxf>
      <font>
        <sz val="10"/>
        <color auto="1"/>
        <name val="Arial"/>
        <scheme val="none"/>
      </font>
      <numFmt numFmtId="0" formatCode="General"/>
    </dxf>
  </rfmt>
  <rfmt sheetId="18" s="1" sqref="U9" start="0" length="0">
    <dxf>
      <font>
        <sz val="10"/>
        <color auto="1"/>
        <name val="Arial"/>
        <scheme val="none"/>
      </font>
      <numFmt numFmtId="0" formatCode="General"/>
    </dxf>
  </rfmt>
  <rfmt sheetId="18" s="1" sqref="V9" start="0" length="0">
    <dxf>
      <font>
        <sz val="10"/>
        <color auto="1"/>
        <name val="Arial"/>
        <scheme val="none"/>
      </font>
      <numFmt numFmtId="0" formatCode="General"/>
    </dxf>
  </rfmt>
  <rfmt sheetId="18" s="1" sqref="W9" start="0" length="0">
    <dxf>
      <font>
        <sz val="10"/>
        <color auto="1"/>
        <name val="Arial"/>
        <scheme val="none"/>
      </font>
      <numFmt numFmtId="0" formatCode="General"/>
    </dxf>
  </rfmt>
  <rfmt sheetId="18" s="1" sqref="X9" start="0" length="0">
    <dxf>
      <font>
        <sz val="10"/>
        <color auto="1"/>
        <name val="Arial"/>
        <scheme val="none"/>
      </font>
      <numFmt numFmtId="0" formatCode="General"/>
    </dxf>
  </rfmt>
  <rcc rId="6162" sId="18">
    <nc r="B10" t="inlineStr">
      <is>
        <r>
          <t xml:space="preserve">ROE (zwrot z kapitału) </t>
        </r>
        <r>
          <rPr>
            <vertAlign val="superscript"/>
            <sz val="8"/>
            <rFont val="Open Sans"/>
            <family val="2"/>
            <charset val="238"/>
          </rPr>
          <t xml:space="preserve">5) </t>
        </r>
      </is>
    </nc>
  </rcc>
  <rcc rId="6163" sId="18">
    <nc r="C10" t="inlineStr">
      <is>
        <r>
          <t xml:space="preserve">ROE </t>
        </r>
        <r>
          <rPr>
            <vertAlign val="superscript"/>
            <sz val="8"/>
            <rFont val="Open Sans"/>
            <family val="2"/>
            <charset val="238"/>
          </rPr>
          <t>5)</t>
        </r>
      </is>
    </nc>
  </rcc>
  <rcc rId="6164" sId="18" numFmtId="14">
    <nc r="D10">
      <v>4.1000000000000002E-2</v>
    </nc>
  </rcc>
  <rcc rId="6165" sId="18" numFmtId="14">
    <nc r="E10">
      <v>8.5999999999999993E-2</v>
    </nc>
  </rcc>
  <rfmt sheetId="18" s="1" sqref="F10" start="0" length="0">
    <dxf>
      <font>
        <sz val="10"/>
        <color auto="1"/>
        <name val="Arial"/>
        <scheme val="none"/>
      </font>
      <numFmt numFmtId="0" formatCode="General"/>
      <alignment vertical="bottom" readingOrder="0"/>
      <border outline="0">
        <top/>
        <bottom/>
      </border>
    </dxf>
  </rfmt>
  <rfmt sheetId="18" s="1" sqref="G10" start="0" length="0">
    <dxf>
      <font>
        <sz val="10"/>
        <color auto="1"/>
        <name val="Arial"/>
        <scheme val="none"/>
      </font>
      <numFmt numFmtId="0" formatCode="General"/>
      <alignment vertical="bottom" readingOrder="0"/>
      <border outline="0">
        <top/>
        <bottom/>
      </border>
    </dxf>
  </rfmt>
  <rfmt sheetId="18" s="1" sqref="H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10" start="0" length="0">
    <dxf>
      <font>
        <sz val="10"/>
        <color auto="1"/>
        <name val="Arial"/>
        <scheme val="none"/>
      </font>
      <numFmt numFmtId="0" formatCode="General"/>
      <alignment vertical="bottom" readingOrder="0"/>
      <border outline="0">
        <top/>
        <bottom/>
      </border>
    </dxf>
  </rfmt>
  <rfmt sheetId="18" s="1" sqref="N10" start="0" length="0">
    <dxf>
      <font>
        <sz val="10"/>
        <color auto="1"/>
        <name val="Arial"/>
        <scheme val="none"/>
      </font>
      <numFmt numFmtId="0" formatCode="General"/>
      <alignment vertical="bottom" readingOrder="0"/>
      <border outline="0">
        <top/>
        <bottom/>
      </border>
    </dxf>
  </rfmt>
  <rfmt sheetId="18" s="1" sqref="O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10"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10" start="0" length="0">
    <dxf>
      <font>
        <sz val="10"/>
        <color auto="1"/>
        <name val="Arial"/>
        <scheme val="none"/>
      </font>
      <numFmt numFmtId="0" formatCode="General"/>
    </dxf>
  </rfmt>
  <rfmt sheetId="18" s="1" sqref="U10" start="0" length="0">
    <dxf>
      <font>
        <sz val="10"/>
        <color auto="1"/>
        <name val="Arial"/>
        <scheme val="none"/>
      </font>
      <numFmt numFmtId="0" formatCode="General"/>
    </dxf>
  </rfmt>
  <rfmt sheetId="18" s="1" sqref="V10" start="0" length="0">
    <dxf>
      <font>
        <sz val="10"/>
        <color auto="1"/>
        <name val="Arial"/>
        <scheme val="none"/>
      </font>
      <numFmt numFmtId="0" formatCode="General"/>
    </dxf>
  </rfmt>
  <rfmt sheetId="18" s="1" sqref="W10" start="0" length="0">
    <dxf>
      <font>
        <sz val="10"/>
        <color auto="1"/>
        <name val="Arial"/>
        <scheme val="none"/>
      </font>
      <numFmt numFmtId="0" formatCode="General"/>
    </dxf>
  </rfmt>
  <rfmt sheetId="18" s="1" sqref="X10" start="0" length="0">
    <dxf>
      <font>
        <sz val="10"/>
        <color auto="1"/>
        <name val="Arial"/>
        <scheme val="none"/>
      </font>
      <numFmt numFmtId="0" formatCode="General"/>
    </dxf>
  </rfmt>
  <rcc rId="6166" sId="18">
    <nc r="B11" t="inlineStr">
      <is>
        <r>
          <t xml:space="preserve">ROTE (zwrot z kapitału materialnego) </t>
        </r>
        <r>
          <rPr>
            <vertAlign val="superscript"/>
            <sz val="8"/>
            <rFont val="Open Sans"/>
            <family val="2"/>
            <charset val="238"/>
          </rPr>
          <t>6)</t>
        </r>
      </is>
    </nc>
  </rcc>
  <rcc rId="6167" sId="18">
    <nc r="C11" t="inlineStr">
      <is>
        <r>
          <t xml:space="preserve">ROTE </t>
        </r>
        <r>
          <rPr>
            <vertAlign val="superscript"/>
            <sz val="8"/>
            <rFont val="Open Sans"/>
            <family val="2"/>
            <charset val="238"/>
          </rPr>
          <t>6)</t>
        </r>
      </is>
    </nc>
  </rcc>
  <rcc rId="6168" sId="18" numFmtId="14">
    <nc r="D11">
      <v>0.05</v>
    </nc>
  </rcc>
  <rcc rId="6169" sId="18" numFmtId="14">
    <nc r="E11">
      <v>8.6999999999999994E-2</v>
    </nc>
  </rcc>
  <rfmt sheetId="18" s="1" sqref="F11" start="0" length="0">
    <dxf>
      <font>
        <sz val="10"/>
        <color auto="1"/>
        <name val="Arial"/>
        <scheme val="none"/>
      </font>
      <numFmt numFmtId="0" formatCode="General"/>
      <alignment vertical="bottom" readingOrder="0"/>
      <border outline="0">
        <top/>
        <bottom/>
      </border>
    </dxf>
  </rfmt>
  <rfmt sheetId="18" s="1" sqref="G11" start="0" length="0">
    <dxf>
      <font>
        <sz val="10"/>
        <color auto="1"/>
        <name val="Arial"/>
        <scheme val="none"/>
      </font>
      <numFmt numFmtId="0" formatCode="General"/>
      <alignment vertical="bottom" readingOrder="0"/>
      <border outline="0">
        <top/>
        <bottom/>
      </border>
    </dxf>
  </rfmt>
  <rfmt sheetId="18" s="1" sqref="H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11" start="0" length="0">
    <dxf>
      <font>
        <sz val="10"/>
        <color auto="1"/>
        <name val="Arial"/>
        <scheme val="none"/>
      </font>
      <numFmt numFmtId="0" formatCode="General"/>
      <alignment vertical="bottom" readingOrder="0"/>
      <border outline="0">
        <top/>
        <bottom/>
      </border>
    </dxf>
  </rfmt>
  <rfmt sheetId="18" s="1" sqref="N11" start="0" length="0">
    <dxf>
      <font>
        <sz val="10"/>
        <color auto="1"/>
        <name val="Arial"/>
        <scheme val="none"/>
      </font>
      <numFmt numFmtId="0" formatCode="General"/>
      <alignment vertical="bottom" readingOrder="0"/>
      <border outline="0">
        <top/>
        <bottom/>
      </border>
    </dxf>
  </rfmt>
  <rfmt sheetId="18" s="1" sqref="O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11"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11" start="0" length="0">
    <dxf>
      <font>
        <sz val="10"/>
        <color auto="1"/>
        <name val="Arial"/>
        <scheme val="none"/>
      </font>
      <numFmt numFmtId="0" formatCode="General"/>
    </dxf>
  </rfmt>
  <rfmt sheetId="18" s="1" sqref="U11" start="0" length="0">
    <dxf>
      <font>
        <sz val="10"/>
        <color auto="1"/>
        <name val="Arial"/>
        <scheme val="none"/>
      </font>
      <numFmt numFmtId="0" formatCode="General"/>
    </dxf>
  </rfmt>
  <rfmt sheetId="18" s="1" sqref="V11" start="0" length="0">
    <dxf>
      <font>
        <sz val="10"/>
        <color auto="1"/>
        <name val="Arial"/>
        <scheme val="none"/>
      </font>
      <numFmt numFmtId="0" formatCode="General"/>
    </dxf>
  </rfmt>
  <rfmt sheetId="18" s="1" sqref="W11" start="0" length="0">
    <dxf>
      <font>
        <sz val="10"/>
        <color auto="1"/>
        <name val="Arial"/>
        <scheme val="none"/>
      </font>
      <numFmt numFmtId="0" formatCode="General"/>
    </dxf>
  </rfmt>
  <rfmt sheetId="18" s="1" sqref="X11" start="0" length="0">
    <dxf>
      <font>
        <sz val="10"/>
        <color auto="1"/>
        <name val="Arial"/>
        <scheme val="none"/>
      </font>
      <numFmt numFmtId="0" formatCode="General"/>
    </dxf>
  </rfmt>
  <rcc rId="6170" sId="18">
    <nc r="B12" t="inlineStr">
      <is>
        <r>
          <t>ROA (zwrot z aktywów)</t>
        </r>
        <r>
          <rPr>
            <vertAlign val="superscript"/>
            <sz val="8"/>
            <rFont val="Open Sans"/>
            <family val="2"/>
            <charset val="238"/>
          </rPr>
          <t xml:space="preserve"> 7) </t>
        </r>
      </is>
    </nc>
  </rcc>
  <rcc rId="6171" sId="18">
    <nc r="C12" t="inlineStr">
      <is>
        <r>
          <t xml:space="preserve">ROA </t>
        </r>
        <r>
          <rPr>
            <vertAlign val="superscript"/>
            <sz val="8"/>
            <rFont val="Open Sans"/>
            <family val="2"/>
            <charset val="238"/>
          </rPr>
          <t>7)</t>
        </r>
      </is>
    </nc>
  </rcc>
  <rcc rId="6172" sId="18" numFmtId="14">
    <nc r="D12">
      <v>4.0000000000000001E-3</v>
    </nc>
  </rcc>
  <rcc rId="6173" sId="18" numFmtId="14">
    <nc r="E12">
      <v>8.0000000000000002E-3</v>
    </nc>
  </rcc>
  <rfmt sheetId="18" s="1" sqref="F12" start="0" length="0">
    <dxf>
      <font>
        <sz val="10"/>
        <color auto="1"/>
        <name val="Arial"/>
        <scheme val="none"/>
      </font>
      <numFmt numFmtId="0" formatCode="General"/>
      <alignment vertical="bottom" readingOrder="0"/>
      <border outline="0">
        <top/>
        <bottom/>
      </border>
    </dxf>
  </rfmt>
  <rfmt sheetId="18" s="1" sqref="G12" start="0" length="0">
    <dxf>
      <font>
        <sz val="10"/>
        <color auto="1"/>
        <name val="Arial"/>
        <scheme val="none"/>
      </font>
      <numFmt numFmtId="0" formatCode="General"/>
      <alignment vertical="bottom" readingOrder="0"/>
      <border outline="0">
        <top/>
        <bottom/>
      </border>
    </dxf>
  </rfmt>
  <rfmt sheetId="18" s="1" sqref="H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12" start="0" length="0">
    <dxf>
      <font>
        <sz val="10"/>
        <color auto="1"/>
        <name val="Arial"/>
        <scheme val="none"/>
      </font>
      <numFmt numFmtId="0" formatCode="General"/>
      <alignment vertical="bottom" readingOrder="0"/>
      <border outline="0">
        <top/>
        <bottom/>
      </border>
    </dxf>
  </rfmt>
  <rfmt sheetId="18" s="1" sqref="N12" start="0" length="0">
    <dxf>
      <font>
        <sz val="10"/>
        <color auto="1"/>
        <name val="Arial"/>
        <scheme val="none"/>
      </font>
      <numFmt numFmtId="0" formatCode="General"/>
      <alignment vertical="bottom" readingOrder="0"/>
      <border outline="0">
        <top/>
        <bottom/>
      </border>
    </dxf>
  </rfmt>
  <rfmt sheetId="18" s="1" sqref="O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12"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12" start="0" length="0">
    <dxf>
      <font>
        <sz val="10"/>
        <color auto="1"/>
        <name val="Arial"/>
        <scheme val="none"/>
      </font>
      <numFmt numFmtId="0" formatCode="General"/>
    </dxf>
  </rfmt>
  <rfmt sheetId="18" s="1" sqref="U12" start="0" length="0">
    <dxf>
      <font>
        <sz val="10"/>
        <color auto="1"/>
        <name val="Arial"/>
        <scheme val="none"/>
      </font>
      <numFmt numFmtId="0" formatCode="General"/>
    </dxf>
  </rfmt>
  <rfmt sheetId="18" s="1" sqref="V12" start="0" length="0">
    <dxf>
      <font>
        <sz val="10"/>
        <color auto="1"/>
        <name val="Arial"/>
        <scheme val="none"/>
      </font>
      <numFmt numFmtId="0" formatCode="General"/>
    </dxf>
  </rfmt>
  <rfmt sheetId="18" s="1" sqref="W12" start="0" length="0">
    <dxf>
      <font>
        <sz val="10"/>
        <color auto="1"/>
        <name val="Arial"/>
        <scheme val="none"/>
      </font>
      <numFmt numFmtId="0" formatCode="General"/>
    </dxf>
  </rfmt>
  <rfmt sheetId="18" s="1" sqref="X12" start="0" length="0">
    <dxf>
      <font>
        <sz val="10"/>
        <color auto="1"/>
        <name val="Arial"/>
        <scheme val="none"/>
      </font>
      <numFmt numFmtId="0" formatCode="General"/>
    </dxf>
  </rfmt>
  <rcc rId="6174" sId="18">
    <nc r="B13" t="inlineStr">
      <is>
        <r>
          <t xml:space="preserve">Współczynnik kapitałowy </t>
        </r>
        <r>
          <rPr>
            <vertAlign val="superscript"/>
            <sz val="8"/>
            <rFont val="Open Sans"/>
            <family val="2"/>
            <charset val="238"/>
          </rPr>
          <t>8)</t>
        </r>
      </is>
    </nc>
  </rcc>
  <rcc rId="6175" sId="18">
    <nc r="C13" t="inlineStr">
      <is>
        <r>
          <t xml:space="preserve">Capital ratio </t>
        </r>
        <r>
          <rPr>
            <vertAlign val="superscript"/>
            <sz val="8"/>
            <rFont val="Open Sans"/>
            <family val="2"/>
            <charset val="238"/>
          </rPr>
          <t>8)</t>
        </r>
      </is>
    </nc>
  </rcc>
  <rcc rId="6176" sId="18" numFmtId="14">
    <nc r="D13">
      <v>0.2089</v>
    </nc>
  </rcc>
  <rcc rId="6177" sId="18" numFmtId="14">
    <nc r="E13">
      <v>0.1812</v>
    </nc>
  </rcc>
  <rfmt sheetId="18" s="1" sqref="F13" start="0" length="0">
    <dxf>
      <font>
        <sz val="10"/>
        <color auto="1"/>
        <name val="Arial"/>
        <scheme val="none"/>
      </font>
      <numFmt numFmtId="0" formatCode="General"/>
      <alignment vertical="bottom" readingOrder="0"/>
      <border outline="0">
        <top/>
        <bottom/>
      </border>
    </dxf>
  </rfmt>
  <rfmt sheetId="18" s="1" sqref="G13" start="0" length="0">
    <dxf>
      <font>
        <sz val="10"/>
        <color auto="1"/>
        <name val="Arial"/>
        <scheme val="none"/>
      </font>
      <numFmt numFmtId="0" formatCode="General"/>
      <alignment vertical="bottom" readingOrder="0"/>
      <border outline="0">
        <top/>
        <bottom/>
      </border>
    </dxf>
  </rfmt>
  <rfmt sheetId="18" s="1" sqref="H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I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J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K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L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M13" start="0" length="0">
    <dxf>
      <font>
        <sz val="10"/>
        <color auto="1"/>
        <name val="Arial"/>
        <scheme val="none"/>
      </font>
      <numFmt numFmtId="0" formatCode="General"/>
      <alignment vertical="bottom" readingOrder="0"/>
      <border outline="0">
        <top/>
        <bottom/>
      </border>
    </dxf>
  </rfmt>
  <rfmt sheetId="18" s="1" sqref="N13" start="0" length="0">
    <dxf>
      <font>
        <sz val="10"/>
        <color auto="1"/>
        <name val="Arial"/>
        <scheme val="none"/>
      </font>
      <numFmt numFmtId="0" formatCode="General"/>
      <alignment vertical="bottom" readingOrder="0"/>
      <border outline="0">
        <top/>
        <bottom/>
      </border>
    </dxf>
  </rfmt>
  <rfmt sheetId="18" s="1" sqref="O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P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Q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R13" start="0" length="0">
    <dxf>
      <font>
        <sz val="10"/>
        <color auto="1"/>
        <name val="Arial"/>
        <scheme val="none"/>
      </font>
      <numFmt numFmtId="0" formatCode="General"/>
      <fill>
        <patternFill patternType="none">
          <bgColor indexed="65"/>
        </patternFill>
      </fill>
      <alignment vertical="bottom" readingOrder="0"/>
      <border outline="0">
        <top/>
        <bottom/>
      </border>
    </dxf>
  </rfmt>
  <rfmt sheetId="18" s="1" sqref="T13" start="0" length="0">
    <dxf>
      <font>
        <sz val="10"/>
        <color auto="1"/>
        <name val="Arial"/>
        <scheme val="none"/>
      </font>
      <numFmt numFmtId="0" formatCode="General"/>
    </dxf>
  </rfmt>
  <rfmt sheetId="18" s="1" sqref="U13" start="0" length="0">
    <dxf>
      <font>
        <sz val="10"/>
        <color auto="1"/>
        <name val="Arial"/>
        <scheme val="none"/>
      </font>
      <numFmt numFmtId="0" formatCode="General"/>
    </dxf>
  </rfmt>
  <rfmt sheetId="18" s="1" sqref="V13" start="0" length="0">
    <dxf>
      <font>
        <sz val="10"/>
        <color auto="1"/>
        <name val="Arial"/>
        <scheme val="none"/>
      </font>
      <numFmt numFmtId="0" formatCode="General"/>
    </dxf>
  </rfmt>
  <rfmt sheetId="18" s="1" sqref="W13" start="0" length="0">
    <dxf>
      <font>
        <sz val="10"/>
        <color auto="1"/>
        <name val="Arial"/>
        <scheme val="none"/>
      </font>
      <numFmt numFmtId="0" formatCode="General"/>
    </dxf>
  </rfmt>
  <rfmt sheetId="18" s="1" sqref="X13" start="0" length="0">
    <dxf>
      <font>
        <sz val="10"/>
        <color auto="1"/>
        <name val="Arial"/>
        <scheme val="none"/>
      </font>
      <numFmt numFmtId="0" formatCode="General"/>
    </dxf>
  </rfmt>
  <rcc rId="6178" sId="18">
    <nc r="B14" t="inlineStr">
      <is>
        <r>
          <t xml:space="preserve">Współczynnik kapitału  Tier I </t>
        </r>
        <r>
          <rPr>
            <vertAlign val="superscript"/>
            <sz val="8"/>
            <rFont val="Open Sans"/>
            <family val="2"/>
            <charset val="238"/>
          </rPr>
          <t xml:space="preserve">9) </t>
        </r>
      </is>
    </nc>
  </rcc>
  <rcc rId="6179" sId="18">
    <nc r="C14" t="inlineStr">
      <is>
        <r>
          <t xml:space="preserve">Tier I ratio </t>
        </r>
        <r>
          <rPr>
            <vertAlign val="superscript"/>
            <sz val="8"/>
            <rFont val="Open Sans"/>
            <family val="2"/>
            <charset val="238"/>
          </rPr>
          <t>9)</t>
        </r>
      </is>
    </nc>
  </rcc>
  <rcc rId="6180" sId="18" numFmtId="14">
    <nc r="D14">
      <v>0.18870000000000001</v>
    </nc>
  </rcc>
  <rcc rId="6181" sId="18" numFmtId="14">
    <nc r="E14">
      <v>0.16189999999999999</v>
    </nc>
  </rcc>
  <rfmt sheetId="18" s="1" sqref="F14" start="0" length="0">
    <dxf>
      <font>
        <sz val="10"/>
        <color auto="1"/>
        <name val="Arial"/>
        <scheme val="none"/>
      </font>
      <numFmt numFmtId="0" formatCode="General"/>
      <alignment vertical="bottom" readingOrder="0"/>
      <border outline="0">
        <top/>
        <bottom/>
      </border>
    </dxf>
  </rfmt>
  <rfmt sheetId="18" s="1" sqref="G14" start="0" length="0">
    <dxf>
      <font>
        <sz val="10"/>
        <color auto="1"/>
        <name val="Arial"/>
        <scheme val="none"/>
      </font>
      <numFmt numFmtId="0" formatCode="General"/>
      <alignment vertical="bottom" readingOrder="0"/>
      <border outline="0">
        <top/>
        <bottom/>
      </border>
    </dxf>
  </rfmt>
  <rfmt sheetId="18" s="1" sqref="H14" start="0" length="0">
    <dxf>
      <font>
        <sz val="10"/>
        <color auto="1"/>
        <name val="Arial"/>
        <scheme val="none"/>
      </font>
      <numFmt numFmtId="0" formatCode="General"/>
      <alignment vertical="bottom" readingOrder="0"/>
      <border outline="0">
        <top/>
        <bottom/>
      </border>
    </dxf>
  </rfmt>
  <rfmt sheetId="18" s="1" sqref="I14" start="0" length="0">
    <dxf>
      <font>
        <sz val="10"/>
        <color auto="1"/>
        <name val="Arial"/>
        <scheme val="none"/>
      </font>
      <numFmt numFmtId="0" formatCode="General"/>
      <alignment vertical="bottom" readingOrder="0"/>
      <border outline="0">
        <top/>
        <bottom/>
      </border>
    </dxf>
  </rfmt>
  <rfmt sheetId="18" s="1" sqref="J14" start="0" length="0">
    <dxf>
      <font>
        <sz val="10"/>
        <color auto="1"/>
        <name val="Arial"/>
        <scheme val="none"/>
      </font>
      <numFmt numFmtId="0" formatCode="General"/>
      <alignment vertical="bottom" readingOrder="0"/>
      <border outline="0">
        <top/>
        <bottom/>
      </border>
    </dxf>
  </rfmt>
  <rfmt sheetId="18" s="1" sqref="K14" start="0" length="0">
    <dxf>
      <font>
        <sz val="10"/>
        <color auto="1"/>
        <name val="Arial"/>
        <scheme val="none"/>
      </font>
      <numFmt numFmtId="0" formatCode="General"/>
      <alignment vertical="bottom" readingOrder="0"/>
      <border outline="0">
        <top/>
        <bottom/>
      </border>
    </dxf>
  </rfmt>
  <rfmt sheetId="18" s="1" sqref="L14" start="0" length="0">
    <dxf>
      <font>
        <sz val="10"/>
        <color auto="1"/>
        <name val="Arial"/>
        <scheme val="none"/>
      </font>
      <numFmt numFmtId="0" formatCode="General"/>
      <alignment vertical="bottom" readingOrder="0"/>
      <border outline="0">
        <top/>
        <bottom/>
      </border>
    </dxf>
  </rfmt>
  <rfmt sheetId="18" s="1" sqref="M14" start="0" length="0">
    <dxf>
      <font>
        <sz val="10"/>
        <color auto="1"/>
        <name val="Arial"/>
        <scheme val="none"/>
      </font>
      <numFmt numFmtId="0" formatCode="General"/>
      <alignment vertical="bottom" readingOrder="0"/>
      <border outline="0">
        <top/>
        <bottom/>
      </border>
    </dxf>
  </rfmt>
  <rfmt sheetId="18" s="1" sqref="N14" start="0" length="0">
    <dxf>
      <font>
        <sz val="10"/>
        <color auto="1"/>
        <name val="Arial"/>
        <scheme val="none"/>
      </font>
      <numFmt numFmtId="0" formatCode="General"/>
      <alignment vertical="bottom" readingOrder="0"/>
      <border outline="0">
        <top/>
        <bottom/>
      </border>
    </dxf>
  </rfmt>
  <rfmt sheetId="18" s="1" sqref="O14" start="0" length="0">
    <dxf>
      <font>
        <sz val="10"/>
        <color auto="1"/>
        <name val="Arial"/>
        <scheme val="none"/>
      </font>
      <numFmt numFmtId="0" formatCode="General"/>
      <alignment vertical="bottom" readingOrder="0"/>
      <border outline="0">
        <top/>
        <bottom/>
      </border>
    </dxf>
  </rfmt>
  <rfmt sheetId="18" s="1" sqref="P14" start="0" length="0">
    <dxf>
      <font>
        <sz val="10"/>
        <color auto="1"/>
        <name val="Arial"/>
        <scheme val="none"/>
      </font>
      <numFmt numFmtId="0" formatCode="General"/>
      <alignment vertical="bottom" readingOrder="0"/>
      <border outline="0">
        <top/>
        <bottom/>
      </border>
    </dxf>
  </rfmt>
  <rfmt sheetId="18" s="1" sqref="Q14" start="0" length="0">
    <dxf>
      <font>
        <sz val="10"/>
        <color auto="1"/>
        <name val="Arial"/>
        <scheme val="none"/>
      </font>
      <numFmt numFmtId="0" formatCode="General"/>
      <alignment vertical="bottom" readingOrder="0"/>
      <border outline="0">
        <top/>
        <bottom/>
      </border>
    </dxf>
  </rfmt>
  <rfmt sheetId="18" s="1" sqref="R14" start="0" length="0">
    <dxf>
      <font>
        <sz val="10"/>
        <color auto="1"/>
        <name val="Arial"/>
        <scheme val="none"/>
      </font>
      <numFmt numFmtId="0" formatCode="General"/>
      <alignment vertical="bottom" readingOrder="0"/>
      <border outline="0">
        <top/>
        <bottom/>
      </border>
    </dxf>
  </rfmt>
  <rfmt sheetId="18" s="1" sqref="T14" start="0" length="0">
    <dxf>
      <font>
        <sz val="10"/>
        <color auto="1"/>
        <name val="Arial"/>
        <scheme val="none"/>
      </font>
      <numFmt numFmtId="0" formatCode="General"/>
    </dxf>
  </rfmt>
  <rfmt sheetId="18" s="1" sqref="U14" start="0" length="0">
    <dxf>
      <font>
        <sz val="10"/>
        <color auto="1"/>
        <name val="Arial"/>
        <scheme val="none"/>
      </font>
      <numFmt numFmtId="0" formatCode="General"/>
    </dxf>
  </rfmt>
  <rfmt sheetId="18" s="1" sqref="V14" start="0" length="0">
    <dxf>
      <font>
        <sz val="10"/>
        <color auto="1"/>
        <name val="Arial"/>
        <scheme val="none"/>
      </font>
      <numFmt numFmtId="0" formatCode="General"/>
    </dxf>
  </rfmt>
  <rfmt sheetId="18" s="1" sqref="W14" start="0" length="0">
    <dxf>
      <font>
        <sz val="10"/>
        <color auto="1"/>
        <name val="Arial"/>
        <scheme val="none"/>
      </font>
      <numFmt numFmtId="0" formatCode="General"/>
    </dxf>
  </rfmt>
  <rfmt sheetId="18" s="1" sqref="X14" start="0" length="0">
    <dxf>
      <font>
        <sz val="10"/>
        <color auto="1"/>
        <name val="Arial"/>
        <scheme val="none"/>
      </font>
      <numFmt numFmtId="0" formatCode="General"/>
    </dxf>
  </rfmt>
  <rcc rId="6182" sId="18">
    <nc r="B15" t="inlineStr">
      <is>
        <t xml:space="preserve">Wartość księgowa na jedną akcję (w zł) </t>
      </is>
    </nc>
  </rcc>
  <rcc rId="6183" sId="18">
    <nc r="C15" t="inlineStr">
      <is>
        <t xml:space="preserve">Book value per share (in PLN) </t>
      </is>
    </nc>
  </rcc>
  <rcc rId="6184" sId="18" numFmtId="4">
    <nc r="D15">
      <v>284.64999999999998</v>
    </nc>
  </rcc>
  <rcc rId="6185" sId="18" numFmtId="4">
    <nc r="E15">
      <v>264.29000000000002</v>
    </nc>
  </rcc>
  <rfmt sheetId="18" s="1" sqref="F15" start="0" length="0">
    <dxf>
      <font>
        <sz val="10"/>
        <color auto="1"/>
        <name val="Arial"/>
        <scheme val="none"/>
      </font>
      <numFmt numFmtId="0" formatCode="General"/>
      <alignment vertical="bottom" readingOrder="0"/>
      <border outline="0">
        <top/>
        <bottom/>
      </border>
    </dxf>
  </rfmt>
  <rfmt sheetId="18" s="1" sqref="G15" start="0" length="0">
    <dxf>
      <font>
        <sz val="10"/>
        <color auto="1"/>
        <name val="Arial"/>
        <scheme val="none"/>
      </font>
      <numFmt numFmtId="0" formatCode="General"/>
      <alignment vertical="bottom" readingOrder="0"/>
      <border outline="0">
        <top/>
        <bottom/>
      </border>
    </dxf>
  </rfmt>
  <rfmt sheetId="18" s="1" sqref="H15" start="0" length="0">
    <dxf>
      <font>
        <sz val="10"/>
        <color auto="1"/>
        <name val="Arial"/>
        <scheme val="none"/>
      </font>
      <numFmt numFmtId="0" formatCode="General"/>
      <alignment vertical="bottom" readingOrder="0"/>
      <border outline="0">
        <top/>
        <bottom/>
      </border>
    </dxf>
  </rfmt>
  <rfmt sheetId="18" s="1" sqref="I15" start="0" length="0">
    <dxf>
      <font>
        <sz val="10"/>
        <color auto="1"/>
        <name val="Arial"/>
        <scheme val="none"/>
      </font>
      <numFmt numFmtId="0" formatCode="General"/>
      <alignment vertical="bottom" readingOrder="0"/>
      <border outline="0">
        <top/>
        <bottom/>
      </border>
    </dxf>
  </rfmt>
  <rfmt sheetId="18" s="1" sqref="J15" start="0" length="0">
    <dxf>
      <font>
        <sz val="10"/>
        <color auto="1"/>
        <name val="Arial"/>
        <scheme val="none"/>
      </font>
      <numFmt numFmtId="0" formatCode="General"/>
      <alignment vertical="bottom" readingOrder="0"/>
      <border outline="0">
        <top/>
        <bottom/>
      </border>
    </dxf>
  </rfmt>
  <rfmt sheetId="18" s="1" sqref="K15" start="0" length="0">
    <dxf>
      <font>
        <sz val="10"/>
        <color auto="1"/>
        <name val="Arial"/>
        <scheme val="none"/>
      </font>
      <numFmt numFmtId="0" formatCode="General"/>
      <alignment vertical="bottom" readingOrder="0"/>
      <border outline="0">
        <top/>
        <bottom/>
      </border>
    </dxf>
  </rfmt>
  <rfmt sheetId="18" s="1" sqref="L15" start="0" length="0">
    <dxf>
      <font>
        <sz val="10"/>
        <color auto="1"/>
        <name val="Arial"/>
        <scheme val="none"/>
      </font>
      <numFmt numFmtId="0" formatCode="General"/>
      <alignment vertical="bottom" readingOrder="0"/>
      <border outline="0">
        <top/>
        <bottom/>
      </border>
    </dxf>
  </rfmt>
  <rfmt sheetId="18" s="1" sqref="M15" start="0" length="0">
    <dxf>
      <font>
        <sz val="10"/>
        <color auto="1"/>
        <name val="Arial"/>
        <scheme val="none"/>
      </font>
      <numFmt numFmtId="0" formatCode="General"/>
      <alignment vertical="bottom" readingOrder="0"/>
      <border outline="0">
        <top/>
        <bottom/>
      </border>
    </dxf>
  </rfmt>
  <rfmt sheetId="18" s="1" sqref="N15" start="0" length="0">
    <dxf>
      <font>
        <sz val="10"/>
        <color auto="1"/>
        <name val="Arial"/>
        <scheme val="none"/>
      </font>
      <numFmt numFmtId="0" formatCode="General"/>
      <alignment vertical="bottom" readingOrder="0"/>
      <border outline="0">
        <top/>
        <bottom/>
      </border>
    </dxf>
  </rfmt>
  <rfmt sheetId="18" s="1" sqref="O15" start="0" length="0">
    <dxf>
      <font>
        <sz val="10"/>
        <color auto="1"/>
        <name val="Arial"/>
        <scheme val="none"/>
      </font>
      <numFmt numFmtId="0" formatCode="General"/>
      <alignment vertical="bottom" readingOrder="0"/>
      <border outline="0">
        <top/>
        <bottom/>
      </border>
    </dxf>
  </rfmt>
  <rfmt sheetId="18" s="1" sqref="P15" start="0" length="0">
    <dxf>
      <font>
        <sz val="10"/>
        <color auto="1"/>
        <name val="Arial"/>
        <scheme val="none"/>
      </font>
      <numFmt numFmtId="0" formatCode="General"/>
      <alignment vertical="bottom" readingOrder="0"/>
      <border outline="0">
        <top/>
        <bottom/>
      </border>
    </dxf>
  </rfmt>
  <rfmt sheetId="18" s="1" sqref="Q15" start="0" length="0">
    <dxf>
      <font>
        <sz val="10"/>
        <color auto="1"/>
        <name val="Arial"/>
        <scheme val="none"/>
      </font>
      <numFmt numFmtId="0" formatCode="General"/>
      <alignment vertical="bottom" readingOrder="0"/>
      <border outline="0">
        <top/>
        <bottom/>
      </border>
    </dxf>
  </rfmt>
  <rfmt sheetId="18" s="1" sqref="R15" start="0" length="0">
    <dxf>
      <font>
        <sz val="10"/>
        <color auto="1"/>
        <name val="Arial"/>
        <scheme val="none"/>
      </font>
      <numFmt numFmtId="0" formatCode="General"/>
      <alignment vertical="bottom" readingOrder="0"/>
      <border outline="0">
        <top/>
        <bottom/>
      </border>
    </dxf>
  </rfmt>
  <rfmt sheetId="18" s="1" sqref="T15" start="0" length="0">
    <dxf>
      <font>
        <sz val="10"/>
        <color auto="1"/>
        <name val="Arial"/>
        <scheme val="none"/>
      </font>
      <numFmt numFmtId="0" formatCode="General"/>
    </dxf>
  </rfmt>
  <rfmt sheetId="18" s="1" sqref="U15" start="0" length="0">
    <dxf>
      <font>
        <sz val="10"/>
        <color auto="1"/>
        <name val="Arial"/>
        <scheme val="none"/>
      </font>
      <numFmt numFmtId="0" formatCode="General"/>
    </dxf>
  </rfmt>
  <rfmt sheetId="18" s="1" sqref="V15" start="0" length="0">
    <dxf>
      <font>
        <sz val="10"/>
        <color auto="1"/>
        <name val="Arial"/>
        <scheme val="none"/>
      </font>
      <numFmt numFmtId="0" formatCode="General"/>
    </dxf>
  </rfmt>
  <rfmt sheetId="18" s="1" sqref="W15" start="0" length="0">
    <dxf>
      <font>
        <sz val="10"/>
        <color auto="1"/>
        <name val="Arial"/>
        <scheme val="none"/>
      </font>
      <numFmt numFmtId="0" formatCode="General"/>
    </dxf>
  </rfmt>
  <rfmt sheetId="18" s="1" sqref="X15" start="0" length="0">
    <dxf>
      <font>
        <sz val="10"/>
        <color auto="1"/>
        <name val="Arial"/>
        <scheme val="none"/>
      </font>
      <numFmt numFmtId="0" formatCode="General"/>
    </dxf>
  </rfmt>
  <rcc rId="6186" sId="18">
    <nc r="B16" t="inlineStr">
      <is>
        <r>
          <t xml:space="preserve">Zysk na jedną akcję zwykłą (w zł) </t>
        </r>
        <r>
          <rPr>
            <vertAlign val="superscript"/>
            <sz val="8"/>
            <rFont val="Open Sans"/>
            <family val="2"/>
            <charset val="238"/>
          </rPr>
          <t xml:space="preserve">10) </t>
        </r>
      </is>
    </nc>
  </rcc>
  <rcc rId="6187" sId="18">
    <nc r="C16" t="inlineStr">
      <is>
        <r>
          <t xml:space="preserve">Earnings per share (in PLN) </t>
        </r>
        <r>
          <rPr>
            <vertAlign val="superscript"/>
            <sz val="8"/>
            <rFont val="Open Sans"/>
            <family val="2"/>
            <charset val="238"/>
          </rPr>
          <t>10)</t>
        </r>
      </is>
    </nc>
  </rcc>
  <rcc rId="6188" sId="18" odxf="1" dxf="1" numFmtId="4">
    <nc r="D16">
      <v>1.49</v>
    </nc>
    <odxf>
      <alignment wrapText="0" readingOrder="0"/>
    </odxf>
    <ndxf>
      <alignment wrapText="1" readingOrder="0"/>
    </ndxf>
  </rcc>
  <rcc rId="6189" sId="18" odxf="1" dxf="1" numFmtId="4">
    <nc r="E16">
      <v>9.39</v>
    </nc>
    <odxf>
      <alignment wrapText="0" readingOrder="0"/>
    </odxf>
    <ndxf>
      <alignment wrapText="1" readingOrder="0"/>
    </ndxf>
  </rcc>
  <rfmt sheetId="18" s="1" sqref="F16" start="0" length="0">
    <dxf>
      <font>
        <sz val="10"/>
        <color auto="1"/>
        <name val="Arial"/>
        <scheme val="none"/>
      </font>
      <numFmt numFmtId="0" formatCode="General"/>
      <alignment vertical="bottom" readingOrder="0"/>
      <border outline="0">
        <bottom/>
      </border>
    </dxf>
  </rfmt>
  <rfmt sheetId="18" s="1" sqref="G16" start="0" length="0">
    <dxf>
      <font>
        <sz val="10"/>
        <color auto="1"/>
        <name val="Arial"/>
        <scheme val="none"/>
      </font>
      <numFmt numFmtId="0" formatCode="General"/>
      <alignment vertical="bottom" readingOrder="0"/>
      <border outline="0">
        <bottom/>
      </border>
    </dxf>
  </rfmt>
  <rfmt sheetId="18" s="1" sqref="H16" start="0" length="0">
    <dxf>
      <font>
        <sz val="10"/>
        <color auto="1"/>
        <name val="Arial"/>
        <scheme val="none"/>
      </font>
      <numFmt numFmtId="0" formatCode="General"/>
      <alignment vertical="bottom" readingOrder="0"/>
      <border outline="0">
        <bottom/>
      </border>
    </dxf>
  </rfmt>
  <rfmt sheetId="18" s="1" sqref="I16" start="0" length="0">
    <dxf>
      <font>
        <sz val="10"/>
        <color auto="1"/>
        <name val="Arial"/>
        <scheme val="none"/>
      </font>
      <numFmt numFmtId="0" formatCode="General"/>
      <alignment vertical="bottom" readingOrder="0"/>
      <border outline="0">
        <bottom/>
      </border>
    </dxf>
  </rfmt>
  <rfmt sheetId="18" s="1" sqref="J16" start="0" length="0">
    <dxf>
      <font>
        <sz val="10"/>
        <color auto="1"/>
        <name val="Arial"/>
        <scheme val="none"/>
      </font>
      <numFmt numFmtId="0" formatCode="General"/>
      <alignment vertical="bottom" readingOrder="0"/>
      <border outline="0">
        <bottom/>
      </border>
    </dxf>
  </rfmt>
  <rfmt sheetId="18" s="1" sqref="K16" start="0" length="0">
    <dxf>
      <font>
        <sz val="10"/>
        <color auto="1"/>
        <name val="Arial"/>
        <scheme val="none"/>
      </font>
      <numFmt numFmtId="0" formatCode="General"/>
      <alignment vertical="bottom" readingOrder="0"/>
      <border outline="0">
        <bottom/>
      </border>
    </dxf>
  </rfmt>
  <rfmt sheetId="18" s="1" sqref="L16" start="0" length="0">
    <dxf>
      <font>
        <sz val="10"/>
        <color auto="1"/>
        <name val="Arial"/>
        <scheme val="none"/>
      </font>
      <numFmt numFmtId="0" formatCode="General"/>
      <alignment vertical="bottom" readingOrder="0"/>
      <border outline="0">
        <bottom/>
      </border>
    </dxf>
  </rfmt>
  <rfmt sheetId="18" s="1" sqref="M16" start="0" length="0">
    <dxf>
      <font>
        <sz val="10"/>
        <color auto="1"/>
        <name val="Arial"/>
        <scheme val="none"/>
      </font>
      <numFmt numFmtId="0" formatCode="General"/>
      <alignment vertical="bottom" wrapText="0" readingOrder="0"/>
      <border outline="0">
        <bottom/>
      </border>
    </dxf>
  </rfmt>
  <rfmt sheetId="18" s="1" sqref="N16" start="0" length="0">
    <dxf>
      <font>
        <sz val="10"/>
        <color auto="1"/>
        <name val="Arial"/>
        <scheme val="none"/>
      </font>
      <numFmt numFmtId="0" formatCode="General"/>
      <alignment vertical="bottom" wrapText="0" readingOrder="0"/>
      <border outline="0">
        <bottom/>
      </border>
    </dxf>
  </rfmt>
  <rfmt sheetId="18" s="1" sqref="O16" start="0" length="0">
    <dxf>
      <font>
        <sz val="10"/>
        <color auto="1"/>
        <name val="Arial"/>
        <scheme val="none"/>
      </font>
      <numFmt numFmtId="0" formatCode="General"/>
      <alignment vertical="bottom" readingOrder="0"/>
      <border outline="0">
        <bottom/>
      </border>
    </dxf>
  </rfmt>
  <rfmt sheetId="18" s="1" sqref="P16" start="0" length="0">
    <dxf>
      <font>
        <sz val="10"/>
        <color auto="1"/>
        <name val="Arial"/>
        <scheme val="none"/>
      </font>
      <numFmt numFmtId="0" formatCode="General"/>
      <alignment vertical="bottom" readingOrder="0"/>
      <border outline="0">
        <bottom/>
      </border>
    </dxf>
  </rfmt>
  <rfmt sheetId="18" s="1" sqref="Q16" start="0" length="0">
    <dxf>
      <font>
        <sz val="10"/>
        <color auto="1"/>
        <name val="Arial"/>
        <scheme val="none"/>
      </font>
      <numFmt numFmtId="0" formatCode="General"/>
      <alignment vertical="bottom" readingOrder="0"/>
      <border outline="0">
        <bottom/>
      </border>
    </dxf>
  </rfmt>
  <rfmt sheetId="18" s="1" sqref="R16" start="0" length="0">
    <dxf>
      <font>
        <sz val="10"/>
        <color auto="1"/>
        <name val="Arial"/>
        <scheme val="none"/>
      </font>
      <numFmt numFmtId="0" formatCode="General"/>
      <alignment vertical="bottom" readingOrder="0"/>
      <border outline="0">
        <bottom/>
      </border>
    </dxf>
  </rfmt>
  <rfmt sheetId="18" s="1" sqref="S16" start="0" length="0">
    <dxf>
      <font>
        <sz val="10"/>
        <color auto="1"/>
        <name val="Arial"/>
        <scheme val="none"/>
      </font>
      <numFmt numFmtId="0" formatCode="General"/>
    </dxf>
  </rfmt>
  <rfmt sheetId="18" s="1" sqref="T16" start="0" length="0">
    <dxf>
      <font>
        <sz val="10"/>
        <color auto="1"/>
        <name val="Arial"/>
        <scheme val="none"/>
      </font>
      <numFmt numFmtId="0" formatCode="General"/>
    </dxf>
  </rfmt>
  <rfmt sheetId="18" s="1" sqref="U16" start="0" length="0">
    <dxf>
      <font>
        <sz val="10"/>
        <color auto="1"/>
        <name val="Arial"/>
        <scheme val="none"/>
      </font>
      <numFmt numFmtId="0" formatCode="General"/>
    </dxf>
  </rfmt>
  <rfmt sheetId="18" s="1" sqref="V16" start="0" length="0">
    <dxf>
      <font>
        <sz val="10"/>
        <color auto="1"/>
        <name val="Arial"/>
        <scheme val="none"/>
      </font>
      <numFmt numFmtId="0" formatCode="General"/>
    </dxf>
  </rfmt>
  <rfmt sheetId="18" s="1" sqref="W16" start="0" length="0">
    <dxf>
      <font>
        <sz val="10"/>
        <color auto="1"/>
        <name val="Arial"/>
        <scheme val="none"/>
      </font>
      <numFmt numFmtId="0" formatCode="General"/>
    </dxf>
  </rfmt>
  <rfmt sheetId="18" s="1" sqref="X16" start="0" length="0">
    <dxf>
      <font>
        <sz val="10"/>
        <color auto="1"/>
        <name val="Arial"/>
        <scheme val="none"/>
      </font>
      <numFmt numFmtId="0" formatCode="General"/>
    </dxf>
  </rfmt>
  <rfmt sheetId="18" s="1" sqref="D17" start="0" length="0">
    <dxf>
      <font>
        <sz val="10"/>
        <color auto="1"/>
        <name val="Arial"/>
        <scheme val="none"/>
      </font>
      <numFmt numFmtId="0" formatCode="General"/>
      <alignment vertical="bottom" readingOrder="0"/>
    </dxf>
  </rfmt>
  <rfmt sheetId="18" s="1" sqref="E17" start="0" length="0">
    <dxf>
      <font>
        <sz val="10"/>
        <color auto="1"/>
        <name val="Arial"/>
        <scheme val="none"/>
      </font>
      <numFmt numFmtId="0" formatCode="General"/>
      <alignment vertical="bottom" readingOrder="0"/>
    </dxf>
  </rfmt>
  <rfmt sheetId="18" s="1" sqref="F17" start="0" length="0">
    <dxf>
      <font>
        <sz val="10"/>
        <color auto="1"/>
        <name val="Arial"/>
        <scheme val="none"/>
      </font>
      <numFmt numFmtId="0" formatCode="General"/>
      <alignment vertical="bottom" readingOrder="0"/>
    </dxf>
  </rfmt>
  <rfmt sheetId="18" s="1" sqref="G17" start="0" length="0">
    <dxf>
      <font>
        <sz val="10"/>
        <color auto="1"/>
        <name val="Arial"/>
        <scheme val="none"/>
      </font>
      <numFmt numFmtId="0" formatCode="General"/>
      <alignment vertical="bottom" readingOrder="0"/>
    </dxf>
  </rfmt>
  <rfmt sheetId="18" s="1" sqref="H17" start="0" length="0">
    <dxf>
      <font>
        <sz val="10"/>
        <color auto="1"/>
        <name val="Arial"/>
        <scheme val="none"/>
      </font>
      <numFmt numFmtId="0" formatCode="General"/>
      <alignment vertical="bottom" readingOrder="0"/>
    </dxf>
  </rfmt>
  <rfmt sheetId="18" s="1" sqref="I17" start="0" length="0">
    <dxf>
      <font>
        <sz val="10"/>
        <color auto="1"/>
        <name val="Arial"/>
        <scheme val="none"/>
      </font>
      <numFmt numFmtId="0" formatCode="General"/>
      <alignment vertical="bottom" readingOrder="0"/>
    </dxf>
  </rfmt>
  <rfmt sheetId="18" s="1" sqref="J17" start="0" length="0">
    <dxf>
      <font>
        <sz val="10"/>
        <color auto="1"/>
        <name val="Arial"/>
        <scheme val="none"/>
      </font>
      <numFmt numFmtId="0" formatCode="General"/>
      <alignment vertical="bottom" readingOrder="0"/>
    </dxf>
  </rfmt>
  <rfmt sheetId="18" s="1" sqref="K17" start="0" length="0">
    <dxf>
      <font>
        <sz val="10"/>
        <color auto="1"/>
        <name val="Arial"/>
        <scheme val="none"/>
      </font>
      <numFmt numFmtId="0" formatCode="General"/>
      <alignment vertical="bottom" readingOrder="0"/>
    </dxf>
  </rfmt>
  <rfmt sheetId="18" s="1" sqref="L17" start="0" length="0">
    <dxf>
      <font>
        <sz val="10"/>
        <color auto="1"/>
        <name val="Arial"/>
        <scheme val="none"/>
      </font>
      <numFmt numFmtId="0" formatCode="General"/>
      <alignment vertical="bottom" readingOrder="0"/>
    </dxf>
  </rfmt>
  <rfmt sheetId="18" s="1" sqref="M17" start="0" length="0">
    <dxf>
      <font>
        <sz val="10"/>
        <color auto="1"/>
        <name val="Arial"/>
        <scheme val="none"/>
      </font>
      <numFmt numFmtId="0" formatCode="General"/>
      <alignment vertical="bottom" readingOrder="0"/>
    </dxf>
  </rfmt>
  <rfmt sheetId="18" s="1" sqref="N17" start="0" length="0">
    <dxf>
      <font>
        <sz val="10"/>
        <color auto="1"/>
        <name val="Arial"/>
        <scheme val="none"/>
      </font>
      <numFmt numFmtId="0" formatCode="General"/>
      <alignment vertical="bottom" readingOrder="0"/>
    </dxf>
  </rfmt>
  <rfmt sheetId="18" s="1" sqref="O17" start="0" length="0">
    <dxf>
      <font>
        <sz val="10"/>
        <color auto="1"/>
        <name val="Arial"/>
        <scheme val="none"/>
      </font>
      <numFmt numFmtId="0" formatCode="General"/>
      <alignment vertical="bottom" readingOrder="0"/>
    </dxf>
  </rfmt>
  <rfmt sheetId="18" s="1" sqref="P17" start="0" length="0">
    <dxf>
      <font>
        <sz val="10"/>
        <color auto="1"/>
        <name val="Arial"/>
        <scheme val="none"/>
      </font>
      <numFmt numFmtId="0" formatCode="General"/>
      <alignment vertical="bottom" readingOrder="0"/>
    </dxf>
  </rfmt>
  <rfmt sheetId="18" s="1" sqref="Q17" start="0" length="0">
    <dxf>
      <font>
        <sz val="10"/>
        <color auto="1"/>
        <name val="Arial"/>
        <scheme val="none"/>
      </font>
      <numFmt numFmtId="0" formatCode="General"/>
      <alignment vertical="bottom" readingOrder="0"/>
    </dxf>
  </rfmt>
  <rfmt sheetId="18" s="1" sqref="R17" start="0" length="0">
    <dxf>
      <font>
        <sz val="10"/>
        <color auto="1"/>
        <name val="Arial"/>
        <scheme val="none"/>
      </font>
      <numFmt numFmtId="0" formatCode="General"/>
      <alignment vertical="bottom" readingOrder="0"/>
    </dxf>
  </rfmt>
  <rcc rId="6190" sId="18">
    <nc r="A18" t="inlineStr">
      <is>
        <t>1)</t>
      </is>
    </nc>
  </rcc>
  <rcc rId="6191" sId="18">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rcc>
  <rcc rId="6192" sId="18" odxf="1" dxf="1">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odxf>
      <alignment horizontal="left" indent="1" readingOrder="0"/>
    </odxf>
    <ndxf>
      <alignment horizontal="justify" indent="0" readingOrder="0"/>
    </ndxf>
  </rcc>
  <rfmt sheetId="18" s="1" sqref="D18" start="0" length="0">
    <dxf>
      <font>
        <sz val="10"/>
        <color auto="1"/>
        <name val="Arial"/>
        <scheme val="none"/>
      </font>
      <numFmt numFmtId="0" formatCode="General"/>
      <alignment vertical="bottom" readingOrder="0"/>
    </dxf>
  </rfmt>
  <rfmt sheetId="18" s="1" sqref="E18" start="0" length="0">
    <dxf>
      <font>
        <sz val="10"/>
        <color auto="1"/>
        <name val="Arial"/>
        <scheme val="none"/>
      </font>
      <numFmt numFmtId="0" formatCode="General"/>
      <alignment vertical="bottom" readingOrder="0"/>
    </dxf>
  </rfmt>
  <rfmt sheetId="18" s="1" sqref="F18" start="0" length="0">
    <dxf>
      <font>
        <sz val="10"/>
        <color auto="1"/>
        <name val="Arial"/>
        <scheme val="none"/>
      </font>
      <numFmt numFmtId="0" formatCode="General"/>
      <alignment vertical="bottom" readingOrder="0"/>
    </dxf>
  </rfmt>
  <rfmt sheetId="18" s="1" sqref="G18" start="0" length="0">
    <dxf>
      <font>
        <sz val="10"/>
        <color auto="1"/>
        <name val="Arial"/>
        <scheme val="none"/>
      </font>
      <numFmt numFmtId="0" formatCode="General"/>
      <alignment vertical="bottom" readingOrder="0"/>
    </dxf>
  </rfmt>
  <rfmt sheetId="18" s="1" sqref="H18" start="0" length="0">
    <dxf>
      <font>
        <sz val="10"/>
        <color auto="1"/>
        <name val="Arial"/>
        <scheme val="none"/>
      </font>
      <numFmt numFmtId="0" formatCode="General"/>
      <alignment vertical="bottom" readingOrder="0"/>
    </dxf>
  </rfmt>
  <rfmt sheetId="18" s="1" sqref="I18" start="0" length="0">
    <dxf>
      <font>
        <sz val="10"/>
        <color auto="1"/>
        <name val="Arial"/>
        <scheme val="none"/>
      </font>
      <numFmt numFmtId="0" formatCode="General"/>
      <alignment vertical="bottom" readingOrder="0"/>
    </dxf>
  </rfmt>
  <rfmt sheetId="18" s="1" sqref="J18" start="0" length="0">
    <dxf>
      <font>
        <sz val="10"/>
        <color auto="1"/>
        <name val="Arial"/>
        <scheme val="none"/>
      </font>
      <numFmt numFmtId="0" formatCode="General"/>
      <alignment vertical="bottom" readingOrder="0"/>
    </dxf>
  </rfmt>
  <rfmt sheetId="18" s="1" sqref="K18" start="0" length="0">
    <dxf>
      <font>
        <sz val="10"/>
        <color auto="1"/>
        <name val="Arial"/>
        <scheme val="none"/>
      </font>
      <numFmt numFmtId="0" formatCode="General"/>
      <alignment vertical="bottom" readingOrder="0"/>
    </dxf>
  </rfmt>
  <rfmt sheetId="18" s="1" sqref="L18" start="0" length="0">
    <dxf>
      <font>
        <sz val="10"/>
        <color auto="1"/>
        <name val="Arial"/>
        <scheme val="none"/>
      </font>
      <numFmt numFmtId="0" formatCode="General"/>
      <alignment vertical="bottom" readingOrder="0"/>
    </dxf>
  </rfmt>
  <rfmt sheetId="18" s="1" sqref="M18" start="0" length="0">
    <dxf>
      <font>
        <sz val="10"/>
        <color auto="1"/>
        <name val="Arial"/>
        <scheme val="none"/>
      </font>
      <numFmt numFmtId="0" formatCode="General"/>
      <alignment vertical="bottom" readingOrder="0"/>
    </dxf>
  </rfmt>
  <rfmt sheetId="18" s="1" sqref="N18" start="0" length="0">
    <dxf>
      <font>
        <sz val="10"/>
        <color auto="1"/>
        <name val="Arial"/>
        <scheme val="none"/>
      </font>
      <numFmt numFmtId="0" formatCode="General"/>
      <alignment vertical="bottom" readingOrder="0"/>
    </dxf>
  </rfmt>
  <rfmt sheetId="18" s="1" sqref="O18" start="0" length="0">
    <dxf>
      <font>
        <sz val="10"/>
        <color auto="1"/>
        <name val="Arial"/>
        <scheme val="none"/>
      </font>
      <numFmt numFmtId="0" formatCode="General"/>
      <alignment vertical="bottom" readingOrder="0"/>
    </dxf>
  </rfmt>
  <rfmt sheetId="18" s="1" sqref="P18" start="0" length="0">
    <dxf>
      <font>
        <sz val="10"/>
        <color auto="1"/>
        <name val="Arial"/>
        <scheme val="none"/>
      </font>
      <numFmt numFmtId="0" formatCode="General"/>
      <alignment vertical="bottom" readingOrder="0"/>
    </dxf>
  </rfmt>
  <rfmt sheetId="18" s="1" sqref="Q18" start="0" length="0">
    <dxf>
      <font>
        <sz val="10"/>
        <color auto="1"/>
        <name val="Arial"/>
        <scheme val="none"/>
      </font>
      <numFmt numFmtId="0" formatCode="General"/>
      <alignment vertical="bottom" readingOrder="0"/>
    </dxf>
  </rfmt>
  <rfmt sheetId="18" s="1" sqref="R18" start="0" length="0">
    <dxf>
      <font>
        <sz val="10"/>
        <color auto="1"/>
        <name val="Arial"/>
        <scheme val="none"/>
      </font>
      <numFmt numFmtId="0" formatCode="General"/>
      <alignment vertical="bottom" readingOrder="0"/>
    </dxf>
  </rfmt>
  <rcc rId="6193" sId="18">
    <nc r="A19" t="inlineStr">
      <is>
        <t>2)</t>
      </is>
    </nc>
  </rcc>
  <rcc rId="6194" sId="18">
    <n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nc>
  </rcc>
  <rcc rId="6195" sId="18" odxf="1" dxf="1">
    <nc r="C19" t="inlineStr">
      <is>
        <t xml:space="preserve">Gross loans and advances to customers classified to stage 3 and POCI exposures to the portfolio of gross loans and advances to customers measured at amortised cost at the end of the reporting period (calculation in use from Q1 2018). </t>
      </is>
    </nc>
    <odxf>
      <alignment vertical="center" wrapText="0" readingOrder="0"/>
    </odxf>
    <ndxf>
      <alignment vertical="top" wrapText="1" readingOrder="0"/>
    </ndxf>
  </rcc>
  <rfmt sheetId="18" s="1" sqref="D19" start="0" length="0">
    <dxf>
      <font>
        <sz val="10"/>
        <color auto="1"/>
        <name val="Arial"/>
        <scheme val="none"/>
      </font>
      <numFmt numFmtId="0" formatCode="General"/>
      <alignment vertical="bottom" readingOrder="0"/>
    </dxf>
  </rfmt>
  <rfmt sheetId="18" s="1" sqref="E19" start="0" length="0">
    <dxf>
      <font>
        <sz val="10"/>
        <color auto="1"/>
        <name val="Arial"/>
        <scheme val="none"/>
      </font>
      <numFmt numFmtId="0" formatCode="General"/>
      <alignment vertical="bottom" readingOrder="0"/>
    </dxf>
  </rfmt>
  <rfmt sheetId="18" s="1" sqref="F19" start="0" length="0">
    <dxf>
      <font>
        <sz val="10"/>
        <color auto="1"/>
        <name val="Arial"/>
        <scheme val="none"/>
      </font>
      <numFmt numFmtId="0" formatCode="General"/>
      <alignment vertical="bottom" readingOrder="0"/>
    </dxf>
  </rfmt>
  <rfmt sheetId="18" s="1" sqref="G19" start="0" length="0">
    <dxf>
      <font>
        <sz val="10"/>
        <color auto="1"/>
        <name val="Arial"/>
        <scheme val="none"/>
      </font>
      <numFmt numFmtId="0" formatCode="General"/>
      <alignment vertical="bottom" readingOrder="0"/>
    </dxf>
  </rfmt>
  <rfmt sheetId="18" s="1" sqref="H19" start="0" length="0">
    <dxf>
      <font>
        <sz val="10"/>
        <color auto="1"/>
        <name val="Arial"/>
        <scheme val="none"/>
      </font>
      <numFmt numFmtId="0" formatCode="General"/>
      <alignment vertical="bottom" readingOrder="0"/>
    </dxf>
  </rfmt>
  <rfmt sheetId="18" s="1" sqref="I19" start="0" length="0">
    <dxf>
      <font>
        <sz val="10"/>
        <color auto="1"/>
        <name val="Arial"/>
        <scheme val="none"/>
      </font>
      <numFmt numFmtId="0" formatCode="General"/>
      <alignment vertical="bottom" readingOrder="0"/>
    </dxf>
  </rfmt>
  <rfmt sheetId="18" s="1" sqref="J19" start="0" length="0">
    <dxf>
      <font>
        <sz val="10"/>
        <color auto="1"/>
        <name val="Arial"/>
        <scheme val="none"/>
      </font>
      <numFmt numFmtId="0" formatCode="General"/>
      <alignment vertical="bottom" readingOrder="0"/>
    </dxf>
  </rfmt>
  <rfmt sheetId="18" s="1" sqref="K19" start="0" length="0">
    <dxf>
      <font>
        <sz val="10"/>
        <color auto="1"/>
        <name val="Arial"/>
        <scheme val="none"/>
      </font>
      <numFmt numFmtId="0" formatCode="General"/>
      <alignment vertical="bottom" readingOrder="0"/>
    </dxf>
  </rfmt>
  <rfmt sheetId="18" s="1" sqref="L19" start="0" length="0">
    <dxf>
      <font>
        <sz val="10"/>
        <color auto="1"/>
        <name val="Arial"/>
        <scheme val="none"/>
      </font>
      <numFmt numFmtId="0" formatCode="General"/>
      <alignment vertical="bottom" readingOrder="0"/>
    </dxf>
  </rfmt>
  <rfmt sheetId="18" s="1" sqref="M19" start="0" length="0">
    <dxf>
      <font>
        <sz val="10"/>
        <color auto="1"/>
        <name val="Arial"/>
        <scheme val="none"/>
      </font>
      <numFmt numFmtId="0" formatCode="General"/>
      <alignment vertical="bottom" readingOrder="0"/>
    </dxf>
  </rfmt>
  <rfmt sheetId="18" s="1" sqref="N19" start="0" length="0">
    <dxf>
      <font>
        <sz val="10"/>
        <color auto="1"/>
        <name val="Arial"/>
        <scheme val="none"/>
      </font>
      <numFmt numFmtId="0" formatCode="General"/>
      <alignment vertical="bottom" readingOrder="0"/>
    </dxf>
  </rfmt>
  <rfmt sheetId="18" s="1" sqref="O19" start="0" length="0">
    <dxf>
      <font>
        <sz val="10"/>
        <color auto="1"/>
        <name val="Arial"/>
        <scheme val="none"/>
      </font>
      <numFmt numFmtId="0" formatCode="General"/>
      <alignment vertical="bottom" readingOrder="0"/>
    </dxf>
  </rfmt>
  <rfmt sheetId="18" s="1" sqref="P19" start="0" length="0">
    <dxf>
      <font>
        <sz val="10"/>
        <color auto="1"/>
        <name val="Arial"/>
        <scheme val="none"/>
      </font>
      <numFmt numFmtId="0" formatCode="General"/>
      <alignment vertical="bottom" readingOrder="0"/>
    </dxf>
  </rfmt>
  <rfmt sheetId="18" s="1" sqref="Q19" start="0" length="0">
    <dxf>
      <font>
        <sz val="10"/>
        <color auto="1"/>
        <name val="Arial"/>
        <scheme val="none"/>
      </font>
      <numFmt numFmtId="0" formatCode="General"/>
      <alignment vertical="bottom" readingOrder="0"/>
    </dxf>
  </rfmt>
  <rfmt sheetId="18" s="1" sqref="R19" start="0" length="0">
    <dxf>
      <font>
        <sz val="10"/>
        <color auto="1"/>
        <name val="Arial"/>
        <scheme val="none"/>
      </font>
      <numFmt numFmtId="0" formatCode="General"/>
      <alignment vertical="bottom" readingOrder="0"/>
    </dxf>
  </rfmt>
  <rcc rId="6196" sId="18">
    <nc r="A20" t="inlineStr">
      <is>
        <t>3)</t>
      </is>
    </nc>
  </rcc>
  <rcc rId="6197" sId="18">
    <nc r="B20" t="inlineStr">
      <is>
        <t xml:space="preserve">Odpisy aktualizacyjne na wyceniane w zamortyzowanym koszcie należności od klientów zakwalifikowane do koszyka 3 oraz na ekspozycje z koszyka POCI przez wartość brutto tych należności na koniec okresu sprawozdawczego. </t>
      </is>
    </nc>
  </rcc>
  <rcc rId="6198" sId="18" odxf="1" dxf="1">
    <nc r="C20" t="inlineStr">
      <is>
        <t>Impairment allowances for loans and advances to customers measured at amortised cost which are classified to stage 3 and POCI exposures to gross value of such loans and advances at the end of the reporting period.</t>
      </is>
    </nc>
    <odxf>
      <alignment vertical="center" wrapText="0" readingOrder="0"/>
    </odxf>
    <ndxf>
      <alignment vertical="top" wrapText="1" readingOrder="0"/>
    </ndxf>
  </rcc>
  <rfmt sheetId="18" s="1" sqref="D20" start="0" length="0">
    <dxf>
      <font>
        <sz val="10"/>
        <color auto="1"/>
        <name val="Arial"/>
        <scheme val="none"/>
      </font>
      <numFmt numFmtId="0" formatCode="General"/>
      <alignment vertical="bottom" readingOrder="0"/>
    </dxf>
  </rfmt>
  <rfmt sheetId="18" s="1" sqref="E20" start="0" length="0">
    <dxf>
      <font>
        <sz val="10"/>
        <color auto="1"/>
        <name val="Arial"/>
        <scheme val="none"/>
      </font>
      <numFmt numFmtId="0" formatCode="General"/>
      <alignment vertical="bottom" readingOrder="0"/>
    </dxf>
  </rfmt>
  <rfmt sheetId="18" s="1" sqref="F20" start="0" length="0">
    <dxf>
      <font>
        <sz val="10"/>
        <color auto="1"/>
        <name val="Arial"/>
        <scheme val="none"/>
      </font>
      <numFmt numFmtId="0" formatCode="General"/>
      <alignment vertical="bottom" readingOrder="0"/>
    </dxf>
  </rfmt>
  <rfmt sheetId="18" s="1" sqref="G20" start="0" length="0">
    <dxf>
      <font>
        <sz val="10"/>
        <color auto="1"/>
        <name val="Arial"/>
        <scheme val="none"/>
      </font>
      <numFmt numFmtId="0" formatCode="General"/>
      <alignment vertical="bottom" readingOrder="0"/>
    </dxf>
  </rfmt>
  <rfmt sheetId="18" s="1" sqref="H20" start="0" length="0">
    <dxf>
      <font>
        <sz val="10"/>
        <color auto="1"/>
        <name val="Arial"/>
        <scheme val="none"/>
      </font>
      <numFmt numFmtId="0" formatCode="General"/>
      <alignment vertical="bottom" readingOrder="0"/>
    </dxf>
  </rfmt>
  <rfmt sheetId="18" s="1" sqref="I20" start="0" length="0">
    <dxf>
      <font>
        <sz val="10"/>
        <color auto="1"/>
        <name val="Arial"/>
        <scheme val="none"/>
      </font>
      <numFmt numFmtId="0" formatCode="General"/>
      <alignment vertical="bottom" readingOrder="0"/>
    </dxf>
  </rfmt>
  <rfmt sheetId="18" s="1" sqref="J20" start="0" length="0">
    <dxf>
      <font>
        <sz val="10"/>
        <color auto="1"/>
        <name val="Arial"/>
        <scheme val="none"/>
      </font>
      <numFmt numFmtId="0" formatCode="General"/>
      <alignment vertical="bottom" readingOrder="0"/>
    </dxf>
  </rfmt>
  <rfmt sheetId="18" s="1" sqref="K20" start="0" length="0">
    <dxf>
      <font>
        <sz val="10"/>
        <color auto="1"/>
        <name val="Arial"/>
        <scheme val="none"/>
      </font>
      <numFmt numFmtId="0" formatCode="General"/>
      <alignment vertical="bottom" readingOrder="0"/>
    </dxf>
  </rfmt>
  <rfmt sheetId="18" s="1" sqref="L20" start="0" length="0">
    <dxf>
      <font>
        <sz val="10"/>
        <color auto="1"/>
        <name val="Arial"/>
        <scheme val="none"/>
      </font>
      <numFmt numFmtId="0" formatCode="General"/>
      <alignment vertical="bottom" readingOrder="0"/>
    </dxf>
  </rfmt>
  <rfmt sheetId="18" s="1" sqref="M20" start="0" length="0">
    <dxf>
      <font>
        <sz val="10"/>
        <color auto="1"/>
        <name val="Arial"/>
        <scheme val="none"/>
      </font>
      <numFmt numFmtId="0" formatCode="General"/>
      <alignment vertical="bottom" readingOrder="0"/>
    </dxf>
  </rfmt>
  <rfmt sheetId="18" s="1" sqref="N20" start="0" length="0">
    <dxf>
      <font>
        <sz val="10"/>
        <color auto="1"/>
        <name val="Arial"/>
        <scheme val="none"/>
      </font>
      <numFmt numFmtId="0" formatCode="General"/>
      <alignment vertical="bottom" readingOrder="0"/>
    </dxf>
  </rfmt>
  <rfmt sheetId="18" s="1" sqref="O20" start="0" length="0">
    <dxf>
      <font>
        <sz val="10"/>
        <color auto="1"/>
        <name val="Arial"/>
        <scheme val="none"/>
      </font>
      <numFmt numFmtId="0" formatCode="General"/>
      <alignment vertical="bottom" readingOrder="0"/>
    </dxf>
  </rfmt>
  <rfmt sheetId="18" s="1" sqref="P20" start="0" length="0">
    <dxf>
      <font>
        <sz val="10"/>
        <color auto="1"/>
        <name val="Arial"/>
        <scheme val="none"/>
      </font>
      <numFmt numFmtId="0" formatCode="General"/>
      <alignment vertical="bottom" readingOrder="0"/>
    </dxf>
  </rfmt>
  <rfmt sheetId="18" s="1" sqref="Q20" start="0" length="0">
    <dxf>
      <font>
        <sz val="10"/>
        <color auto="1"/>
        <name val="Arial"/>
        <scheme val="none"/>
      </font>
      <numFmt numFmtId="0" formatCode="General"/>
      <alignment vertical="bottom" readingOrder="0"/>
    </dxf>
  </rfmt>
  <rfmt sheetId="18" s="1" sqref="R20" start="0" length="0">
    <dxf>
      <font>
        <sz val="10"/>
        <color auto="1"/>
        <name val="Arial"/>
        <scheme val="none"/>
      </font>
      <numFmt numFmtId="0" formatCode="General"/>
      <alignment vertical="bottom" readingOrder="0"/>
    </dxf>
  </rfmt>
  <rcc rId="6199" sId="18">
    <nc r="A21" t="inlineStr">
      <is>
        <t>4)</t>
      </is>
    </nc>
  </rcc>
  <rcc rId="6200" sId="18">
    <n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nc>
  </rcc>
  <rcc rId="6201" sId="18" odxf="1" dxf="1">
    <nc r="C21" t="inlineStr">
      <is>
        <t>ECL allowances (for four consecutive quarters) to average gross loans and advances to customers (as at the end of the preceding year and the end of the current reporting period).</t>
      </is>
    </nc>
    <odxf>
      <alignment horizontal="left" indent="1" readingOrder="0"/>
    </odxf>
    <ndxf>
      <alignment horizontal="justify" indent="0" readingOrder="0"/>
    </ndxf>
  </rcc>
  <rfmt sheetId="18" s="1" sqref="D21" start="0" length="0">
    <dxf>
      <font>
        <sz val="10"/>
        <color auto="1"/>
        <name val="Arial"/>
        <scheme val="none"/>
      </font>
      <numFmt numFmtId="0" formatCode="General"/>
      <alignment vertical="bottom" readingOrder="0"/>
    </dxf>
  </rfmt>
  <rfmt sheetId="18" s="1" sqref="E21" start="0" length="0">
    <dxf>
      <font>
        <sz val="10"/>
        <color auto="1"/>
        <name val="Arial"/>
        <scheme val="none"/>
      </font>
      <numFmt numFmtId="0" formatCode="General"/>
      <alignment vertical="bottom" readingOrder="0"/>
    </dxf>
  </rfmt>
  <rfmt sheetId="18" s="1" sqref="F21" start="0" length="0">
    <dxf>
      <font>
        <sz val="10"/>
        <color auto="1"/>
        <name val="Arial"/>
        <scheme val="none"/>
      </font>
      <numFmt numFmtId="0" formatCode="General"/>
      <alignment vertical="bottom" readingOrder="0"/>
    </dxf>
  </rfmt>
  <rfmt sheetId="18" s="1" sqref="G21" start="0" length="0">
    <dxf>
      <font>
        <sz val="10"/>
        <color auto="1"/>
        <name val="Arial"/>
        <scheme val="none"/>
      </font>
      <numFmt numFmtId="0" formatCode="General"/>
      <alignment vertical="bottom" readingOrder="0"/>
    </dxf>
  </rfmt>
  <rfmt sheetId="18" s="1" sqref="H21" start="0" length="0">
    <dxf>
      <font>
        <sz val="10"/>
        <color auto="1"/>
        <name val="Arial"/>
        <scheme val="none"/>
      </font>
      <numFmt numFmtId="0" formatCode="General"/>
      <alignment vertical="bottom" readingOrder="0"/>
    </dxf>
  </rfmt>
  <rfmt sheetId="18" s="1" sqref="I21" start="0" length="0">
    <dxf>
      <font>
        <sz val="10"/>
        <color auto="1"/>
        <name val="Arial"/>
        <scheme val="none"/>
      </font>
      <numFmt numFmtId="0" formatCode="General"/>
      <alignment vertical="bottom" readingOrder="0"/>
    </dxf>
  </rfmt>
  <rfmt sheetId="18" s="1" sqref="J21" start="0" length="0">
    <dxf>
      <font>
        <sz val="10"/>
        <color auto="1"/>
        <name val="Arial"/>
        <scheme val="none"/>
      </font>
      <numFmt numFmtId="0" formatCode="General"/>
      <alignment vertical="bottom" readingOrder="0"/>
    </dxf>
  </rfmt>
  <rfmt sheetId="18" s="1" sqref="K21" start="0" length="0">
    <dxf>
      <font>
        <sz val="10"/>
        <color auto="1"/>
        <name val="Arial"/>
        <scheme val="none"/>
      </font>
      <numFmt numFmtId="0" formatCode="General"/>
      <alignment vertical="bottom" readingOrder="0"/>
    </dxf>
  </rfmt>
  <rfmt sheetId="18" s="1" sqref="L21" start="0" length="0">
    <dxf>
      <font>
        <sz val="10"/>
        <color auto="1"/>
        <name val="Arial"/>
        <scheme val="none"/>
      </font>
      <numFmt numFmtId="0" formatCode="General"/>
      <alignment vertical="bottom" readingOrder="0"/>
    </dxf>
  </rfmt>
  <rfmt sheetId="18" s="1" sqref="M21" start="0" length="0">
    <dxf>
      <font>
        <sz val="10"/>
        <color auto="1"/>
        <name val="Arial"/>
        <scheme val="none"/>
      </font>
      <numFmt numFmtId="0" formatCode="General"/>
      <alignment vertical="bottom" readingOrder="0"/>
    </dxf>
  </rfmt>
  <rfmt sheetId="18" s="1" sqref="N21" start="0" length="0">
    <dxf>
      <font>
        <sz val="10"/>
        <color auto="1"/>
        <name val="Arial"/>
        <scheme val="none"/>
      </font>
      <numFmt numFmtId="0" formatCode="General"/>
      <alignment vertical="bottom" readingOrder="0"/>
    </dxf>
  </rfmt>
  <rfmt sheetId="18" s="1" sqref="O21" start="0" length="0">
    <dxf>
      <font>
        <sz val="10"/>
        <color auto="1"/>
        <name val="Arial"/>
        <scheme val="none"/>
      </font>
      <numFmt numFmtId="0" formatCode="General"/>
      <alignment vertical="bottom" readingOrder="0"/>
    </dxf>
  </rfmt>
  <rfmt sheetId="18" s="1" sqref="P21" start="0" length="0">
    <dxf>
      <font>
        <sz val="10"/>
        <color auto="1"/>
        <name val="Arial"/>
        <scheme val="none"/>
      </font>
      <numFmt numFmtId="0" formatCode="General"/>
      <alignment vertical="bottom" readingOrder="0"/>
    </dxf>
  </rfmt>
  <rfmt sheetId="18" s="1" sqref="Q21" start="0" length="0">
    <dxf>
      <font>
        <sz val="10"/>
        <color auto="1"/>
        <name val="Arial"/>
        <scheme val="none"/>
      </font>
      <numFmt numFmtId="0" formatCode="General"/>
      <alignment vertical="bottom" readingOrder="0"/>
    </dxf>
  </rfmt>
  <rfmt sheetId="18" s="1" sqref="R21" start="0" length="0">
    <dxf>
      <font>
        <sz val="10"/>
        <color auto="1"/>
        <name val="Arial"/>
        <scheme val="none"/>
      </font>
      <numFmt numFmtId="0" formatCode="General"/>
      <alignment vertical="bottom" readingOrder="0"/>
    </dxf>
  </rfmt>
  <rcc rId="6202" sId="18">
    <nc r="A22" t="inlineStr">
      <is>
        <t>5)</t>
      </is>
    </nc>
  </rcc>
  <rcc rId="6203" sId="18">
    <nc r="B22" t="inlineStr">
      <is>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is>
    </nc>
  </rcc>
  <rcc rId="6204" sId="18" odxf="1" dxf="1">
    <nc r="C22" t="inlineStr">
      <is>
        <t>Profit attributable to the parent’s shareholders (for four consecutive quarters) to average equity (as at the end of the preceding year and the end of the current reporting period), net of non-controlling interests, current period profit and the undistributed portion of the profit.</t>
      </is>
    </nc>
    <odxf>
      <alignment horizontal="left" indent="1" readingOrder="0"/>
    </odxf>
    <ndxf>
      <alignment horizontal="justify" indent="0" readingOrder="0"/>
    </ndxf>
  </rcc>
  <rfmt sheetId="18" s="1" sqref="D22" start="0" length="0">
    <dxf>
      <font>
        <sz val="10"/>
        <color auto="1"/>
        <name val="Arial"/>
        <scheme val="none"/>
      </font>
      <numFmt numFmtId="0" formatCode="General"/>
      <alignment vertical="bottom" readingOrder="0"/>
    </dxf>
  </rfmt>
  <rfmt sheetId="18" s="1" sqref="E22" start="0" length="0">
    <dxf>
      <font>
        <sz val="10"/>
        <color auto="1"/>
        <name val="Arial"/>
        <scheme val="none"/>
      </font>
      <numFmt numFmtId="0" formatCode="General"/>
      <alignment vertical="bottom" readingOrder="0"/>
    </dxf>
  </rfmt>
  <rfmt sheetId="18" s="1" sqref="F22" start="0" length="0">
    <dxf>
      <font>
        <sz val="10"/>
        <color auto="1"/>
        <name val="Arial"/>
        <scheme val="none"/>
      </font>
      <numFmt numFmtId="0" formatCode="General"/>
      <alignment vertical="bottom" readingOrder="0"/>
    </dxf>
  </rfmt>
  <rfmt sheetId="18" s="1" sqref="G22" start="0" length="0">
    <dxf>
      <font>
        <sz val="10"/>
        <color auto="1"/>
        <name val="Arial"/>
        <scheme val="none"/>
      </font>
      <numFmt numFmtId="0" formatCode="General"/>
      <alignment vertical="bottom" readingOrder="0"/>
    </dxf>
  </rfmt>
  <rfmt sheetId="18" s="1" sqref="H22" start="0" length="0">
    <dxf>
      <font>
        <sz val="10"/>
        <color auto="1"/>
        <name val="Arial"/>
        <scheme val="none"/>
      </font>
      <numFmt numFmtId="0" formatCode="General"/>
      <alignment vertical="bottom" readingOrder="0"/>
    </dxf>
  </rfmt>
  <rfmt sheetId="18" s="1" sqref="I22" start="0" length="0">
    <dxf>
      <font>
        <sz val="10"/>
        <color auto="1"/>
        <name val="Arial"/>
        <scheme val="none"/>
      </font>
      <numFmt numFmtId="0" formatCode="General"/>
      <alignment vertical="bottom" readingOrder="0"/>
    </dxf>
  </rfmt>
  <rfmt sheetId="18" s="1" sqref="J22" start="0" length="0">
    <dxf>
      <font>
        <sz val="10"/>
        <color auto="1"/>
        <name val="Arial"/>
        <scheme val="none"/>
      </font>
      <numFmt numFmtId="0" formatCode="General"/>
      <alignment vertical="bottom" readingOrder="0"/>
    </dxf>
  </rfmt>
  <rfmt sheetId="18" s="1" sqref="K22" start="0" length="0">
    <dxf>
      <font>
        <sz val="10"/>
        <color auto="1"/>
        <name val="Arial"/>
        <scheme val="none"/>
      </font>
      <numFmt numFmtId="0" formatCode="General"/>
      <alignment vertical="bottom" readingOrder="0"/>
    </dxf>
  </rfmt>
  <rfmt sheetId="18" s="1" sqref="L22" start="0" length="0">
    <dxf>
      <font>
        <sz val="10"/>
        <color auto="1"/>
        <name val="Arial"/>
        <scheme val="none"/>
      </font>
      <numFmt numFmtId="0" formatCode="General"/>
      <alignment vertical="bottom" readingOrder="0"/>
    </dxf>
  </rfmt>
  <rfmt sheetId="18" s="1" sqref="M22" start="0" length="0">
    <dxf>
      <font>
        <sz val="10"/>
        <color auto="1"/>
        <name val="Arial"/>
        <scheme val="none"/>
      </font>
      <numFmt numFmtId="0" formatCode="General"/>
      <alignment vertical="bottom" readingOrder="0"/>
    </dxf>
  </rfmt>
  <rfmt sheetId="18" s="1" sqref="N22" start="0" length="0">
    <dxf>
      <font>
        <sz val="10"/>
        <color auto="1"/>
        <name val="Arial"/>
        <scheme val="none"/>
      </font>
      <numFmt numFmtId="0" formatCode="General"/>
      <alignment vertical="bottom" readingOrder="0"/>
    </dxf>
  </rfmt>
  <rfmt sheetId="18" s="1" sqref="O22" start="0" length="0">
    <dxf>
      <font>
        <sz val="10"/>
        <color auto="1"/>
        <name val="Arial"/>
        <scheme val="none"/>
      </font>
      <numFmt numFmtId="0" formatCode="General"/>
      <alignment vertical="bottom" readingOrder="0"/>
    </dxf>
  </rfmt>
  <rfmt sheetId="18" s="1" sqref="P22" start="0" length="0">
    <dxf>
      <font>
        <sz val="10"/>
        <color auto="1"/>
        <name val="Arial"/>
        <scheme val="none"/>
      </font>
      <numFmt numFmtId="0" formatCode="General"/>
      <alignment vertical="bottom" readingOrder="0"/>
    </dxf>
  </rfmt>
  <rfmt sheetId="18" s="1" sqref="Q22" start="0" length="0">
    <dxf>
      <font>
        <sz val="10"/>
        <color auto="1"/>
        <name val="Arial"/>
        <scheme val="none"/>
      </font>
      <numFmt numFmtId="0" formatCode="General"/>
      <alignment vertical="bottom" readingOrder="0"/>
    </dxf>
  </rfmt>
  <rfmt sheetId="18" s="1" sqref="R22" start="0" length="0">
    <dxf>
      <font>
        <sz val="10"/>
        <color auto="1"/>
        <name val="Arial"/>
        <scheme val="none"/>
      </font>
      <numFmt numFmtId="0" formatCode="General"/>
      <alignment vertical="bottom" readingOrder="0"/>
    </dxf>
  </rfmt>
  <rcc rId="6205" sId="18">
    <nc r="A23" t="inlineStr">
      <is>
        <t>6)</t>
      </is>
    </nc>
  </rcc>
  <rcc rId="6206" sId="18">
    <n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is>
    </nc>
  </rcc>
  <rcc rId="6207" sId="18" odxf="1" dxf="1">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odxf>
      <alignment horizontal="left" indent="1" readingOrder="0"/>
    </odxf>
    <ndxf>
      <alignment horizontal="justify" indent="0" readingOrder="0"/>
    </ndxf>
  </rcc>
  <rfmt sheetId="18" s="1" sqref="D23" start="0" length="0">
    <dxf>
      <font>
        <sz val="10"/>
        <color auto="1"/>
        <name val="Arial"/>
        <scheme val="none"/>
      </font>
      <numFmt numFmtId="0" formatCode="General"/>
      <alignment vertical="bottom" readingOrder="0"/>
    </dxf>
  </rfmt>
  <rfmt sheetId="18" s="1" sqref="E23" start="0" length="0">
    <dxf>
      <font>
        <sz val="10"/>
        <color auto="1"/>
        <name val="Arial"/>
        <scheme val="none"/>
      </font>
      <numFmt numFmtId="0" formatCode="General"/>
      <alignment vertical="bottom" readingOrder="0"/>
    </dxf>
  </rfmt>
  <rfmt sheetId="18" s="1" sqref="F23" start="0" length="0">
    <dxf>
      <font>
        <sz val="10"/>
        <color auto="1"/>
        <name val="Arial"/>
        <scheme val="none"/>
      </font>
      <numFmt numFmtId="0" formatCode="General"/>
      <alignment vertical="bottom" readingOrder="0"/>
    </dxf>
  </rfmt>
  <rfmt sheetId="18" s="1" sqref="G23" start="0" length="0">
    <dxf>
      <font>
        <sz val="10"/>
        <color auto="1"/>
        <name val="Arial"/>
        <scheme val="none"/>
      </font>
      <numFmt numFmtId="0" formatCode="General"/>
      <alignment vertical="bottom" readingOrder="0"/>
    </dxf>
  </rfmt>
  <rfmt sheetId="18" s="1" sqref="H23" start="0" length="0">
    <dxf>
      <font>
        <sz val="10"/>
        <color auto="1"/>
        <name val="Arial"/>
        <scheme val="none"/>
      </font>
      <numFmt numFmtId="0" formatCode="General"/>
      <alignment vertical="bottom" readingOrder="0"/>
    </dxf>
  </rfmt>
  <rfmt sheetId="18" s="1" sqref="I23" start="0" length="0">
    <dxf>
      <font>
        <sz val="10"/>
        <color auto="1"/>
        <name val="Arial"/>
        <scheme val="none"/>
      </font>
      <numFmt numFmtId="0" formatCode="General"/>
      <alignment vertical="bottom" readingOrder="0"/>
    </dxf>
  </rfmt>
  <rfmt sheetId="18" s="1" sqref="J23" start="0" length="0">
    <dxf>
      <font>
        <sz val="10"/>
        <color auto="1"/>
        <name val="Arial"/>
        <scheme val="none"/>
      </font>
      <numFmt numFmtId="0" formatCode="General"/>
      <alignment vertical="bottom" readingOrder="0"/>
    </dxf>
  </rfmt>
  <rfmt sheetId="18" s="1" sqref="K23" start="0" length="0">
    <dxf>
      <font>
        <sz val="10"/>
        <color auto="1"/>
        <name val="Arial"/>
        <scheme val="none"/>
      </font>
      <numFmt numFmtId="0" formatCode="General"/>
      <alignment vertical="bottom" readingOrder="0"/>
    </dxf>
  </rfmt>
  <rfmt sheetId="18" s="1" sqref="L23" start="0" length="0">
    <dxf>
      <font>
        <sz val="10"/>
        <color auto="1"/>
        <name val="Arial"/>
        <scheme val="none"/>
      </font>
      <numFmt numFmtId="0" formatCode="General"/>
      <alignment vertical="bottom" readingOrder="0"/>
    </dxf>
  </rfmt>
  <rfmt sheetId="18" s="1" sqref="M23" start="0" length="0">
    <dxf>
      <font>
        <sz val="10"/>
        <color auto="1"/>
        <name val="Arial"/>
        <scheme val="none"/>
      </font>
      <numFmt numFmtId="0" formatCode="General"/>
      <alignment vertical="bottom" readingOrder="0"/>
    </dxf>
  </rfmt>
  <rfmt sheetId="18" s="1" sqref="N23" start="0" length="0">
    <dxf>
      <font>
        <sz val="10"/>
        <color auto="1"/>
        <name val="Arial"/>
        <scheme val="none"/>
      </font>
      <numFmt numFmtId="0" formatCode="General"/>
      <alignment vertical="bottom" readingOrder="0"/>
    </dxf>
  </rfmt>
  <rfmt sheetId="18" s="1" sqref="O23" start="0" length="0">
    <dxf>
      <font>
        <sz val="10"/>
        <color auto="1"/>
        <name val="Arial"/>
        <scheme val="none"/>
      </font>
      <numFmt numFmtId="0" formatCode="General"/>
      <alignment vertical="bottom" readingOrder="0"/>
    </dxf>
  </rfmt>
  <rfmt sheetId="18" s="1" sqref="P23" start="0" length="0">
    <dxf>
      <font>
        <sz val="10"/>
        <color auto="1"/>
        <name val="Arial"/>
        <scheme val="none"/>
      </font>
      <numFmt numFmtId="0" formatCode="General"/>
      <alignment vertical="bottom" readingOrder="0"/>
    </dxf>
  </rfmt>
  <rfmt sheetId="18" s="1" sqref="Q23" start="0" length="0">
    <dxf>
      <font>
        <sz val="10"/>
        <color auto="1"/>
        <name val="Arial"/>
        <scheme val="none"/>
      </font>
      <numFmt numFmtId="0" formatCode="General"/>
      <alignment vertical="bottom" readingOrder="0"/>
    </dxf>
  </rfmt>
  <rfmt sheetId="18" s="1" sqref="R23" start="0" length="0">
    <dxf>
      <font>
        <sz val="10"/>
        <color auto="1"/>
        <name val="Arial"/>
        <scheme val="none"/>
      </font>
      <numFmt numFmtId="0" formatCode="General"/>
      <alignment vertical="bottom" readingOrder="0"/>
    </dxf>
  </rfmt>
  <rcc rId="6208" sId="18">
    <nc r="A24" t="inlineStr">
      <is>
        <t>7)</t>
      </is>
    </nc>
  </rcc>
  <rcc rId="6209" sId="18">
    <nc r="B24" t="inlineStr">
      <is>
        <t>Zysk należny akcjonariuszom jednostki dominującej za cztery kolejne kwartały do średniego stanu aktywów ogółem (z końca poprzedniego roku obrotowego i bieżącego okresu sprawozdawczego).</t>
      </is>
    </nc>
  </rcc>
  <rcc rId="6210" sId="18" odxf="1" dxf="1">
    <nc r="C24" t="inlineStr">
      <is>
        <t>Profit attributable to the parent’s shareholders (for four consecutive quarters) to average total assets (as at the end of the previous year and the end of the current reporting period).</t>
      </is>
    </nc>
    <odxf>
      <alignment horizontal="left" indent="1" readingOrder="0"/>
    </odxf>
    <ndxf>
      <alignment horizontal="justify" indent="0" readingOrder="0"/>
    </ndxf>
  </rcc>
  <rfmt sheetId="18" s="1" sqref="D24" start="0" length="0">
    <dxf>
      <font>
        <sz val="10"/>
        <color auto="1"/>
        <name val="Arial"/>
        <scheme val="none"/>
      </font>
      <numFmt numFmtId="0" formatCode="General"/>
      <alignment vertical="bottom" readingOrder="0"/>
    </dxf>
  </rfmt>
  <rfmt sheetId="18" s="1" sqref="E24" start="0" length="0">
    <dxf>
      <font>
        <sz val="10"/>
        <color auto="1"/>
        <name val="Arial"/>
        <scheme val="none"/>
      </font>
      <numFmt numFmtId="0" formatCode="General"/>
      <alignment vertical="bottom" readingOrder="0"/>
    </dxf>
  </rfmt>
  <rfmt sheetId="18" s="1" sqref="F24" start="0" length="0">
    <dxf>
      <font>
        <sz val="10"/>
        <color auto="1"/>
        <name val="Arial"/>
        <scheme val="none"/>
      </font>
      <numFmt numFmtId="0" formatCode="General"/>
      <alignment vertical="bottom" readingOrder="0"/>
    </dxf>
  </rfmt>
  <rfmt sheetId="18" s="1" sqref="G24" start="0" length="0">
    <dxf>
      <font>
        <sz val="10"/>
        <color auto="1"/>
        <name val="Arial"/>
        <scheme val="none"/>
      </font>
      <numFmt numFmtId="0" formatCode="General"/>
      <alignment vertical="bottom" readingOrder="0"/>
    </dxf>
  </rfmt>
  <rfmt sheetId="18" s="1" sqref="H24" start="0" length="0">
    <dxf>
      <font>
        <sz val="10"/>
        <color auto="1"/>
        <name val="Arial"/>
        <scheme val="none"/>
      </font>
      <numFmt numFmtId="0" formatCode="General"/>
      <alignment vertical="bottom" readingOrder="0"/>
    </dxf>
  </rfmt>
  <rfmt sheetId="18" s="1" sqref="I24" start="0" length="0">
    <dxf>
      <font>
        <sz val="10"/>
        <color auto="1"/>
        <name val="Arial"/>
        <scheme val="none"/>
      </font>
      <numFmt numFmtId="0" formatCode="General"/>
      <alignment vertical="bottom" readingOrder="0"/>
    </dxf>
  </rfmt>
  <rfmt sheetId="18" s="1" sqref="J24" start="0" length="0">
    <dxf>
      <font>
        <sz val="10"/>
        <color auto="1"/>
        <name val="Arial"/>
        <scheme val="none"/>
      </font>
      <numFmt numFmtId="0" formatCode="General"/>
      <alignment vertical="bottom" readingOrder="0"/>
    </dxf>
  </rfmt>
  <rfmt sheetId="18" s="1" sqref="K24" start="0" length="0">
    <dxf>
      <font>
        <sz val="10"/>
        <color auto="1"/>
        <name val="Arial"/>
        <scheme val="none"/>
      </font>
      <numFmt numFmtId="0" formatCode="General"/>
      <alignment vertical="bottom" readingOrder="0"/>
    </dxf>
  </rfmt>
  <rfmt sheetId="18" s="1" sqref="L24" start="0" length="0">
    <dxf>
      <font>
        <sz val="10"/>
        <color auto="1"/>
        <name val="Arial"/>
        <scheme val="none"/>
      </font>
      <numFmt numFmtId="0" formatCode="General"/>
      <alignment vertical="bottom" readingOrder="0"/>
    </dxf>
  </rfmt>
  <rfmt sheetId="18" s="1" sqref="M24" start="0" length="0">
    <dxf>
      <font>
        <sz val="10"/>
        <color auto="1"/>
        <name val="Arial"/>
        <scheme val="none"/>
      </font>
      <numFmt numFmtId="0" formatCode="General"/>
      <alignment vertical="bottom" readingOrder="0"/>
    </dxf>
  </rfmt>
  <rfmt sheetId="18" s="1" sqref="N24" start="0" length="0">
    <dxf>
      <font>
        <sz val="10"/>
        <color auto="1"/>
        <name val="Arial"/>
        <scheme val="none"/>
      </font>
      <numFmt numFmtId="0" formatCode="General"/>
      <alignment vertical="bottom" readingOrder="0"/>
    </dxf>
  </rfmt>
  <rfmt sheetId="18" s="1" sqref="O24" start="0" length="0">
    <dxf>
      <font>
        <sz val="10"/>
        <color auto="1"/>
        <name val="Arial"/>
        <scheme val="none"/>
      </font>
      <numFmt numFmtId="0" formatCode="General"/>
      <alignment vertical="bottom" readingOrder="0"/>
    </dxf>
  </rfmt>
  <rfmt sheetId="18" s="1" sqref="P24" start="0" length="0">
    <dxf>
      <font>
        <sz val="10"/>
        <color auto="1"/>
        <name val="Arial"/>
        <scheme val="none"/>
      </font>
      <numFmt numFmtId="0" formatCode="General"/>
      <alignment vertical="bottom" readingOrder="0"/>
    </dxf>
  </rfmt>
  <rfmt sheetId="18" s="1" sqref="Q24" start="0" length="0">
    <dxf>
      <font>
        <sz val="10"/>
        <color auto="1"/>
        <name val="Arial"/>
        <scheme val="none"/>
      </font>
      <numFmt numFmtId="0" formatCode="General"/>
      <alignment vertical="bottom" readingOrder="0"/>
    </dxf>
  </rfmt>
  <rfmt sheetId="18" s="1" sqref="R24" start="0" length="0">
    <dxf>
      <font>
        <sz val="10"/>
        <color auto="1"/>
        <name val="Arial"/>
        <scheme val="none"/>
      </font>
      <numFmt numFmtId="0" formatCode="General"/>
      <alignment vertical="bottom" readingOrder="0"/>
    </dxf>
  </rfmt>
  <rcc rId="6211" sId="18">
    <nc r="A25" t="inlineStr">
      <is>
        <t>8)</t>
      </is>
    </nc>
  </rcc>
  <rcc rId="6212" sId="18">
    <nc r="B25" t="inlineStr">
      <is>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is>
    </nc>
  </rcc>
  <rcc rId="6213" sId="18" odxf="1" dxf="1">
    <nc r="C25" t="inlineStr">
      <is>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is>
    </nc>
    <odxf>
      <alignment horizontal="left" indent="1" readingOrder="0"/>
    </odxf>
    <ndxf>
      <alignment horizontal="justify" indent="0" readingOrder="0"/>
    </ndxf>
  </rcc>
  <rfmt sheetId="18" s="1" sqref="D25" start="0" length="0">
    <dxf>
      <font>
        <sz val="10"/>
        <color auto="1"/>
        <name val="Arial"/>
        <scheme val="none"/>
      </font>
      <numFmt numFmtId="0" formatCode="General"/>
      <alignment vertical="bottom" readingOrder="0"/>
    </dxf>
  </rfmt>
  <rfmt sheetId="18" s="1" sqref="E25" start="0" length="0">
    <dxf>
      <font>
        <sz val="10"/>
        <color auto="1"/>
        <name val="Arial"/>
        <scheme val="none"/>
      </font>
      <numFmt numFmtId="0" formatCode="General"/>
      <alignment vertical="bottom" readingOrder="0"/>
    </dxf>
  </rfmt>
  <rfmt sheetId="18" s="1" sqref="F25" start="0" length="0">
    <dxf>
      <font>
        <sz val="10"/>
        <color auto="1"/>
        <name val="Arial"/>
        <scheme val="none"/>
      </font>
      <numFmt numFmtId="0" formatCode="General"/>
      <alignment vertical="bottom" readingOrder="0"/>
    </dxf>
  </rfmt>
  <rfmt sheetId="18" s="1" sqref="G25" start="0" length="0">
    <dxf>
      <font>
        <sz val="10"/>
        <color auto="1"/>
        <name val="Arial"/>
        <scheme val="none"/>
      </font>
      <numFmt numFmtId="0" formatCode="General"/>
      <alignment vertical="bottom" readingOrder="0"/>
    </dxf>
  </rfmt>
  <rfmt sheetId="18" s="1" sqref="H25" start="0" length="0">
    <dxf>
      <font>
        <sz val="10"/>
        <color auto="1"/>
        <name val="Arial"/>
        <scheme val="none"/>
      </font>
      <numFmt numFmtId="0" formatCode="General"/>
      <alignment vertical="bottom" readingOrder="0"/>
    </dxf>
  </rfmt>
  <rfmt sheetId="18" s="1" sqref="I25" start="0" length="0">
    <dxf>
      <font>
        <sz val="10"/>
        <color auto="1"/>
        <name val="Arial"/>
        <scheme val="none"/>
      </font>
      <numFmt numFmtId="0" formatCode="General"/>
      <alignment vertical="bottom" readingOrder="0"/>
    </dxf>
  </rfmt>
  <rfmt sheetId="18" s="1" sqref="J25" start="0" length="0">
    <dxf>
      <font>
        <sz val="10"/>
        <color auto="1"/>
        <name val="Arial"/>
        <scheme val="none"/>
      </font>
      <numFmt numFmtId="0" formatCode="General"/>
      <alignment vertical="bottom" readingOrder="0"/>
    </dxf>
  </rfmt>
  <rfmt sheetId="18" s="1" sqref="K25" start="0" length="0">
    <dxf>
      <font>
        <sz val="10"/>
        <color auto="1"/>
        <name val="Arial"/>
        <scheme val="none"/>
      </font>
      <numFmt numFmtId="0" formatCode="General"/>
      <alignment vertical="bottom" readingOrder="0"/>
    </dxf>
  </rfmt>
  <rfmt sheetId="18" s="1" sqref="L25" start="0" length="0">
    <dxf>
      <font>
        <sz val="10"/>
        <color auto="1"/>
        <name val="Arial"/>
        <scheme val="none"/>
      </font>
      <numFmt numFmtId="0" formatCode="General"/>
      <alignment vertical="bottom" readingOrder="0"/>
    </dxf>
  </rfmt>
  <rfmt sheetId="18" s="1" sqref="M25" start="0" length="0">
    <dxf>
      <font>
        <sz val="10"/>
        <color auto="1"/>
        <name val="Arial"/>
        <scheme val="none"/>
      </font>
      <numFmt numFmtId="0" formatCode="General"/>
      <alignment vertical="bottom" readingOrder="0"/>
    </dxf>
  </rfmt>
  <rfmt sheetId="18" s="1" sqref="N25" start="0" length="0">
    <dxf>
      <font>
        <sz val="10"/>
        <color auto="1"/>
        <name val="Arial"/>
        <scheme val="none"/>
      </font>
      <numFmt numFmtId="0" formatCode="General"/>
      <alignment vertical="bottom" readingOrder="0"/>
    </dxf>
  </rfmt>
  <rfmt sheetId="18" s="1" sqref="O25" start="0" length="0">
    <dxf>
      <font>
        <sz val="10"/>
        <color auto="1"/>
        <name val="Arial"/>
        <scheme val="none"/>
      </font>
      <numFmt numFmtId="0" formatCode="General"/>
      <alignment vertical="bottom" readingOrder="0"/>
    </dxf>
  </rfmt>
  <rfmt sheetId="18" s="1" sqref="P25" start="0" length="0">
    <dxf>
      <font>
        <sz val="10"/>
        <color auto="1"/>
        <name val="Arial"/>
        <scheme val="none"/>
      </font>
      <numFmt numFmtId="0" formatCode="General"/>
      <alignment vertical="bottom" readingOrder="0"/>
    </dxf>
  </rfmt>
  <rfmt sheetId="18" s="1" sqref="Q25" start="0" length="0">
    <dxf>
      <font>
        <sz val="10"/>
        <color auto="1"/>
        <name val="Arial"/>
        <scheme val="none"/>
      </font>
      <numFmt numFmtId="0" formatCode="General"/>
      <alignment vertical="bottom" readingOrder="0"/>
    </dxf>
  </rfmt>
  <rfmt sheetId="18" s="1" sqref="R25" start="0" length="0">
    <dxf>
      <font>
        <sz val="10"/>
        <color auto="1"/>
        <name val="Arial"/>
        <scheme val="none"/>
      </font>
      <numFmt numFmtId="0" formatCode="General"/>
      <alignment vertical="bottom" readingOrder="0"/>
    </dxf>
  </rfmt>
  <rcc rId="6214" sId="18">
    <nc r="A26" t="inlineStr">
      <is>
        <t>9)</t>
      </is>
    </nc>
  </rcc>
  <rcc rId="6215" sId="18">
    <nc r="B26" t="inlineStr">
      <is>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is>
    </nc>
  </rcc>
  <rcc rId="6216" sId="18" odxf="1" dxf="1">
    <nc r="C26" t="inlineStr">
      <is>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is>
    </nc>
    <odxf>
      <alignment horizontal="left" indent="1" readingOrder="0"/>
    </odxf>
    <ndxf>
      <alignment horizontal="justify" indent="0" readingOrder="0"/>
    </ndxf>
  </rcc>
  <rfmt sheetId="18" s="1" sqref="D26" start="0" length="0">
    <dxf>
      <font>
        <sz val="10"/>
        <color auto="1"/>
        <name val="Arial"/>
        <scheme val="none"/>
      </font>
      <numFmt numFmtId="0" formatCode="General"/>
      <alignment vertical="bottom" readingOrder="0"/>
    </dxf>
  </rfmt>
  <rfmt sheetId="18" s="1" sqref="E26" start="0" length="0">
    <dxf>
      <font>
        <sz val="10"/>
        <color auto="1"/>
        <name val="Arial"/>
        <scheme val="none"/>
      </font>
      <numFmt numFmtId="0" formatCode="General"/>
      <alignment vertical="bottom" readingOrder="0"/>
    </dxf>
  </rfmt>
  <rfmt sheetId="18" s="1" sqref="F26" start="0" length="0">
    <dxf>
      <font>
        <sz val="10"/>
        <color auto="1"/>
        <name val="Arial"/>
        <scheme val="none"/>
      </font>
      <numFmt numFmtId="0" formatCode="General"/>
      <alignment vertical="bottom" readingOrder="0"/>
    </dxf>
  </rfmt>
  <rfmt sheetId="18" s="1" sqref="G26" start="0" length="0">
    <dxf>
      <font>
        <sz val="10"/>
        <color auto="1"/>
        <name val="Arial"/>
        <scheme val="none"/>
      </font>
      <numFmt numFmtId="0" formatCode="General"/>
      <alignment vertical="bottom" readingOrder="0"/>
    </dxf>
  </rfmt>
  <rfmt sheetId="18" s="1" sqref="H26" start="0" length="0">
    <dxf>
      <font>
        <sz val="10"/>
        <color auto="1"/>
        <name val="Arial"/>
        <scheme val="none"/>
      </font>
      <numFmt numFmtId="0" formatCode="General"/>
      <alignment vertical="bottom" readingOrder="0"/>
    </dxf>
  </rfmt>
  <rfmt sheetId="18" s="1" sqref="I26" start="0" length="0">
    <dxf>
      <font>
        <sz val="10"/>
        <color auto="1"/>
        <name val="Arial"/>
        <scheme val="none"/>
      </font>
      <numFmt numFmtId="0" formatCode="General"/>
      <alignment vertical="bottom" readingOrder="0"/>
    </dxf>
  </rfmt>
  <rfmt sheetId="18" s="1" sqref="J26" start="0" length="0">
    <dxf>
      <font>
        <sz val="10"/>
        <color auto="1"/>
        <name val="Arial"/>
        <scheme val="none"/>
      </font>
      <numFmt numFmtId="0" formatCode="General"/>
      <alignment vertical="bottom" readingOrder="0"/>
    </dxf>
  </rfmt>
  <rfmt sheetId="18" s="1" sqref="K26" start="0" length="0">
    <dxf>
      <font>
        <sz val="10"/>
        <color auto="1"/>
        <name val="Arial"/>
        <scheme val="none"/>
      </font>
      <numFmt numFmtId="0" formatCode="General"/>
      <alignment vertical="bottom" readingOrder="0"/>
    </dxf>
  </rfmt>
  <rfmt sheetId="18" s="1" sqref="L26" start="0" length="0">
    <dxf>
      <font>
        <sz val="10"/>
        <color auto="1"/>
        <name val="Arial"/>
        <scheme val="none"/>
      </font>
      <numFmt numFmtId="0" formatCode="General"/>
      <alignment vertical="bottom" readingOrder="0"/>
    </dxf>
  </rfmt>
  <rfmt sheetId="18" s="1" sqref="M26" start="0" length="0">
    <dxf>
      <font>
        <sz val="10"/>
        <color auto="1"/>
        <name val="Arial"/>
        <scheme val="none"/>
      </font>
      <numFmt numFmtId="0" formatCode="General"/>
      <alignment vertical="bottom" readingOrder="0"/>
    </dxf>
  </rfmt>
  <rfmt sheetId="18" s="1" sqref="N26" start="0" length="0">
    <dxf>
      <font>
        <sz val="10"/>
        <color auto="1"/>
        <name val="Arial"/>
        <scheme val="none"/>
      </font>
      <numFmt numFmtId="0" formatCode="General"/>
      <alignment vertical="bottom" readingOrder="0"/>
    </dxf>
  </rfmt>
  <rfmt sheetId="18" s="1" sqref="O26" start="0" length="0">
    <dxf>
      <font>
        <sz val="10"/>
        <color auto="1"/>
        <name val="Arial"/>
        <scheme val="none"/>
      </font>
      <numFmt numFmtId="0" formatCode="General"/>
      <alignment vertical="bottom" readingOrder="0"/>
    </dxf>
  </rfmt>
  <rfmt sheetId="18" s="1" sqref="P26" start="0" length="0">
    <dxf>
      <font>
        <sz val="10"/>
        <color auto="1"/>
        <name val="Arial"/>
        <scheme val="none"/>
      </font>
      <numFmt numFmtId="0" formatCode="General"/>
      <alignment vertical="bottom" readingOrder="0"/>
    </dxf>
  </rfmt>
  <rfmt sheetId="18" s="1" sqref="Q26" start="0" length="0">
    <dxf>
      <font>
        <sz val="10"/>
        <color auto="1"/>
        <name val="Arial"/>
        <scheme val="none"/>
      </font>
      <numFmt numFmtId="0" formatCode="General"/>
      <alignment vertical="bottom" readingOrder="0"/>
    </dxf>
  </rfmt>
  <rfmt sheetId="18" s="1" sqref="R26" start="0" length="0">
    <dxf>
      <font>
        <sz val="10"/>
        <color auto="1"/>
        <name val="Arial"/>
        <scheme val="none"/>
      </font>
      <numFmt numFmtId="0" formatCode="General"/>
      <alignment vertical="bottom" readingOrder="0"/>
    </dxf>
  </rfmt>
  <rcc rId="6217" sId="18">
    <nc r="A27" t="inlineStr">
      <is>
        <t>10)</t>
      </is>
    </nc>
  </rcc>
  <rcc rId="6218" sId="18">
    <nc r="B27" t="inlineStr">
      <is>
        <t>Zysk należny udziałowcom jednostki dominującej za dany okres przez średnią ważoną liczbę akcji zwykłych.</t>
      </is>
    </nc>
  </rcc>
  <rcc rId="6219" sId="18" odxf="1" dxf="1">
    <nc r="C27" t="inlineStr">
      <is>
        <t>Net profit for the period attributable to shareholders of the parent entity divided by the average weighted number of ordinary shares.</t>
      </is>
    </nc>
    <odxf>
      <alignment horizontal="left" indent="1" readingOrder="0"/>
    </odxf>
    <ndxf>
      <alignment horizontal="justify" indent="0" readingOrder="0"/>
    </ndxf>
  </rcc>
  <rfmt sheetId="18" s="1" sqref="D27" start="0" length="0">
    <dxf>
      <font>
        <sz val="10"/>
        <color auto="1"/>
        <name val="Arial"/>
        <scheme val="none"/>
      </font>
      <numFmt numFmtId="0" formatCode="General"/>
      <alignment vertical="bottom" readingOrder="0"/>
    </dxf>
  </rfmt>
  <rfmt sheetId="18" s="1" sqref="E27" start="0" length="0">
    <dxf>
      <font>
        <sz val="10"/>
        <color auto="1"/>
        <name val="Arial"/>
        <scheme val="none"/>
      </font>
      <numFmt numFmtId="0" formatCode="General"/>
      <alignment vertical="bottom" readingOrder="0"/>
    </dxf>
  </rfmt>
  <rfmt sheetId="18" s="1" sqref="F27" start="0" length="0">
    <dxf>
      <font>
        <sz val="10"/>
        <color auto="1"/>
        <name val="Arial"/>
        <scheme val="none"/>
      </font>
      <numFmt numFmtId="0" formatCode="General"/>
      <alignment vertical="bottom" readingOrder="0"/>
    </dxf>
  </rfmt>
  <rfmt sheetId="18" s="1" sqref="G27" start="0" length="0">
    <dxf>
      <font>
        <sz val="10"/>
        <color auto="1"/>
        <name val="Arial"/>
        <scheme val="none"/>
      </font>
      <numFmt numFmtId="0" formatCode="General"/>
      <alignment vertical="bottom" readingOrder="0"/>
    </dxf>
  </rfmt>
  <rfmt sheetId="18" s="1" sqref="H27" start="0" length="0">
    <dxf>
      <font>
        <sz val="10"/>
        <color auto="1"/>
        <name val="Arial"/>
        <scheme val="none"/>
      </font>
      <numFmt numFmtId="0" formatCode="General"/>
      <alignment vertical="bottom" readingOrder="0"/>
    </dxf>
  </rfmt>
  <rfmt sheetId="18" s="1" sqref="I27" start="0" length="0">
    <dxf>
      <font>
        <sz val="10"/>
        <color auto="1"/>
        <name val="Arial"/>
        <scheme val="none"/>
      </font>
      <numFmt numFmtId="0" formatCode="General"/>
      <alignment vertical="bottom" readingOrder="0"/>
    </dxf>
  </rfmt>
  <rfmt sheetId="18" s="1" sqref="J27" start="0" length="0">
    <dxf>
      <font>
        <sz val="10"/>
        <color auto="1"/>
        <name val="Arial"/>
        <scheme val="none"/>
      </font>
      <numFmt numFmtId="0" formatCode="General"/>
      <alignment vertical="bottom" readingOrder="0"/>
    </dxf>
  </rfmt>
  <rfmt sheetId="18" s="1" sqref="K27" start="0" length="0">
    <dxf>
      <font>
        <sz val="10"/>
        <color auto="1"/>
        <name val="Arial"/>
        <scheme val="none"/>
      </font>
      <numFmt numFmtId="0" formatCode="General"/>
      <alignment vertical="bottom" readingOrder="0"/>
    </dxf>
  </rfmt>
  <rfmt sheetId="18" s="1" sqref="L27" start="0" length="0">
    <dxf>
      <font>
        <sz val="10"/>
        <color auto="1"/>
        <name val="Arial"/>
        <scheme val="none"/>
      </font>
      <numFmt numFmtId="0" formatCode="General"/>
      <alignment vertical="bottom" readingOrder="0"/>
    </dxf>
  </rfmt>
  <rfmt sheetId="18" s="1" sqref="M27" start="0" length="0">
    <dxf>
      <font>
        <sz val="10"/>
        <color auto="1"/>
        <name val="Arial"/>
        <scheme val="none"/>
      </font>
      <numFmt numFmtId="0" formatCode="General"/>
      <alignment vertical="bottom" readingOrder="0"/>
    </dxf>
  </rfmt>
  <rfmt sheetId="18" s="1" sqref="N27" start="0" length="0">
    <dxf>
      <font>
        <sz val="10"/>
        <color auto="1"/>
        <name val="Arial"/>
        <scheme val="none"/>
      </font>
      <numFmt numFmtId="0" formatCode="General"/>
      <alignment vertical="bottom" readingOrder="0"/>
    </dxf>
  </rfmt>
  <rfmt sheetId="18" s="1" sqref="O27" start="0" length="0">
    <dxf>
      <font>
        <sz val="10"/>
        <color auto="1"/>
        <name val="Arial"/>
        <scheme val="none"/>
      </font>
      <numFmt numFmtId="0" formatCode="General"/>
      <alignment vertical="bottom" readingOrder="0"/>
    </dxf>
  </rfmt>
  <rfmt sheetId="18" s="1" sqref="P27" start="0" length="0">
    <dxf>
      <font>
        <sz val="10"/>
        <color auto="1"/>
        <name val="Arial"/>
        <scheme val="none"/>
      </font>
      <numFmt numFmtId="0" formatCode="General"/>
      <alignment vertical="bottom" readingOrder="0"/>
    </dxf>
  </rfmt>
  <rfmt sheetId="18" s="1" sqref="Q27" start="0" length="0">
    <dxf>
      <font>
        <sz val="10"/>
        <color auto="1"/>
        <name val="Arial"/>
        <scheme val="none"/>
      </font>
      <numFmt numFmtId="0" formatCode="General"/>
      <alignment vertical="bottom" readingOrder="0"/>
    </dxf>
  </rfmt>
  <rfmt sheetId="18" s="1" sqref="R27" start="0" length="0">
    <dxf>
      <font>
        <sz val="10"/>
        <color auto="1"/>
        <name val="Arial"/>
        <scheme val="none"/>
      </font>
      <numFmt numFmtId="0" formatCode="General"/>
      <alignment vertical="bottom" readingOrder="0"/>
    </dxf>
  </rfmt>
  <rcc rId="6220" sId="18" odxf="1" s="1" dxf="1">
    <nc r="A28" t="inlineStr">
      <is>
        <t>*</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right" vertical="top" wrapText="1" indent="1" readingOrder="0"/>
    </ndxf>
  </rcc>
  <rcc rId="6221" sId="18" odxf="1" s="1" dxf="1">
    <nc r="B28" t="inlineStr">
      <is>
        <t xml:space="preserve">Wskażniki kapitałowe w okresach oznaczonych gwiazdką obejmują zyski zaliczone do funduszy własnych na podstawie decyzji NBP. </t>
      </is>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justify" vertical="top" wrapText="1" readingOrder="0"/>
    </ndxf>
  </rcc>
  <rcc rId="6222" sId="18" odxf="1" s="1" dxf="1">
    <nc r="C28" t="inlineStr">
      <is>
        <t xml:space="preserve">Capital ratios for periods indicated with an asterisk take account of profits allocated to own funds based on the NBP decision.  </t>
      </is>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justify" vertical="top" wrapText="1" readingOrder="0"/>
    </ndxf>
  </rcc>
  <rfmt sheetId="18" s="1" sqref="D28" start="0" length="0">
    <dxf>
      <font>
        <sz val="10"/>
        <color auto="1"/>
        <name val="Arial"/>
        <scheme val="none"/>
      </font>
      <numFmt numFmtId="0" formatCode="General"/>
      <alignment vertical="bottom" readingOrder="0"/>
    </dxf>
  </rfmt>
  <rfmt sheetId="18" s="1" sqref="E28" start="0" length="0">
    <dxf>
      <font>
        <sz val="10"/>
        <color auto="1"/>
        <name val="Arial"/>
        <scheme val="none"/>
      </font>
      <numFmt numFmtId="0" formatCode="General"/>
      <alignment vertical="bottom" readingOrder="0"/>
    </dxf>
  </rfmt>
  <rfmt sheetId="18" s="1" sqref="F28" start="0" length="0">
    <dxf>
      <font>
        <sz val="10"/>
        <color auto="1"/>
        <name val="Arial"/>
        <scheme val="none"/>
      </font>
      <numFmt numFmtId="0" formatCode="General"/>
      <alignment vertical="bottom" readingOrder="0"/>
    </dxf>
  </rfmt>
  <rfmt sheetId="18" s="1" sqref="G28" start="0" length="0">
    <dxf>
      <font>
        <sz val="10"/>
        <color auto="1"/>
        <name val="Arial"/>
        <scheme val="none"/>
      </font>
      <numFmt numFmtId="0" formatCode="General"/>
      <alignment vertical="bottom" readingOrder="0"/>
    </dxf>
  </rfmt>
  <rfmt sheetId="18" s="1" sqref="H28" start="0" length="0">
    <dxf>
      <font>
        <sz val="10"/>
        <color auto="1"/>
        <name val="Arial"/>
        <scheme val="none"/>
      </font>
      <numFmt numFmtId="0" formatCode="General"/>
      <alignment vertical="bottom" readingOrder="0"/>
    </dxf>
  </rfmt>
  <rfmt sheetId="18" s="1" sqref="I28" start="0" length="0">
    <dxf>
      <font>
        <sz val="10"/>
        <color auto="1"/>
        <name val="Arial"/>
        <scheme val="none"/>
      </font>
      <numFmt numFmtId="0" formatCode="General"/>
      <alignment vertical="bottom" readingOrder="0"/>
    </dxf>
  </rfmt>
  <rfmt sheetId="18" s="1" sqref="J28" start="0" length="0">
    <dxf>
      <font>
        <sz val="10"/>
        <color auto="1"/>
        <name val="Arial"/>
        <scheme val="none"/>
      </font>
      <numFmt numFmtId="0" formatCode="General"/>
      <alignment vertical="bottom" readingOrder="0"/>
    </dxf>
  </rfmt>
  <rfmt sheetId="18" s="1" sqref="K28" start="0" length="0">
    <dxf>
      <font>
        <sz val="10"/>
        <color auto="1"/>
        <name val="Arial"/>
        <scheme val="none"/>
      </font>
      <numFmt numFmtId="0" formatCode="General"/>
      <alignment vertical="bottom" readingOrder="0"/>
    </dxf>
  </rfmt>
  <rfmt sheetId="18" s="1" sqref="L28" start="0" length="0">
    <dxf>
      <font>
        <sz val="10"/>
        <color auto="1"/>
        <name val="Arial"/>
        <scheme val="none"/>
      </font>
      <numFmt numFmtId="0" formatCode="General"/>
      <alignment vertical="bottom" readingOrder="0"/>
    </dxf>
  </rfmt>
  <rfmt sheetId="18" s="1" sqref="M28" start="0" length="0">
    <dxf>
      <font>
        <sz val="10"/>
        <color auto="1"/>
        <name val="Arial"/>
        <scheme val="none"/>
      </font>
      <numFmt numFmtId="0" formatCode="General"/>
      <alignment vertical="bottom" readingOrder="0"/>
    </dxf>
  </rfmt>
  <rfmt sheetId="18" s="1" sqref="N28" start="0" length="0">
    <dxf>
      <font>
        <sz val="10"/>
        <color auto="1"/>
        <name val="Arial"/>
        <scheme val="none"/>
      </font>
      <numFmt numFmtId="0" formatCode="General"/>
      <alignment vertical="bottom" readingOrder="0"/>
    </dxf>
  </rfmt>
  <rfmt sheetId="18" s="1" sqref="O28" start="0" length="0">
    <dxf>
      <font>
        <sz val="10"/>
        <color auto="1"/>
        <name val="Arial"/>
        <scheme val="none"/>
      </font>
      <numFmt numFmtId="0" formatCode="General"/>
      <alignment vertical="bottom" readingOrder="0"/>
    </dxf>
  </rfmt>
  <rfmt sheetId="18" s="1" sqref="P28" start="0" length="0">
    <dxf>
      <font>
        <sz val="10"/>
        <color auto="1"/>
        <name val="Arial"/>
        <scheme val="none"/>
      </font>
      <numFmt numFmtId="0" formatCode="General"/>
      <alignment vertical="bottom" readingOrder="0"/>
    </dxf>
  </rfmt>
  <rfmt sheetId="18" s="1" sqref="Q28" start="0" length="0">
    <dxf>
      <font>
        <sz val="10"/>
        <color auto="1"/>
        <name val="Arial"/>
        <scheme val="none"/>
      </font>
      <numFmt numFmtId="0" formatCode="General"/>
      <alignment vertical="bottom" readingOrder="0"/>
    </dxf>
  </rfmt>
  <rfmt sheetId="18" s="1" sqref="R28" start="0" length="0">
    <dxf>
      <font>
        <sz val="10"/>
        <color auto="1"/>
        <name val="Arial"/>
        <scheme val="none"/>
      </font>
      <numFmt numFmtId="0" formatCode="General"/>
      <alignment vertical="bottom" readingOrder="0"/>
    </dxf>
  </rfmt>
  <rfmt sheetId="18" s="1" sqref="D29" start="0" length="0">
    <dxf>
      <font>
        <sz val="10"/>
        <color auto="1"/>
        <name val="Arial"/>
        <scheme val="none"/>
      </font>
      <numFmt numFmtId="0" formatCode="General"/>
      <alignment vertical="bottom" readingOrder="0"/>
    </dxf>
  </rfmt>
  <rfmt sheetId="18" s="1" sqref="E29" start="0" length="0">
    <dxf>
      <font>
        <sz val="10"/>
        <color auto="1"/>
        <name val="Arial"/>
        <scheme val="none"/>
      </font>
      <numFmt numFmtId="0" formatCode="General"/>
      <alignment vertical="bottom" readingOrder="0"/>
    </dxf>
  </rfmt>
  <rfmt sheetId="18" s="1" sqref="F29" start="0" length="0">
    <dxf>
      <font>
        <sz val="10"/>
        <color auto="1"/>
        <name val="Arial"/>
        <scheme val="none"/>
      </font>
      <numFmt numFmtId="0" formatCode="General"/>
      <alignment vertical="bottom" readingOrder="0"/>
    </dxf>
  </rfmt>
  <rfmt sheetId="18" s="1" sqref="G29" start="0" length="0">
    <dxf>
      <font>
        <sz val="10"/>
        <color auto="1"/>
        <name val="Arial"/>
        <scheme val="none"/>
      </font>
      <numFmt numFmtId="0" formatCode="General"/>
      <alignment vertical="bottom" readingOrder="0"/>
    </dxf>
  </rfmt>
  <rfmt sheetId="18" s="1" sqref="H29" start="0" length="0">
    <dxf>
      <font>
        <sz val="10"/>
        <color auto="1"/>
        <name val="Arial"/>
        <scheme val="none"/>
      </font>
      <numFmt numFmtId="0" formatCode="General"/>
      <alignment vertical="bottom" readingOrder="0"/>
    </dxf>
  </rfmt>
  <rfmt sheetId="18" s="1" sqref="I29" start="0" length="0">
    <dxf>
      <font>
        <sz val="10"/>
        <color auto="1"/>
        <name val="Arial"/>
        <scheme val="none"/>
      </font>
      <numFmt numFmtId="0" formatCode="General"/>
      <alignment vertical="bottom" readingOrder="0"/>
    </dxf>
  </rfmt>
  <rfmt sheetId="18" s="1" sqref="J29" start="0" length="0">
    <dxf>
      <font>
        <sz val="10"/>
        <color auto="1"/>
        <name val="Arial"/>
        <scheme val="none"/>
      </font>
      <numFmt numFmtId="0" formatCode="General"/>
      <alignment vertical="bottom" readingOrder="0"/>
    </dxf>
  </rfmt>
  <rfmt sheetId="18" s="1" sqref="K29" start="0" length="0">
    <dxf>
      <font>
        <sz val="10"/>
        <color auto="1"/>
        <name val="Arial"/>
        <scheme val="none"/>
      </font>
      <numFmt numFmtId="0" formatCode="General"/>
      <alignment vertical="bottom" readingOrder="0"/>
    </dxf>
  </rfmt>
  <rfmt sheetId="18" s="1" sqref="L29" start="0" length="0">
    <dxf>
      <font>
        <sz val="10"/>
        <color auto="1"/>
        <name val="Arial"/>
        <scheme val="none"/>
      </font>
      <numFmt numFmtId="0" formatCode="General"/>
      <alignment vertical="bottom" readingOrder="0"/>
    </dxf>
  </rfmt>
  <rfmt sheetId="18" s="1" sqref="M29" start="0" length="0">
    <dxf>
      <font>
        <sz val="10"/>
        <color auto="1"/>
        <name val="Arial"/>
        <scheme val="none"/>
      </font>
      <numFmt numFmtId="0" formatCode="General"/>
      <alignment vertical="bottom" readingOrder="0"/>
    </dxf>
  </rfmt>
  <rfmt sheetId="18" s="1" sqref="N29" start="0" length="0">
    <dxf>
      <font>
        <sz val="10"/>
        <color auto="1"/>
        <name val="Arial"/>
        <scheme val="none"/>
      </font>
      <numFmt numFmtId="0" formatCode="General"/>
      <alignment vertical="bottom" readingOrder="0"/>
    </dxf>
  </rfmt>
  <rfmt sheetId="18" s="1" sqref="O29" start="0" length="0">
    <dxf>
      <font>
        <sz val="10"/>
        <color auto="1"/>
        <name val="Arial"/>
        <scheme val="none"/>
      </font>
      <numFmt numFmtId="0" formatCode="General"/>
      <alignment vertical="bottom" readingOrder="0"/>
    </dxf>
  </rfmt>
  <rfmt sheetId="18" s="1" sqref="P29" start="0" length="0">
    <dxf>
      <font>
        <sz val="10"/>
        <color auto="1"/>
        <name val="Arial"/>
        <scheme val="none"/>
      </font>
      <numFmt numFmtId="0" formatCode="General"/>
      <alignment vertical="bottom" readingOrder="0"/>
    </dxf>
  </rfmt>
  <rfmt sheetId="18" s="1" sqref="Q29" start="0" length="0">
    <dxf>
      <font>
        <sz val="10"/>
        <color auto="1"/>
        <name val="Arial"/>
        <scheme val="none"/>
      </font>
      <numFmt numFmtId="0" formatCode="General"/>
      <alignment vertical="bottom" readingOrder="0"/>
    </dxf>
  </rfmt>
  <rfmt sheetId="18" s="1" sqref="R29" start="0" length="0">
    <dxf>
      <font>
        <sz val="10"/>
        <color auto="1"/>
        <name val="Arial"/>
        <scheme val="none"/>
      </font>
      <numFmt numFmtId="0" formatCode="General"/>
      <alignment vertical="bottom" readingOrder="0"/>
    </dxf>
  </rfmt>
  <rfmt sheetId="18" s="1" sqref="D30" start="0" length="0">
    <dxf>
      <font>
        <sz val="10"/>
        <color auto="1"/>
        <name val="Arial"/>
        <scheme val="none"/>
      </font>
      <numFmt numFmtId="0" formatCode="General"/>
      <alignment vertical="bottom" readingOrder="0"/>
    </dxf>
  </rfmt>
  <rfmt sheetId="18" s="1" sqref="E30" start="0" length="0">
    <dxf>
      <font>
        <sz val="10"/>
        <color auto="1"/>
        <name val="Arial"/>
        <scheme val="none"/>
      </font>
      <numFmt numFmtId="0" formatCode="General"/>
      <alignment vertical="bottom" readingOrder="0"/>
    </dxf>
  </rfmt>
  <rfmt sheetId="18" s="1" sqref="F30" start="0" length="0">
    <dxf>
      <font>
        <sz val="10"/>
        <color auto="1"/>
        <name val="Arial"/>
        <scheme val="none"/>
      </font>
      <numFmt numFmtId="0" formatCode="General"/>
      <alignment vertical="bottom" readingOrder="0"/>
    </dxf>
  </rfmt>
  <rfmt sheetId="18" s="1" sqref="G30" start="0" length="0">
    <dxf>
      <font>
        <sz val="10"/>
        <color auto="1"/>
        <name val="Arial"/>
        <scheme val="none"/>
      </font>
      <numFmt numFmtId="0" formatCode="General"/>
      <alignment vertical="bottom" readingOrder="0"/>
    </dxf>
  </rfmt>
  <rfmt sheetId="18" s="1" sqref="H30" start="0" length="0">
    <dxf>
      <font>
        <sz val="10"/>
        <color auto="1"/>
        <name val="Arial"/>
        <scheme val="none"/>
      </font>
      <numFmt numFmtId="0" formatCode="General"/>
      <alignment vertical="bottom" readingOrder="0"/>
    </dxf>
  </rfmt>
  <rfmt sheetId="18" s="1" sqref="I30" start="0" length="0">
    <dxf>
      <font>
        <sz val="10"/>
        <color auto="1"/>
        <name val="Arial"/>
        <scheme val="none"/>
      </font>
      <numFmt numFmtId="0" formatCode="General"/>
      <alignment vertical="bottom" readingOrder="0"/>
    </dxf>
  </rfmt>
  <rfmt sheetId="18" s="1" sqref="J30" start="0" length="0">
    <dxf>
      <font>
        <sz val="10"/>
        <color auto="1"/>
        <name val="Arial"/>
        <scheme val="none"/>
      </font>
      <numFmt numFmtId="0" formatCode="General"/>
      <alignment vertical="bottom" readingOrder="0"/>
    </dxf>
  </rfmt>
  <rfmt sheetId="18" s="1" sqref="K30" start="0" length="0">
    <dxf>
      <font>
        <sz val="10"/>
        <color auto="1"/>
        <name val="Arial"/>
        <scheme val="none"/>
      </font>
      <numFmt numFmtId="0" formatCode="General"/>
      <alignment vertical="bottom" readingOrder="0"/>
    </dxf>
  </rfmt>
  <rfmt sheetId="18" s="1" sqref="L30" start="0" length="0">
    <dxf>
      <font>
        <sz val="10"/>
        <color auto="1"/>
        <name val="Arial"/>
        <scheme val="none"/>
      </font>
      <numFmt numFmtId="0" formatCode="General"/>
      <alignment vertical="bottom" readingOrder="0"/>
    </dxf>
  </rfmt>
  <rfmt sheetId="18" s="1" sqref="M30" start="0" length="0">
    <dxf>
      <font>
        <sz val="10"/>
        <color auto="1"/>
        <name val="Arial"/>
        <scheme val="none"/>
      </font>
      <numFmt numFmtId="0" formatCode="General"/>
      <alignment vertical="bottom" readingOrder="0"/>
    </dxf>
  </rfmt>
  <rfmt sheetId="18" s="1" sqref="N30" start="0" length="0">
    <dxf>
      <font>
        <sz val="10"/>
        <color auto="1"/>
        <name val="Arial"/>
        <scheme val="none"/>
      </font>
      <numFmt numFmtId="0" formatCode="General"/>
      <alignment vertical="bottom" readingOrder="0"/>
    </dxf>
  </rfmt>
  <rfmt sheetId="18" s="1" sqref="O30" start="0" length="0">
    <dxf>
      <font>
        <sz val="10"/>
        <color auto="1"/>
        <name val="Arial"/>
        <scheme val="none"/>
      </font>
      <numFmt numFmtId="0" formatCode="General"/>
      <alignment vertical="bottom" readingOrder="0"/>
    </dxf>
  </rfmt>
  <rfmt sheetId="18" s="1" sqref="P30" start="0" length="0">
    <dxf>
      <font>
        <sz val="10"/>
        <color auto="1"/>
        <name val="Arial"/>
        <scheme val="none"/>
      </font>
      <numFmt numFmtId="0" formatCode="General"/>
      <alignment vertical="bottom" readingOrder="0"/>
    </dxf>
  </rfmt>
  <rfmt sheetId="18" s="1" sqref="Q30" start="0" length="0">
    <dxf>
      <font>
        <sz val="10"/>
        <color auto="1"/>
        <name val="Arial"/>
        <scheme val="none"/>
      </font>
      <numFmt numFmtId="0" formatCode="General"/>
      <alignment vertical="bottom" readingOrder="0"/>
    </dxf>
  </rfmt>
  <rfmt sheetId="18" s="1" sqref="R30" start="0" length="0">
    <dxf>
      <font>
        <sz val="10"/>
        <color auto="1"/>
        <name val="Arial"/>
        <scheme val="none"/>
      </font>
      <numFmt numFmtId="0" formatCode="General"/>
      <alignment vertical="bottom" readingOrder="0"/>
    </dxf>
  </rfmt>
  <rfmt sheetId="18" s="1" sqref="D31" start="0" length="0">
    <dxf>
      <font>
        <sz val="10"/>
        <color auto="1"/>
        <name val="Arial"/>
        <scheme val="none"/>
      </font>
      <numFmt numFmtId="0" formatCode="General"/>
      <alignment vertical="bottom" readingOrder="0"/>
    </dxf>
  </rfmt>
  <rfmt sheetId="18" s="1" sqref="E31" start="0" length="0">
    <dxf>
      <font>
        <sz val="10"/>
        <color auto="1"/>
        <name val="Arial"/>
        <scheme val="none"/>
      </font>
      <numFmt numFmtId="0" formatCode="General"/>
      <alignment vertical="bottom" readingOrder="0"/>
    </dxf>
  </rfmt>
  <rfmt sheetId="18" s="1" sqref="F31" start="0" length="0">
    <dxf>
      <font>
        <sz val="10"/>
        <color auto="1"/>
        <name val="Arial"/>
        <scheme val="none"/>
      </font>
      <numFmt numFmtId="0" formatCode="General"/>
      <alignment vertical="bottom" readingOrder="0"/>
    </dxf>
  </rfmt>
  <rfmt sheetId="18" s="1" sqref="G31" start="0" length="0">
    <dxf>
      <font>
        <sz val="10"/>
        <color auto="1"/>
        <name val="Arial"/>
        <scheme val="none"/>
      </font>
      <numFmt numFmtId="0" formatCode="General"/>
      <alignment vertical="bottom" readingOrder="0"/>
    </dxf>
  </rfmt>
  <rfmt sheetId="18" s="1" sqref="H31" start="0" length="0">
    <dxf>
      <font>
        <sz val="10"/>
        <color auto="1"/>
        <name val="Arial"/>
        <scheme val="none"/>
      </font>
      <numFmt numFmtId="0" formatCode="General"/>
      <alignment vertical="bottom" readingOrder="0"/>
    </dxf>
  </rfmt>
  <rfmt sheetId="18" s="1" sqref="I31" start="0" length="0">
    <dxf>
      <font>
        <sz val="10"/>
        <color auto="1"/>
        <name val="Arial"/>
        <scheme val="none"/>
      </font>
      <numFmt numFmtId="0" formatCode="General"/>
      <alignment vertical="bottom" readingOrder="0"/>
    </dxf>
  </rfmt>
  <rfmt sheetId="18" s="1" sqref="J31" start="0" length="0">
    <dxf>
      <font>
        <sz val="10"/>
        <color auto="1"/>
        <name val="Arial"/>
        <scheme val="none"/>
      </font>
      <numFmt numFmtId="0" formatCode="General"/>
      <alignment vertical="bottom" readingOrder="0"/>
    </dxf>
  </rfmt>
  <rfmt sheetId="18" s="1" sqref="K31" start="0" length="0">
    <dxf>
      <font>
        <sz val="10"/>
        <color auto="1"/>
        <name val="Arial"/>
        <scheme val="none"/>
      </font>
      <numFmt numFmtId="0" formatCode="General"/>
      <alignment vertical="bottom" readingOrder="0"/>
    </dxf>
  </rfmt>
  <rfmt sheetId="18" s="1" sqref="L31" start="0" length="0">
    <dxf>
      <font>
        <sz val="10"/>
        <color auto="1"/>
        <name val="Arial"/>
        <scheme val="none"/>
      </font>
      <numFmt numFmtId="0" formatCode="General"/>
      <alignment vertical="bottom" readingOrder="0"/>
    </dxf>
  </rfmt>
  <rfmt sheetId="18" s="1" sqref="M31" start="0" length="0">
    <dxf>
      <font>
        <sz val="10"/>
        <color auto="1"/>
        <name val="Arial"/>
        <scheme val="none"/>
      </font>
      <numFmt numFmtId="0" formatCode="General"/>
      <alignment vertical="bottom" readingOrder="0"/>
    </dxf>
  </rfmt>
  <rfmt sheetId="18" s="1" sqref="N31" start="0" length="0">
    <dxf>
      <font>
        <sz val="10"/>
        <color auto="1"/>
        <name val="Arial"/>
        <scheme val="none"/>
      </font>
      <numFmt numFmtId="0" formatCode="General"/>
      <alignment vertical="bottom" readingOrder="0"/>
    </dxf>
  </rfmt>
  <rfmt sheetId="18" s="1" sqref="O31" start="0" length="0">
    <dxf>
      <font>
        <sz val="10"/>
        <color auto="1"/>
        <name val="Arial"/>
        <scheme val="none"/>
      </font>
      <numFmt numFmtId="0" formatCode="General"/>
      <alignment vertical="bottom" readingOrder="0"/>
    </dxf>
  </rfmt>
  <rfmt sheetId="18" s="1" sqref="P31" start="0" length="0">
    <dxf>
      <font>
        <sz val="10"/>
        <color auto="1"/>
        <name val="Arial"/>
        <scheme val="none"/>
      </font>
      <numFmt numFmtId="0" formatCode="General"/>
      <alignment vertical="bottom" readingOrder="0"/>
    </dxf>
  </rfmt>
  <rfmt sheetId="18" s="1" sqref="Q31" start="0" length="0">
    <dxf>
      <font>
        <sz val="10"/>
        <color auto="1"/>
        <name val="Arial"/>
        <scheme val="none"/>
      </font>
      <numFmt numFmtId="0" formatCode="General"/>
      <alignment vertical="bottom" readingOrder="0"/>
    </dxf>
  </rfmt>
  <rfmt sheetId="18" s="1" sqref="R31" start="0" length="0">
    <dxf>
      <font>
        <sz val="10"/>
        <color auto="1"/>
        <name val="Arial"/>
        <scheme val="none"/>
      </font>
      <numFmt numFmtId="0" formatCode="General"/>
      <alignment vertical="bottom" readingOrder="0"/>
    </dxf>
  </rfmt>
  <rfmt sheetId="18" s="1" sqref="D1:D1048576" start="0" length="0">
    <dxf>
      <font>
        <sz val="10"/>
        <color auto="1"/>
        <name val="Arial"/>
        <scheme val="none"/>
      </font>
    </dxf>
  </rfmt>
  <rfmt sheetId="18" s="1" sqref="E1:E1048576" start="0" length="0">
    <dxf>
      <font>
        <sz val="10"/>
        <color auto="1"/>
        <name val="Arial"/>
        <scheme val="none"/>
      </font>
    </dxf>
  </rfmt>
  <rfmt sheetId="18" s="1" sqref="F1:F1048576" start="0" length="0">
    <dxf>
      <font>
        <sz val="10"/>
        <color auto="1"/>
        <name val="Arial"/>
        <scheme val="none"/>
      </font>
    </dxf>
  </rfmt>
  <rfmt sheetId="18" s="1" sqref="G1:G1048576" start="0" length="0">
    <dxf>
      <font>
        <sz val="10"/>
        <color auto="1"/>
        <name val="Arial"/>
        <scheme val="none"/>
      </font>
    </dxf>
  </rfmt>
  <rfmt sheetId="18" s="1" sqref="H1:H1048576" start="0" length="0">
    <dxf>
      <font>
        <sz val="10"/>
        <color auto="1"/>
        <name val="Arial"/>
        <scheme val="none"/>
      </font>
    </dxf>
  </rfmt>
  <rfmt sheetId="18" s="1" sqref="I1:I1048576" start="0" length="0">
    <dxf>
      <font>
        <sz val="10"/>
        <color auto="1"/>
        <name val="Arial"/>
        <scheme val="none"/>
      </font>
    </dxf>
  </rfmt>
  <rfmt sheetId="18" s="1" sqref="J1:J1048576" start="0" length="0">
    <dxf>
      <font>
        <sz val="10"/>
        <color auto="1"/>
        <name val="Arial"/>
        <scheme val="none"/>
      </font>
    </dxf>
  </rfmt>
  <rfmt sheetId="18" s="1" sqref="K1:K1048576" start="0" length="0">
    <dxf>
      <font>
        <sz val="10"/>
        <color auto="1"/>
        <name val="Arial"/>
        <scheme val="none"/>
      </font>
    </dxf>
  </rfmt>
  <rfmt sheetId="18" s="1" sqref="L1:L1048576" start="0" length="0">
    <dxf>
      <font>
        <sz val="10"/>
        <color auto="1"/>
        <name val="Arial"/>
        <scheme val="none"/>
      </font>
    </dxf>
  </rfmt>
  <rfmt sheetId="18" s="1" sqref="M1:M1048576" start="0" length="0">
    <dxf>
      <font>
        <sz val="10"/>
        <color auto="1"/>
        <name val="Arial"/>
        <scheme val="none"/>
      </font>
    </dxf>
  </rfmt>
  <rfmt sheetId="18" s="1" sqref="N1:N1048576" start="0" length="0">
    <dxf>
      <font>
        <sz val="10"/>
        <color auto="1"/>
        <name val="Arial"/>
        <scheme val="none"/>
      </font>
    </dxf>
  </rfmt>
  <rfmt sheetId="18" s="1" sqref="O1:O1048576" start="0" length="0">
    <dxf>
      <font>
        <sz val="10"/>
        <color auto="1"/>
        <name val="Arial"/>
        <scheme val="none"/>
      </font>
    </dxf>
  </rfmt>
  <rfmt sheetId="18" s="1" sqref="P1:P1048576" start="0" length="0">
    <dxf>
      <font>
        <sz val="10"/>
        <color auto="1"/>
        <name val="Arial"/>
        <scheme val="none"/>
      </font>
    </dxf>
  </rfmt>
  <rfmt sheetId="18" s="1" sqref="Q1:Q1048576" start="0" length="0">
    <dxf>
      <font>
        <sz val="10"/>
        <color auto="1"/>
        <name val="Arial"/>
        <scheme val="none"/>
      </font>
    </dxf>
  </rfmt>
  <rfmt sheetId="18" s="1" sqref="R1:R1048576" start="0" length="0">
    <dxf>
      <font>
        <sz val="10"/>
        <color auto="1"/>
        <name val="Arial"/>
        <scheme val="none"/>
      </font>
    </dxf>
  </rfmt>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23" sId="18">
    <oc r="E1" t="inlineStr">
      <is>
        <t>Q1 2022</t>
      </is>
    </oc>
    <nc r="E1" t="inlineStr">
      <is>
        <t>Q1-2 2021</t>
      </is>
    </nc>
  </rcc>
  <rcc rId="6224" sId="18" odxf="1" s="1" dxf="1">
    <nc r="F1" t="inlineStr">
      <is>
        <t>Q1 2022</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6225" sId="18" odxf="1" s="1" dxf="1">
    <nc r="G1" t="inlineStr">
      <is>
        <t>Q1-2 2022</t>
      </is>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alignment horizontal="right" vertical="center" wrapText="1" readingOrder="0"/>
      <border outline="0">
        <bottom style="medium">
          <color rgb="FFCC0000"/>
        </bottom>
      </border>
    </ndxf>
  </rcc>
  <rcc rId="6226" sId="18" numFmtId="14">
    <oc r="E2">
      <v>0.39800000000000002</v>
    </oc>
    <nc r="E2">
      <v>0.44800000000000001</v>
    </nc>
  </rcc>
  <rcc rId="6227" sId="18" odxf="1" s="1" dxf="1" numFmtId="14">
    <nc r="F2">
      <v>0.39800000000000002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rgb="FF6F7779"/>
        </top>
      </border>
    </ndxf>
  </rcc>
  <rcc rId="6228" sId="18" odxf="1" s="1" dxf="1" numFmtId="14">
    <nc r="G2">
      <v>0.38900000000000001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rgb="FF6F7779"/>
        </top>
      </border>
    </ndxf>
  </rcc>
  <rcc rId="6229" sId="18" numFmtId="14">
    <oc r="E3">
      <v>0.751</v>
    </oc>
    <nc r="E3">
      <v>0.63600000000000001</v>
    </nc>
  </rcc>
  <rcc rId="6230" sId="18" odxf="1" s="1" dxf="1" numFmtId="14">
    <nc r="F3">
      <v>0.751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31" sId="18" odxf="1" s="1" dxf="1" numFmtId="14">
    <nc r="G3">
      <v>0.79500000000000004</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32" sId="18" numFmtId="14">
    <oc r="E4">
      <v>4.02E-2</v>
    </oc>
    <nc r="E4">
      <v>2.5899999999999999E-2</v>
    </nc>
  </rcc>
  <rcc rId="6233" sId="18" odxf="1" s="1" dxf="1" numFmtId="14">
    <nc r="F4">
      <v>4.02E-2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34" sId="18" odxf="1" s="1" dxf="1" numFmtId="14">
    <nc r="G4">
      <v>4.6300000000000001E-2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35" sId="18" numFmtId="14">
    <oc r="E5">
      <v>0.221</v>
    </oc>
    <nc r="E5">
      <v>0.27700000000000002</v>
    </nc>
  </rcc>
  <rcc rId="6236" sId="18" odxf="1" s="1" dxf="1" numFmtId="14">
    <nc r="F5">
      <v>0.221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37" sId="18" odxf="1" s="1" dxf="1" numFmtId="14">
    <nc r="G5">
      <v>0.19700000000000001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38" sId="18" numFmtId="14">
    <oc r="E6">
      <v>0.79900000000000004</v>
    </oc>
    <nc r="E6">
      <v>0.81299999999999994</v>
    </nc>
  </rcc>
  <rcc rId="6239" sId="18" odxf="1" s="1" dxf="1" numFmtId="14">
    <nc r="F6">
      <v>0.79900000000000004</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0" sId="18" odxf="1" s="1" dxf="1" numFmtId="14">
    <nc r="G6">
      <v>0.83199999999999996</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1" sId="18" numFmtId="14">
    <oc r="E7">
      <v>4.8000000000000001E-2</v>
    </oc>
    <nc r="E7">
      <v>5.8000000000000003E-2</v>
    </nc>
  </rcc>
  <rcc rId="6242" sId="18" odxf="1" s="1" dxf="1" numFmtId="14">
    <nc r="F7">
      <v>4.8000000000000001E-2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3" sId="18" odxf="1" s="1" dxf="1" numFmtId="14">
    <nc r="G7">
      <v>4.7E-2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4" sId="18" numFmtId="14">
    <oc r="E8">
      <v>0.61099999999999999</v>
    </oc>
    <nc r="E8">
      <v>0.59399999999999997</v>
    </nc>
  </rcc>
  <rcc rId="6245" sId="18" odxf="1" s="1" dxf="1" numFmtId="14">
    <nc r="F8">
      <v>0.61099999999999999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6" sId="18" odxf="1" s="1" dxf="1" numFmtId="14">
    <nc r="G8">
      <v>0.60599999999999998</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47" sId="18" numFmtId="14">
    <oc r="E9">
      <v>5.7999999999999996E-3</v>
    </oc>
    <nc r="E9">
      <v>9.9000000000000008E-3</v>
    </nc>
  </rcc>
  <rcc rId="6248" sId="18" odxf="1" s="1" dxf="1" numFmtId="14">
    <nc r="F9">
      <v>5.7999999999999996E-3</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49" sId="18" odxf="1" s="1" dxf="1" numFmtId="14">
    <nc r="G9">
      <v>4.7999999999999996E-3</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50" sId="18" numFmtId="14">
    <oc r="E10">
      <v>8.5999999999999993E-2</v>
    </oc>
    <nc r="E10">
      <v>3.7999999999999999E-2</v>
    </nc>
  </rcc>
  <rcc rId="6251" sId="18" odxf="1" s="1" dxf="1" numFmtId="14">
    <nc r="F10">
      <v>8.5999999999999993E-2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2" sId="18" odxf="1" s="1" dxf="1" numFmtId="14">
    <nc r="G10">
      <v>0.10299999999999999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3" sId="18" numFmtId="14">
    <oc r="E11">
      <v>8.6999999999999994E-2</v>
    </oc>
    <nc r="E11">
      <v>4.5999999999999999E-2</v>
    </nc>
  </rcc>
  <rcc rId="6254" sId="18" odxf="1" s="1" dxf="1" numFmtId="14">
    <nc r="F11">
      <v>8.6999999999999994E-2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5" sId="18" odxf="1" s="1" dxf="1" numFmtId="14">
    <nc r="G11">
      <v>0.107</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6" sId="18" numFmtId="14">
    <oc r="E12">
      <v>8.0000000000000002E-3</v>
    </oc>
    <nc r="E12">
      <v>4.0000000000000001E-3</v>
    </nc>
  </rcc>
  <rcc rId="6257" sId="18" odxf="1" s="1" dxf="1" numFmtId="14">
    <nc r="F12">
      <v>8.0000000000000002E-3</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8" sId="18" odxf="1" s="1" dxf="1" numFmtId="14">
    <nc r="G12">
      <v>0.01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6259" sId="18" numFmtId="14">
    <oc r="E13">
      <v>0.1812</v>
    </oc>
    <nc r="E13">
      <v>0.21160000000000001</v>
    </nc>
  </rcc>
  <rcc rId="6260" sId="18" odxf="1" s="1" dxf="1" numFmtId="14">
    <nc r="F13">
      <v>0.1812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61" sId="18" odxf="1" s="1" dxf="1" numFmtId="14">
    <nc r="G13">
      <v>0.1918</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62" sId="18" numFmtId="14">
    <oc r="E14">
      <v>0.16189999999999999</v>
    </oc>
    <nc r="E14">
      <v>0.19139999999999999</v>
    </nc>
  </rcc>
  <rcc rId="6263" sId="18" odxf="1" s="1" dxf="1" numFmtId="14">
    <nc r="F14">
      <v>0.16189999999999999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64" sId="18" odxf="1" s="1" dxf="1" numFmtId="14">
    <nc r="G14">
      <v>0.1731</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6265" sId="18" numFmtId="4">
    <oc r="E15">
      <v>264.29000000000002</v>
    </oc>
    <nc r="E15">
      <v>283.13</v>
    </nc>
  </rcc>
  <rcc rId="6266" sId="18" odxf="1" s="1" dxf="1" numFmtId="4">
    <nc r="F15">
      <v>264.29000000000002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67" sId="18" odxf="1" s="1" dxf="1" numFmtId="4">
    <nc r="G15">
      <v>278.55</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6268" sId="18" numFmtId="4">
    <oc r="E16">
      <v>9.39</v>
    </oc>
    <nc r="E16">
      <v>3.66</v>
    </nc>
  </rcc>
  <rcc rId="6269" sId="18" odxf="1" s="1" dxf="1" numFmtId="4">
    <nc r="F16">
      <v>9.39</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cc rId="6270" sId="18" odxf="1" s="1" dxf="1" numFmtId="4">
    <nc r="G16">
      <v>15.82</v>
    </nc>
    <o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4" formatCode="#,##0.00"/>
      <alignment vertical="center" wrapText="1" readingOrder="0"/>
      <border outline="0">
        <bottom style="medium">
          <color rgb="FFCC0000"/>
        </bottom>
      </border>
    </ndxf>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C2" start="0" length="0">
    <dxf/>
  </rfmt>
  <rfmt sheetId="19" sqref="D2" start="0" length="0">
    <dxf/>
  </rfmt>
  <rfmt sheetId="19" sqref="E2" start="0" length="0">
    <dxf/>
  </rfmt>
  <rcc rId="6271" sId="19" numFmtId="19">
    <nc r="F2">
      <v>44742</v>
    </nc>
  </rcc>
  <rcc rId="6272" sId="19" numFmtId="34">
    <nc r="F4">
      <v>139819239</v>
    </nc>
  </rcc>
  <rcc rId="6273" sId="19" numFmtId="34">
    <nc r="F5">
      <v>-683423</v>
    </nc>
  </rcc>
  <rcc rId="6274" sId="19" numFmtId="34">
    <nc r="F7">
      <v>8725102</v>
    </nc>
  </rcc>
  <rcc rId="6275" sId="19" numFmtId="34">
    <nc r="F8">
      <v>-628658</v>
    </nc>
  </rcc>
  <rcc rId="6276" sId="19" numFmtId="34">
    <nc r="F10">
      <v>6632941</v>
    </nc>
  </rcc>
  <rcc rId="6277" sId="19" numFmtId="34">
    <nc r="F11">
      <v>-4247327</v>
    </nc>
  </rcc>
  <rcc rId="6278" sId="19" numFmtId="34">
    <nc r="F13">
      <v>689359</v>
    </nc>
  </rcc>
  <rcc rId="6279" sId="19" numFmtId="34">
    <nc r="F14">
      <v>-189618</v>
    </nc>
  </rcc>
  <rcc rId="6280" sId="19" numFmtId="34">
    <oc r="C15">
      <v>145779577</v>
    </oc>
    <nc r="C15">
      <f>C4+C7+C10+C13</f>
    </nc>
  </rcc>
  <rcc rId="6281" sId="19" numFmtId="34">
    <oc r="D15">
      <v>151824036</v>
    </oc>
    <nc r="D15">
      <f>D4+D7+D10+D13</f>
    </nc>
  </rcc>
  <rcc rId="6282" sId="19">
    <nc r="F15">
      <f>F13+F10+F7+F4</f>
    </nc>
  </rcc>
  <rcc rId="6283" sId="19" numFmtId="34">
    <oc r="C16">
      <v>-6327944</v>
    </oc>
    <nc r="C16">
      <f>C5+C8+C11+C14</f>
    </nc>
  </rcc>
  <rcc rId="6284" sId="19">
    <nc r="F16">
      <f>F5+F8+F11+F14</f>
    </nc>
  </rcc>
  <rcc rId="6285" sId="19" numFmtId="34">
    <oc r="C17">
      <v>139451633</v>
    </oc>
    <nc r="C17">
      <f>SUM(C15:C16)</f>
    </nc>
  </rcc>
  <rcc rId="6286" sId="19">
    <nc r="F17">
      <f>F15+F16</f>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3" sId="2" numFmtId="34">
    <oc r="O2">
      <f>O3+O4+O5</f>
    </oc>
    <nc r="O2">
      <v>2040719</v>
    </nc>
  </rcc>
  <rcc rId="3994" sId="2" numFmtId="34">
    <oc r="P2">
      <f>P3+P4+P5</f>
    </oc>
    <nc r="P2">
      <v>1748376</v>
    </nc>
  </rcc>
  <rcc rId="3995" sId="2" numFmtId="34">
    <oc r="Q2">
      <f>Q3+Q4+Q5</f>
    </oc>
    <nc r="Q2">
      <v>1538368</v>
    </nc>
  </rcc>
  <rcc rId="3996" sId="2" numFmtId="34">
    <oc r="R2">
      <f>R3+R4+R5</f>
    </oc>
    <nc r="R2">
      <v>1529697</v>
    </nc>
  </rcc>
  <rcc rId="3997" sId="2" numFmtId="34">
    <oc r="S2">
      <f>S3+S4+S5+S6</f>
    </oc>
    <nc r="S2">
      <v>1482078</v>
    </nc>
  </rcc>
  <rcc rId="3998" sId="2" numFmtId="34">
    <oc r="T2">
      <f>T3+T4+T5+T6</f>
    </oc>
    <nc r="T2">
      <v>1503872</v>
    </nc>
  </rcc>
  <rcc rId="3999" sId="2" numFmtId="34">
    <oc r="U2">
      <f>U3+U4+U5+U6</f>
    </oc>
    <nc r="U2">
      <v>1532526</v>
    </nc>
  </rcc>
  <rcc rId="4000" sId="2" numFmtId="34">
    <oc r="V2">
      <f>V3+V4+V5+V6</f>
    </oc>
    <nc r="V2">
      <v>1843809</v>
    </nc>
  </rcc>
  <rcc rId="4001" sId="2" numFmtId="34">
    <oc r="W2">
      <f>W3+W4+W5+W6</f>
    </oc>
    <nc r="W2">
      <v>2462698</v>
    </nc>
  </rcc>
  <rcc rId="4002" sId="2" numFmtId="34">
    <oc r="X2">
      <f>X3+X4+X5+X6</f>
    </oc>
    <nc r="X2">
      <v>3438855</v>
    </nc>
  </rcc>
  <rcc rId="4003" sId="2" numFmtId="34">
    <oc r="O3">
      <f>1816161-9371</f>
    </oc>
    <nc r="O3">
      <v>1806790</v>
    </nc>
  </rcc>
  <rcc rId="4004" sId="2" numFmtId="34">
    <oc r="P3">
      <f>1535340-9864</f>
    </oc>
    <nc r="P3">
      <v>1525476</v>
    </nc>
  </rcc>
  <rcc rId="4005" sId="2" numFmtId="34">
    <oc r="Q3">
      <f>1323301-10474</f>
    </oc>
    <nc r="Q3">
      <v>1312827</v>
    </nc>
  </rcc>
  <rcc rId="4006" sId="2" numFmtId="34">
    <oc r="R3">
      <f>1320165-8599-9883</f>
    </oc>
    <nc r="R3">
      <v>1301683</v>
    </nc>
  </rcc>
  <rcc rId="4007" sId="2" numFmtId="34">
    <oc r="R5">
      <f>1667+8599</f>
    </oc>
    <nc r="R5">
      <v>10266</v>
    </nc>
  </rcc>
  <rcc rId="4008" sId="2" numFmtId="34">
    <oc r="T5">
      <f>4043-117</f>
    </oc>
    <nc r="T5">
      <v>3926</v>
    </nc>
  </rcc>
  <rcc rId="4009" sId="2" numFmtId="34">
    <oc r="O7">
      <f>-413777+9371</f>
    </oc>
    <nc r="O7">
      <v>-404406</v>
    </nc>
  </rcc>
  <rcc rId="4010" sId="2" numFmtId="34">
    <oc r="P7">
      <f>-299805+9864</f>
    </oc>
    <nc r="P7">
      <v>-289941</v>
    </nc>
  </rcc>
  <rcc rId="4011" sId="2" numFmtId="34">
    <oc r="Q7">
      <f>-166160+10474</f>
    </oc>
    <nc r="Q7">
      <v>-155686</v>
    </nc>
  </rcc>
  <rcc rId="4012" sId="2" numFmtId="34">
    <oc r="R7">
      <f>-128861+9883</f>
    </oc>
    <nc r="R7">
      <v>-118978</v>
    </nc>
  </rcc>
  <rcc rId="4013" sId="2" numFmtId="34">
    <oc r="S7">
      <f>-115519+9605</f>
    </oc>
    <nc r="S7">
      <v>-105914</v>
    </nc>
  </rcc>
  <rcc rId="4014" sId="2" numFmtId="34">
    <oc r="T7">
      <f>-100965+7347+117</f>
    </oc>
    <nc r="T7">
      <v>-93501</v>
    </nc>
  </rcc>
  <rcc rId="4015" sId="2" numFmtId="34">
    <oc r="W7">
      <f>-210867-7882</f>
    </oc>
    <nc r="W7">
      <v>-218749</v>
    </nc>
  </rcc>
  <rcc rId="4016" sId="2" numFmtId="34">
    <oc r="C8">
      <f>C2+C7</f>
    </oc>
    <nc r="C8">
      <v>1253996</v>
    </nc>
  </rcc>
  <rcc rId="4017" sId="2" numFmtId="34">
    <oc r="D8">
      <f>D2+D7</f>
    </oc>
    <nc r="D8">
      <v>1302487</v>
    </nc>
  </rcc>
  <rcc rId="4018" sId="2" numFmtId="34">
    <oc r="E8">
      <f>E2+E7</f>
    </oc>
    <nc r="E8">
      <v>1340966</v>
    </nc>
  </rcc>
  <rcc rId="4019" sId="2" numFmtId="34">
    <oc r="F8">
      <f>F2+F7</f>
    </oc>
    <nc r="F8">
      <v>1379448</v>
    </nc>
  </rcc>
  <rcc rId="4020" sId="2" numFmtId="34">
    <oc r="O8">
      <f>O2+O7</f>
    </oc>
    <nc r="O8">
      <v>1636313</v>
    </nc>
  </rcc>
  <rcc rId="4021" sId="2" numFmtId="34">
    <oc r="P8">
      <f>P2+P7</f>
    </oc>
    <nc r="P8">
      <v>1458435</v>
    </nc>
  </rcc>
  <rcc rId="4022" sId="2" numFmtId="34">
    <oc r="Q8">
      <f>Q2+Q7</f>
    </oc>
    <nc r="Q8">
      <v>1382682</v>
    </nc>
  </rcc>
  <rcc rId="4023" sId="2" numFmtId="34">
    <oc r="R8">
      <f>R2+R7</f>
    </oc>
    <nc r="R8">
      <v>1410719</v>
    </nc>
  </rcc>
  <rcc rId="4024" sId="2" numFmtId="34">
    <oc r="S8">
      <f>S2+S7</f>
    </oc>
    <nc r="S8">
      <v>1376164</v>
    </nc>
  </rcc>
  <rcc rId="4025" sId="2" numFmtId="34">
    <oc r="T8">
      <f>T2+T7</f>
    </oc>
    <nc r="T8">
      <v>1410371</v>
    </nc>
  </rcc>
  <rcc rId="4026" sId="2" numFmtId="34">
    <oc r="U8">
      <f>U2+U7</f>
    </oc>
    <nc r="U8">
      <v>1443413</v>
    </nc>
  </rcc>
  <rcc rId="4027" sId="2" numFmtId="34">
    <oc r="V8">
      <f>V2+V7</f>
    </oc>
    <nc r="V8">
      <v>1732198</v>
    </nc>
  </rcc>
  <rcc rId="4028" sId="2" numFmtId="34">
    <oc r="W8">
      <f>W2+W7</f>
    </oc>
    <nc r="W8">
      <v>2243949</v>
    </nc>
  </rcc>
  <rcc rId="4029" sId="2" numFmtId="34">
    <oc r="X8">
      <f>X2+X7</f>
    </oc>
    <nc r="X8">
      <v>2934845</v>
    </nc>
  </rcc>
  <rcc rId="4030" sId="2" numFmtId="34">
    <oc r="C11">
      <f>C9+C10</f>
    </oc>
    <nc r="C11">
      <v>475193</v>
    </nc>
  </rcc>
  <rcc rId="4031" sId="2" numFmtId="34">
    <oc r="D11">
      <f>D9+D10</f>
    </oc>
    <nc r="D11">
      <v>495642</v>
    </nc>
  </rcc>
  <rcc rId="4032" sId="2" numFmtId="34">
    <oc r="E11">
      <f>E9+E10</f>
    </oc>
    <nc r="E11">
      <v>526905</v>
    </nc>
  </rcc>
  <rcc rId="4033" sId="2" numFmtId="34">
    <oc r="Q11">
      <f>Q9+Q10</f>
    </oc>
    <nc r="Q11">
      <v>552730</v>
    </nc>
  </rcc>
  <rcc rId="4034" sId="2" numFmtId="34">
    <oc r="R11">
      <f>R9+R10</f>
    </oc>
    <nc r="R11">
      <v>569301</v>
    </nc>
  </rcc>
  <rcc rId="4035" sId="2" numFmtId="34">
    <oc r="S11">
      <f>S9+S10</f>
    </oc>
    <nc r="S11">
      <v>611274</v>
    </nc>
  </rcc>
  <rcc rId="4036" sId="2" numFmtId="34">
    <oc r="T11">
      <f>T9+T10</f>
    </oc>
    <nc r="T11">
      <v>600080</v>
    </nc>
  </rcc>
  <rcc rId="4037" sId="2" numFmtId="34">
    <oc r="U11">
      <f>U9+U10</f>
    </oc>
    <nc r="U11">
      <v>634853</v>
    </nc>
  </rcc>
  <rcc rId="4038" sId="2" numFmtId="34">
    <oc r="V11">
      <f>V9+V10</f>
    </oc>
    <nc r="V11">
      <v>640878</v>
    </nc>
  </rcc>
  <rcc rId="4039" sId="2" numFmtId="34">
    <oc r="W11">
      <f>W9+W10</f>
    </oc>
    <nc r="W11">
      <v>660727</v>
    </nc>
  </rcc>
  <rcc rId="4040" sId="2" numFmtId="34">
    <oc r="X11">
      <f>X9+X10</f>
    </oc>
    <nc r="X11">
      <v>620701</v>
    </nc>
  </rcc>
  <rcc rId="4041" sId="2" numFmtId="34">
    <oc r="N17">
      <f>79259-9427</f>
    </oc>
    <nc r="N17">
      <v>69832</v>
    </nc>
  </rcc>
  <rcc rId="4042" sId="2" numFmtId="34">
    <oc r="U17">
      <f>25843-1</f>
    </oc>
    <nc r="U17">
      <v>25842</v>
    </nc>
  </rcc>
  <rcc rId="4043" sId="2" numFmtId="34">
    <oc r="C21">
      <f>SUM(C22:C25)</f>
    </oc>
    <nc r="C21">
      <v>-865972</v>
    </nc>
  </rcc>
  <rcc rId="4044" sId="2" numFmtId="34">
    <oc r="D21">
      <f>SUM(D22:D25)</f>
    </oc>
    <nc r="D21">
      <v>-828582</v>
    </nc>
  </rcc>
  <rcc rId="4045" sId="2" numFmtId="34">
    <oc r="N21">
      <f>N22+N23+N24+N25</f>
    </oc>
    <nc r="N21">
      <v>-1231429</v>
    </nc>
  </rcc>
  <rcc rId="4046" sId="2" numFmtId="34">
    <oc r="Q21">
      <f>Q22+Q23+Q24+Q25</f>
    </oc>
    <nc r="Q21">
      <v>-929893</v>
    </nc>
  </rcc>
  <rcc rId="4047" sId="2" numFmtId="34">
    <oc r="R21">
      <f>R22+R23+R24+R25</f>
    </oc>
    <nc r="R21">
      <v>-1328984</v>
    </nc>
  </rcc>
  <rcc rId="4048" sId="2" numFmtId="34">
    <oc r="S21">
      <f>S22+S23+S24+S25</f>
    </oc>
    <nc r="S21">
      <v>-1052500</v>
    </nc>
  </rcc>
  <rcc rId="4049" sId="2" numFmtId="34">
    <oc r="T21">
      <f>T22+T23+T24+T25</f>
    </oc>
    <nc r="T21">
      <v>-909559</v>
    </nc>
  </rcc>
  <rcc rId="4050" sId="2" numFmtId="34">
    <oc r="U21">
      <f>U22+U23+U24+U25</f>
    </oc>
    <nc r="U21">
      <v>-925583</v>
    </nc>
  </rcc>
  <rcc rId="4051" sId="2" numFmtId="34">
    <oc r="V21">
      <f>V22+V23+V24+V25</f>
    </oc>
    <nc r="V21">
      <v>-1100617</v>
    </nc>
  </rcc>
  <rcc rId="4052" sId="2" numFmtId="34">
    <oc r="W21">
      <f>W22+W23+W24+W25</f>
    </oc>
    <nc r="W21">
      <v>-1189295</v>
    </nc>
  </rcc>
  <rcc rId="4053" sId="2" numFmtId="34">
    <oc r="X21">
      <f>X22+X23+X24+X25</f>
    </oc>
    <nc r="X21">
      <v>-1342797</v>
    </nc>
  </rcc>
  <rcc rId="4054" sId="2" numFmtId="34">
    <oc r="N25">
      <f>-303639</f>
    </oc>
    <nc r="N25">
      <v>-303639</v>
    </nc>
  </rcc>
  <rcc rId="4055" sId="2" numFmtId="34">
    <oc r="U25">
      <f>-45747-3</f>
    </oc>
    <nc r="U25">
      <v>-45750</v>
    </nc>
  </rcc>
  <rcc rId="4056" sId="2" numFmtId="34">
    <oc r="C28">
      <f>SUM(C8+C11+C12+C13+C14+C17+C19+C21+C16+C18,C26,C27)</f>
    </oc>
    <nc r="C28">
      <v>739445</v>
    </nc>
  </rcc>
  <rcc rId="4057" sId="2" numFmtId="34">
    <oc r="D28">
      <f>SUM(D8+D11+D12+D13+D14+D17+D19+D21+D16+D18,D26,D27)</f>
    </oc>
    <nc r="D28">
      <v>930799</v>
    </nc>
  </rcc>
  <rcc rId="4058" sId="2" numFmtId="34">
    <oc r="E28">
      <f>SUM(E8+E11+E12+E13+E14+E17+E19+E21+E16+E18,E26,E27)</f>
    </oc>
    <nc r="E28">
      <v>817797</v>
    </nc>
  </rcc>
  <rcc rId="4059" sId="2" numFmtId="34">
    <oc r="F28">
      <f>SUM(F8+F11+F12+F13+F14+F17+F19+F21+F16+F18,F26,F27)</f>
    </oc>
    <nc r="F28">
      <v>833439</v>
    </nc>
  </rcc>
  <rcc rId="4060" sId="2" numFmtId="34">
    <oc r="L28">
      <f>L8+L11+L12+L13+L14+L17+L19+L21+L26+L27</f>
    </oc>
    <nc r="L28">
      <v>876914</v>
    </nc>
  </rcc>
  <rcc rId="4061" sId="2" numFmtId="34">
    <oc r="M28">
      <f>M8+M11+M12+M13+M14+M17+M19+M21+M26+M27</f>
    </oc>
    <nc r="M28">
      <v>1006936</v>
    </nc>
  </rcc>
  <rcc rId="4062" sId="2" numFmtId="34">
    <oc r="N28">
      <f>N8+N11+N12+N13+N14+N17+N19+N21+N26+N27</f>
    </oc>
    <nc r="N28">
      <v>756556</v>
    </nc>
  </rcc>
  <rcc rId="4063" sId="2" numFmtId="34">
    <oc r="O28">
      <f>O8+O11+O12+O13+O14+O17+O19+O21+O26+O27</f>
    </oc>
    <nc r="O28">
      <v>384954</v>
    </nc>
  </rcc>
  <rcc rId="4064" sId="2" numFmtId="34">
    <oc r="P28">
      <f>P8+P11+P12+P13+P14+P17+P19+P21+P26+P27</f>
    </oc>
    <nc r="P28">
      <v>504920</v>
    </nc>
  </rcc>
  <rcc rId="4065" sId="2" numFmtId="34">
    <oc r="Q28">
      <f>Q8+Q11+Q12+Q13+Q14+Q17+Q19+Q21+Q26+Q27</f>
    </oc>
    <nc r="Q28">
      <v>729427</v>
    </nc>
  </rcc>
  <rcc rId="4066" sId="2" numFmtId="34">
    <oc r="R28">
      <f>R8+R11+R12+R13+R14+R17+R19+R21+R26+R27</f>
    </oc>
    <nc r="R28">
      <v>261596</v>
    </nc>
  </rcc>
  <rcc rId="4067" sId="2" numFmtId="34">
    <oc r="S28">
      <f>S8+S11+S12+S13+S14+S17+S19+S21+S26+S27+S15+S20</f>
    </oc>
    <nc r="S28">
      <v>361526</v>
    </nc>
  </rcc>
  <rcc rId="4068" sId="2" numFmtId="34">
    <oc r="T28">
      <f>T8+T11+T12+T13+T14+T17+T19+T21+T26+T27+T15+T20</f>
    </oc>
    <nc r="T28">
      <v>430883</v>
    </nc>
  </rcc>
  <rcc rId="4069" sId="2" numFmtId="34">
    <oc r="U28">
      <f>U8+U11+U12+U13+U14+U17+U19+U21+U26+U27+U15+U20</f>
    </oc>
    <nc r="U28">
      <v>817485</v>
    </nc>
  </rcc>
  <rcc rId="4070" sId="2" numFmtId="34">
    <oc r="V28">
      <f>V8+V11+V12+V13+V14+V17+V19+V21+V26+V27+V15+V20</f>
    </oc>
    <nc r="V28">
      <v>447930</v>
    </nc>
  </rcc>
  <rcc rId="4071" sId="2" numFmtId="34">
    <oc r="W28">
      <f>W8+W11+W12+W13+W14+W17+W19+W21+W26+W27+W15+W20</f>
    </oc>
    <nc r="W28">
      <v>1426064</v>
    </nc>
  </rcc>
  <rcc rId="4072" sId="2" numFmtId="34">
    <oc r="X28">
      <f>X8+X11+X12+X13+X14+X17+X19+X21+X26+X27+X15+X20</f>
    </oc>
    <nc r="X28">
      <v>1046630</v>
    </nc>
  </rcc>
  <rcc rId="4073" sId="2" numFmtId="34">
    <oc r="C30">
      <f>C28+C29</f>
    </oc>
    <nc r="C30">
      <v>526633</v>
    </nc>
  </rcc>
  <rcc rId="4074" sId="2" numFmtId="34">
    <oc r="D30">
      <f>D28+D29</f>
    </oc>
    <nc r="D30">
      <v>731062</v>
    </nc>
  </rcc>
  <rcc rId="4075" sId="2" numFmtId="34">
    <oc r="E30">
      <f>E28+E29</f>
    </oc>
    <nc r="E30">
      <v>629187</v>
    </nc>
  </rcc>
  <rcc rId="4076" sId="2" numFmtId="34">
    <oc r="F30">
      <f>F28+F29</f>
    </oc>
    <nc r="F30">
      <v>617891</v>
    </nc>
  </rcc>
  <rcc rId="4077" sId="2" numFmtId="34">
    <oc r="Q30">
      <f>Q28+Q29</f>
    </oc>
    <nc r="Q30">
      <v>539968</v>
    </nc>
  </rcc>
  <rcc rId="4078" sId="2" numFmtId="34">
    <oc r="R30">
      <f>R28+R29</f>
    </oc>
    <nc r="R30">
      <v>117188</v>
    </nc>
  </rcc>
  <rcc rId="4079" sId="2" numFmtId="34">
    <oc r="S30">
      <f>S28+S29</f>
    </oc>
    <nc r="S30">
      <v>192858</v>
    </nc>
  </rcc>
  <rcc rId="4080" sId="2" numFmtId="34">
    <oc r="T30">
      <f>T28+T29</f>
    </oc>
    <nc r="T30">
      <v>245521</v>
    </nc>
  </rcc>
  <rcc rId="4081" sId="2" numFmtId="34">
    <oc r="U30">
      <f>U28+U29</f>
    </oc>
    <nc r="U30">
      <v>604828</v>
    </nc>
  </rcc>
  <rcc rId="4082" sId="2" numFmtId="34">
    <oc r="V30">
      <f>V28+V29</f>
    </oc>
    <nc r="V30">
      <v>209195</v>
    </nc>
  </rcc>
  <rcc rId="4083" sId="2" numFmtId="34">
    <oc r="W30">
      <f>W28+W29</f>
    </oc>
    <nc r="W30">
      <v>1029266</v>
    </nc>
  </rcc>
  <rcc rId="4084" sId="2" numFmtId="34">
    <oc r="X30">
      <f>X28+X29</f>
    </oc>
    <nc r="X30">
      <v>710999</v>
    </nc>
  </rcc>
  <rcc rId="4085" sId="2" numFmtId="34">
    <oc r="C32">
      <f>C30-C33</f>
    </oc>
    <nc r="C32">
      <v>452461</v>
    </nc>
  </rcc>
  <rcc rId="4086" sId="2" numFmtId="34">
    <oc r="D32">
      <f>D30-D33</f>
    </oc>
    <nc r="D32">
      <v>647914</v>
    </nc>
  </rcc>
  <rcc rId="4087" sId="2" numFmtId="34">
    <oc r="E32">
      <f>E30-E33</f>
    </oc>
    <nc r="E32">
      <v>556427</v>
    </nc>
  </rcc>
  <rcc rId="4088" sId="2" numFmtId="34">
    <oc r="F32">
      <f>F30-F33</f>
    </oc>
    <nc r="F32">
      <v>542511</v>
    </nc>
  </rcc>
  <rcc rId="4089" sId="2" numFmtId="34">
    <oc r="R32">
      <f>R30-R33</f>
    </oc>
    <nc r="R32">
      <v>81546</v>
    </nc>
  </rcc>
  <rcc rId="4090" sId="2" numFmtId="34">
    <oc r="S32">
      <f>S30-S33</f>
    </oc>
    <nc r="S32">
      <v>151753</v>
    </nc>
  </rcc>
  <rcc rId="4091" sId="2" numFmtId="34">
    <oc r="T32">
      <f>T30-T33</f>
    </oc>
    <nc r="T32">
      <v>222543</v>
    </nc>
  </rcc>
  <rcc rId="4092" sId="2" numFmtId="34">
    <oc r="U32">
      <f>U30-U33</f>
    </oc>
    <nc r="U32">
      <v>543826</v>
    </nc>
  </rcc>
  <rcc rId="4093" sId="2" numFmtId="34">
    <oc r="V32">
      <f>V30-V33</f>
    </oc>
    <nc r="V32">
      <v>193558</v>
    </nc>
  </rcc>
  <rcc rId="4094" sId="2" numFmtId="34">
    <oc r="W32">
      <f>W30-W33</f>
    </oc>
    <nc r="W32">
      <v>959532</v>
    </nc>
  </rcc>
  <rcc rId="4095" sId="2" numFmtId="34">
    <oc r="X32">
      <f>X30-X33</f>
    </oc>
    <nc r="X32">
      <v>656858</v>
    </nc>
  </rcc>
  <rcc rId="4096" sId="2" numFmtId="34">
    <oc r="O37">
      <f>SUM(O11:O17)</f>
    </oc>
    <nc r="O37">
      <v>612198</v>
    </nc>
  </rcc>
  <rcc rId="4097" sId="2" numFmtId="34">
    <oc r="O38">
      <f>SUM(O11:O18)+O8</f>
    </oc>
    <nc r="O38">
      <v>2248511</v>
    </nc>
  </rcc>
  <rcc rId="4098" sId="2" numFmtId="34">
    <oc r="P38">
      <f>SUM(P11:P18)+P8</f>
    </oc>
    <nc r="P38">
      <v>2081980</v>
    </nc>
  </rcc>
  <rcc rId="4099" sId="2" numFmtId="34">
    <oc r="Q38">
      <f>SUM(Q11:Q18)+Q8</f>
    </oc>
    <nc r="Q38">
      <v>2134433</v>
    </nc>
  </rcc>
  <rcc rId="4100" sId="2" numFmtId="34">
    <oc r="R38">
      <f>SUM(R11:R18)+R8</f>
    </oc>
    <nc r="R38">
      <v>2182414</v>
    </nc>
  </rcc>
  <rcc rId="4101" sId="2" numFmtId="34">
    <oc r="S38">
      <f>SUM(S11:S18)+S8</f>
    </oc>
    <nc r="S38">
      <v>2117305</v>
    </nc>
  </rcc>
  <rcc rId="4102" sId="2" numFmtId="34">
    <oc r="T38">
      <f>SUM(T11:T18)+T8</f>
    </oc>
    <nc r="T38">
      <v>2261843</v>
    </nc>
  </rcc>
  <rcc rId="4103" sId="2" numFmtId="34">
    <oc r="U38">
      <f>SUM(U11:U18)+U8</f>
    </oc>
    <nc r="U38">
      <v>2206266</v>
    </nc>
  </rcc>
  <rcc rId="4104" sId="2" numFmtId="34">
    <oc r="V38">
      <f>SUM(V11:V18)+V8</f>
    </oc>
    <nc r="V38">
      <v>2556202</v>
    </nc>
  </rcc>
  <rcc rId="4105" sId="2" numFmtId="34">
    <oc r="W38">
      <f>SUM(W11:W18)+W8</f>
    </oc>
    <nc r="W38">
      <v>2987653</v>
    </nc>
  </rcc>
  <rcc rId="4106" sId="2" numFmtId="34">
    <oc r="X38">
      <f>SUM(X11:X18)+X8</f>
    </oc>
    <nc r="X38">
      <v>3525581</v>
    </nc>
  </rcc>
  <rcc rId="4107" sId="2" numFmtId="34">
    <oc r="O39">
      <f>O28</f>
    </oc>
    <nc r="O39">
      <v>384954</v>
    </nc>
  </rcc>
  <rcc rId="4108" sId="2" numFmtId="34">
    <oc r="P39">
      <f>P28</f>
    </oc>
    <nc r="P39">
      <v>504920</v>
    </nc>
  </rcc>
  <rcc rId="4109" sId="2" numFmtId="34">
    <oc r="Q39">
      <f>Q28</f>
    </oc>
    <nc r="Q39">
      <v>729427</v>
    </nc>
  </rcc>
  <rcc rId="4110" sId="2" numFmtId="34">
    <oc r="R39">
      <f>R28</f>
    </oc>
    <nc r="R39">
      <v>261596</v>
    </nc>
  </rcc>
  <rcc rId="4111" sId="2" numFmtId="34">
    <oc r="S39">
      <f>S28</f>
    </oc>
    <nc r="S39">
      <v>361526</v>
    </nc>
  </rcc>
  <rcc rId="4112" sId="2" numFmtId="34">
    <oc r="T39">
      <f>T28</f>
    </oc>
    <nc r="T39">
      <v>430883</v>
    </nc>
  </rcc>
  <rcc rId="4113" sId="2" numFmtId="34">
    <oc r="U39">
      <f>U28</f>
    </oc>
    <nc r="U39">
      <v>817485</v>
    </nc>
  </rcc>
  <rcc rId="4114" sId="2" numFmtId="34">
    <oc r="V39">
      <f>V28</f>
    </oc>
    <nc r="V39">
      <v>447930</v>
    </nc>
  </rcc>
  <rcc rId="4115" sId="2" numFmtId="34">
    <oc r="W39">
      <f>W28</f>
    </oc>
    <nc r="W39">
      <v>1426064</v>
    </nc>
  </rcc>
  <rcc rId="4116" sId="2" numFmtId="34">
    <oc r="X39">
      <f>X28</f>
    </oc>
    <nc r="X39">
      <v>1046630</v>
    </nc>
  </rcc>
  <rcc rId="4117" sId="2" numFmtId="34">
    <oc r="U42">
      <f>U8</f>
    </oc>
    <nc r="U42">
      <v>1443413</v>
    </nc>
  </rcc>
  <rcc rId="4118" sId="2" numFmtId="34">
    <oc r="V42">
      <f>V8</f>
    </oc>
    <nc r="V42">
      <v>1732198</v>
    </nc>
  </rcc>
  <rcc rId="4119" sId="2" numFmtId="34">
    <oc r="W42">
      <f>W8</f>
    </oc>
    <nc r="W42">
      <v>2243949</v>
    </nc>
  </rcc>
  <rcc rId="4120" sId="2" numFmtId="34">
    <oc r="O43">
      <f>O42-O8</f>
    </oc>
    <nc r="O43">
      <v>0</v>
    </nc>
  </rcc>
  <rcc rId="4121" sId="2" numFmtId="34">
    <oc r="P43">
      <f>P42-P8</f>
    </oc>
    <nc r="P43">
      <v>0</v>
    </nc>
  </rcc>
  <rcc rId="4122" sId="2" numFmtId="34">
    <oc r="Q43">
      <f>Q42-Q8</f>
    </oc>
    <nc r="Q43">
      <v>0</v>
    </nc>
  </rcc>
  <rcc rId="4123" sId="2" numFmtId="34">
    <oc r="R43">
      <f>R42-R8</f>
    </oc>
    <nc r="R43">
      <v>0</v>
    </nc>
  </rcc>
  <rrc rId="4124"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cc rId="0" sId="2" dxf="1" numFmtId="4">
      <nc r="K35">
        <v>604190</v>
      </nc>
      <ndxf>
        <numFmt numFmtId="4" formatCode="#,##0.00"/>
        <fill>
          <patternFill patternType="solid">
            <bgColor theme="0"/>
          </patternFill>
        </fill>
      </ndxf>
    </rcc>
    <rcc rId="0" sId="2" dxf="1" numFmtId="4">
      <nc r="L35">
        <v>876914</v>
      </nc>
      <ndxf>
        <numFmt numFmtId="4" formatCode="#,##0.00"/>
        <fill>
          <patternFill patternType="solid">
            <bgColor theme="0"/>
          </patternFill>
        </fill>
      </ndxf>
    </rcc>
    <rcc rId="0" sId="2" dxf="1" numFmtId="4">
      <nc r="M35">
        <v>1006936</v>
      </nc>
      <ndxf>
        <numFmt numFmtId="4" formatCode="#,##0.00"/>
        <fill>
          <patternFill patternType="solid">
            <bgColor theme="0"/>
          </patternFill>
        </fill>
      </ndxf>
    </rcc>
    <rcc rId="0" sId="2" dxf="1" numFmtId="4">
      <nc r="N35">
        <v>756556</v>
      </nc>
      <ndxf>
        <numFmt numFmtId="4" formatCode="#,##0.00"/>
        <fill>
          <patternFill patternType="solid">
            <bgColor theme="0"/>
          </patternFill>
        </fill>
      </ndxf>
    </rcc>
    <rcc rId="0" sId="2" dxf="1" numFmtId="4">
      <nc r="O35">
        <v>384954</v>
      </nc>
      <ndxf>
        <font>
          <sz val="9"/>
          <color theme="0"/>
          <name val="Open Sans"/>
          <scheme val="none"/>
        </font>
        <numFmt numFmtId="4" formatCode="#,##0.00"/>
        <fill>
          <patternFill patternType="solid">
            <bgColor theme="0"/>
          </patternFill>
        </fill>
      </ndxf>
    </rcc>
    <rcc rId="0" sId="2" dxf="1" numFmtId="4">
      <nc r="P35">
        <v>504920</v>
      </nc>
      <ndxf>
        <font>
          <sz val="9"/>
          <color theme="0"/>
          <name val="Open Sans"/>
          <scheme val="none"/>
        </font>
        <numFmt numFmtId="4" formatCode="#,##0.00"/>
        <fill>
          <patternFill patternType="solid">
            <bgColor theme="0"/>
          </patternFill>
        </fill>
      </ndxf>
    </rcc>
    <rcc rId="0" sId="2" dxf="1" numFmtId="4">
      <nc r="Q35">
        <v>729427</v>
      </nc>
      <ndxf>
        <font>
          <sz val="9"/>
          <color theme="0"/>
          <name val="Open Sans"/>
          <scheme val="none"/>
        </font>
        <numFmt numFmtId="4" formatCode="#,##0.00"/>
        <fill>
          <patternFill patternType="solid">
            <bgColor theme="0"/>
          </patternFill>
        </fill>
      </ndxf>
    </rcc>
    <rfmt sheetId="2" sqref="R35" start="0" length="0">
      <dxf>
        <font>
          <sz val="9"/>
          <color rgb="FFFF0000"/>
          <name val="Open Sans"/>
          <scheme val="none"/>
        </font>
        <numFmt numFmtId="35" formatCode="_-* #,##0.00_-;\-* #,##0.00_-;_-* &quot;-&quot;??_-;_-@_-"/>
        <fill>
          <patternFill patternType="solid">
            <bgColor theme="0"/>
          </patternFill>
        </fill>
      </dxf>
    </rfmt>
    <rfmt sheetId="2" sqref="S35" start="0" length="0">
      <dxf>
        <font>
          <sz val="9"/>
          <color rgb="FFFF0000"/>
          <name val="Open Sans"/>
          <scheme val="none"/>
        </font>
        <numFmt numFmtId="35" formatCode="_-* #,##0.00_-;\-* #,##0.00_-;_-* &quot;-&quot;??_-;_-@_-"/>
        <fill>
          <patternFill patternType="solid">
            <bgColor theme="0"/>
          </patternFill>
        </fill>
      </dxf>
    </rfmt>
    <rfmt sheetId="2" sqref="T35" start="0" length="0">
      <dxf>
        <font>
          <sz val="9"/>
          <color rgb="FFFF0000"/>
          <name val="Open Sans"/>
          <scheme val="none"/>
        </font>
        <numFmt numFmtId="35" formatCode="_-* #,##0.00_-;\-* #,##0.00_-;_-* &quot;-&quot;??_-;_-@_-"/>
        <fill>
          <patternFill patternType="solid">
            <bgColor theme="0"/>
          </patternFill>
        </fill>
      </dxf>
    </rfmt>
    <rfmt sheetId="2" sqref="U35" start="0" length="0">
      <dxf>
        <font>
          <sz val="9"/>
          <color rgb="FFFF0000"/>
          <name val="Open Sans"/>
          <scheme val="none"/>
        </font>
        <numFmt numFmtId="35" formatCode="_-* #,##0.00_-;\-* #,##0.00_-;_-* &quot;-&quot;??_-;_-@_-"/>
        <fill>
          <patternFill patternType="solid">
            <bgColor theme="0"/>
          </patternFill>
        </fill>
      </dxf>
    </rfmt>
    <rfmt sheetId="2" sqref="V35" start="0" length="0">
      <dxf>
        <font>
          <sz val="9"/>
          <color rgb="FFFF0000"/>
          <name val="Open Sans"/>
          <scheme val="none"/>
        </font>
        <numFmt numFmtId="35" formatCode="_-* #,##0.00_-;\-* #,##0.00_-;_-* &quot;-&quot;??_-;_-@_-"/>
        <fill>
          <patternFill patternType="solid">
            <bgColor theme="0"/>
          </patternFill>
        </fill>
      </dxf>
    </rfmt>
    <rfmt sheetId="2" sqref="W35" start="0" length="0">
      <dxf>
        <font>
          <sz val="9"/>
          <color rgb="FFFF0000"/>
          <name val="Open Sans"/>
          <scheme val="none"/>
        </font>
        <numFmt numFmtId="35" formatCode="_-* #,##0.00_-;\-* #,##0.00_-;_-* &quot;-&quot;??_-;_-@_-"/>
        <fill>
          <patternFill patternType="solid">
            <bgColor theme="0"/>
          </patternFill>
        </fill>
      </dxf>
    </rfmt>
    <rfmt sheetId="2" sqref="X35" start="0" length="0">
      <dxf>
        <font>
          <sz val="9"/>
          <color rgb="FFFF0000"/>
          <name val="Open Sans"/>
          <scheme val="none"/>
        </font>
        <numFmt numFmtId="35" formatCode="_-* #,##0.00_-;\-* #,##0.00_-;_-* &quot;-&quot;??_-;_-@_-"/>
        <fill>
          <patternFill patternType="solid">
            <bgColor theme="0"/>
          </patternFill>
        </fill>
      </dxf>
    </rfmt>
    <rfmt sheetId="2" sqref="Y35" start="0" length="0">
      <dxf>
        <font>
          <sz val="9"/>
          <color theme="0"/>
          <name val="Open Sans"/>
          <scheme val="none"/>
        </font>
      </dxf>
    </rfmt>
  </rrc>
  <rrc rId="4125"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theme="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rgb="FFFF0000"/>
          <name val="Open Sans"/>
          <scheme val="none"/>
        </font>
        <numFmt numFmtId="35" formatCode="_-* #,##0.00_-;\-* #,##0.00_-;_-* &quot;-&quot;??_-;_-@_-"/>
        <fill>
          <patternFill patternType="solid">
            <bgColor theme="0"/>
          </patternFill>
        </fill>
      </dxf>
    </rfmt>
    <rfmt sheetId="2" sqref="S35" start="0" length="0">
      <dxf>
        <font>
          <sz val="9"/>
          <color rgb="FFFF0000"/>
          <name val="Open Sans"/>
          <scheme val="none"/>
        </font>
        <numFmt numFmtId="35" formatCode="_-* #,##0.00_-;\-* #,##0.00_-;_-* &quot;-&quot;??_-;_-@_-"/>
        <fill>
          <patternFill patternType="solid">
            <bgColor theme="0"/>
          </patternFill>
        </fill>
      </dxf>
    </rfmt>
    <rfmt sheetId="2" sqref="T35" start="0" length="0">
      <dxf>
        <font>
          <sz val="9"/>
          <color rgb="FFFF0000"/>
          <name val="Open Sans"/>
          <scheme val="none"/>
        </font>
        <numFmt numFmtId="35" formatCode="_-* #,##0.00_-;\-* #,##0.00_-;_-* &quot;-&quot;??_-;_-@_-"/>
        <fill>
          <patternFill patternType="solid">
            <bgColor theme="0"/>
          </patternFill>
        </fill>
      </dxf>
    </rfmt>
    <rfmt sheetId="2" sqref="U35" start="0" length="0">
      <dxf>
        <font>
          <sz val="9"/>
          <color rgb="FFFF0000"/>
          <name val="Open Sans"/>
          <scheme val="none"/>
        </font>
        <numFmt numFmtId="35" formatCode="_-* #,##0.00_-;\-* #,##0.00_-;_-* &quot;-&quot;??_-;_-@_-"/>
        <fill>
          <patternFill patternType="solid">
            <bgColor theme="0"/>
          </patternFill>
        </fill>
      </dxf>
    </rfmt>
    <rfmt sheetId="2" sqref="V35" start="0" length="0">
      <dxf>
        <font>
          <sz val="9"/>
          <color rgb="FFFF0000"/>
          <name val="Open Sans"/>
          <scheme val="none"/>
        </font>
        <numFmt numFmtId="35" formatCode="_-* #,##0.00_-;\-* #,##0.00_-;_-* &quot;-&quot;??_-;_-@_-"/>
        <fill>
          <patternFill patternType="solid">
            <bgColor theme="0"/>
          </patternFill>
        </fill>
      </dxf>
    </rfmt>
    <rfmt sheetId="2" sqref="W35" start="0" length="0">
      <dxf>
        <font>
          <sz val="9"/>
          <color rgb="FFFF0000"/>
          <name val="Open Sans"/>
          <scheme val="none"/>
        </font>
        <numFmt numFmtId="35" formatCode="_-* #,##0.00_-;\-* #,##0.00_-;_-* &quot;-&quot;??_-;_-@_-"/>
        <fill>
          <patternFill patternType="solid">
            <bgColor theme="0"/>
          </patternFill>
        </fill>
      </dxf>
    </rfmt>
    <rfmt sheetId="2" sqref="X35" start="0" length="0">
      <dxf>
        <font>
          <sz val="9"/>
          <color rgb="FFFF0000"/>
          <name val="Open Sans"/>
          <scheme val="none"/>
        </font>
        <numFmt numFmtId="35" formatCode="_-* #,##0.00_-;\-* #,##0.00_-;_-* &quot;-&quot;??_-;_-@_-"/>
        <fill>
          <patternFill patternType="solid">
            <bgColor theme="0"/>
          </patternFill>
        </fill>
      </dxf>
    </rfmt>
    <rfmt sheetId="2" sqref="Y35" start="0" length="0">
      <dxf>
        <font>
          <sz val="9"/>
          <color theme="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26"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numFmt numFmtId="4" formatCode="#,##0.00"/>
        <fill>
          <patternFill patternType="solid">
            <bgColor theme="0"/>
          </patternFill>
        </fill>
      </dxf>
    </rfmt>
    <rfmt sheetId="2" sqref="G35" start="0" length="0">
      <dxf>
        <numFmt numFmtId="4" formatCode="#,##0.00"/>
        <fill>
          <patternFill patternType="solid">
            <bgColor theme="0"/>
          </patternFill>
        </fill>
      </dxf>
    </rfmt>
    <rfmt sheetId="2" sqref="H35" start="0" length="0">
      <dxf>
        <numFmt numFmtId="4" formatCode="#,##0.00"/>
        <fill>
          <patternFill patternType="solid">
            <bgColor theme="0"/>
          </patternFill>
        </fill>
      </dxf>
    </rfmt>
    <rfmt sheetId="2" sqref="I35" start="0" length="0">
      <dxf>
        <numFmt numFmtId="4" formatCode="#,##0.00"/>
        <fill>
          <patternFill patternType="solid">
            <bgColor theme="0"/>
          </patternFill>
        </fill>
      </dxf>
    </rfmt>
    <rfmt sheetId="2" sqref="J35" start="0" length="0">
      <dxf>
        <numFmt numFmtId="4" formatCode="#,##0.00"/>
        <fill>
          <patternFill patternType="solid">
            <bgColor theme="0"/>
          </patternFill>
        </fill>
      </dxf>
    </rfmt>
    <rfmt sheetId="2" sqref="K35" start="0" length="0">
      <dxf>
        <numFmt numFmtId="4" formatCode="#,##0.00"/>
        <fill>
          <patternFill patternType="solid">
            <bgColor theme="0"/>
          </patternFill>
        </fill>
      </dxf>
    </rfmt>
    <rfmt sheetId="2" sqref="L35" start="0" length="0">
      <dxf>
        <numFmt numFmtId="4" formatCode="#,##0.00"/>
        <fill>
          <patternFill patternType="solid">
            <bgColor theme="0"/>
          </patternFill>
        </fill>
      </dxf>
    </rfmt>
    <rfmt sheetId="2" sqref="M35" start="0" length="0">
      <dxf>
        <numFmt numFmtId="4" formatCode="#,##0.00"/>
        <fill>
          <patternFill patternType="solid">
            <bgColor theme="0"/>
          </patternFill>
        </fill>
      </dxf>
    </rfmt>
    <rfmt sheetId="2" sqref="N35" start="0" length="0">
      <dxf>
        <numFmt numFmtId="4" formatCode="#,##0.00"/>
        <fill>
          <patternFill patternType="solid">
            <bgColor theme="0"/>
          </patternFill>
        </fill>
      </dxf>
    </rfmt>
    <rcc rId="0" sId="2" dxf="1" numFmtId="34">
      <nc r="O35">
        <v>612198</v>
      </nc>
      <ndxf>
        <font>
          <sz val="9"/>
          <color theme="0"/>
          <name val="Open Sans"/>
          <scheme val="none"/>
        </font>
        <numFmt numFmtId="166" formatCode="_(* #\ ###\ ##0_);_(* \(#\ ###\ ##0\);_(* &quot;-&quot;_);_(@_)"/>
        <fill>
          <patternFill patternType="solid">
            <bgColor theme="0"/>
          </patternFill>
        </fill>
      </ndxf>
    </rcc>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27"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color theme="0"/>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ill>
          <patternFill patternType="solid">
            <bgColor theme="0"/>
          </patternFill>
        </fill>
      </dxf>
    </rfmt>
    <rfmt sheetId="2" sqref="M35" start="0" length="0">
      <dxf>
        <fill>
          <patternFill patternType="solid">
            <bgColor theme="0"/>
          </patternFill>
        </fill>
      </dxf>
    </rfmt>
    <rfmt sheetId="2" sqref="N35" start="0" length="0">
      <dxf>
        <numFmt numFmtId="4" formatCode="#,##0.00"/>
        <fill>
          <patternFill patternType="solid">
            <bgColor theme="0"/>
          </patternFill>
        </fill>
      </dxf>
    </rfmt>
    <rcc rId="0" sId="2" dxf="1" numFmtId="34">
      <nc r="O35">
        <v>2248511</v>
      </nc>
      <ndxf>
        <numFmt numFmtId="166" formatCode="_(* #\ ###\ ##0_);_(* \(#\ ###\ ##0\);_(* &quot;-&quot;_);_(@_)"/>
        <fill>
          <patternFill patternType="solid">
            <bgColor theme="0"/>
          </patternFill>
        </fill>
      </ndxf>
    </rcc>
    <rcc rId="0" sId="2" dxf="1" numFmtId="34">
      <nc r="P35">
        <v>2081980</v>
      </nc>
      <ndxf>
        <numFmt numFmtId="166" formatCode="_(* #\ ###\ ##0_);_(* \(#\ ###\ ##0\);_(* &quot;-&quot;_);_(@_)"/>
        <fill>
          <patternFill patternType="solid">
            <bgColor theme="0"/>
          </patternFill>
        </fill>
      </ndxf>
    </rcc>
    <rcc rId="0" sId="2" dxf="1" numFmtId="34">
      <nc r="Q35">
        <v>2134433</v>
      </nc>
      <ndxf>
        <numFmt numFmtId="166" formatCode="_(* #\ ###\ ##0_);_(* \(#\ ###\ ##0\);_(* &quot;-&quot;_);_(@_)"/>
        <fill>
          <patternFill patternType="solid">
            <bgColor theme="0"/>
          </patternFill>
        </fill>
      </ndxf>
    </rcc>
    <rcc rId="0" sId="2" dxf="1" numFmtId="34">
      <nc r="R35">
        <v>2182414</v>
      </nc>
      <ndxf>
        <numFmt numFmtId="166" formatCode="_(* #\ ###\ ##0_);_(* \(#\ ###\ ##0\);_(* &quot;-&quot;_);_(@_)"/>
        <fill>
          <patternFill patternType="solid">
            <bgColor theme="0"/>
          </patternFill>
        </fill>
      </ndxf>
    </rcc>
    <rcc rId="0" sId="2" dxf="1" numFmtId="34">
      <nc r="S35">
        <v>2117305</v>
      </nc>
      <ndxf>
        <numFmt numFmtId="166" formatCode="_(* #\ ###\ ##0_);_(* \(#\ ###\ ##0\);_(* &quot;-&quot;_);_(@_)"/>
        <fill>
          <patternFill patternType="solid">
            <bgColor theme="0"/>
          </patternFill>
        </fill>
      </ndxf>
    </rcc>
    <rcc rId="0" sId="2" dxf="1" numFmtId="34">
      <nc r="T35">
        <v>2261843</v>
      </nc>
      <ndxf>
        <numFmt numFmtId="166" formatCode="_(* #\ ###\ ##0_);_(* \(#\ ###\ ##0\);_(* &quot;-&quot;_);_(@_)"/>
        <fill>
          <patternFill patternType="solid">
            <bgColor theme="0"/>
          </patternFill>
        </fill>
      </ndxf>
    </rcc>
    <rcc rId="0" sId="2" dxf="1" numFmtId="34">
      <nc r="U35">
        <v>2206266</v>
      </nc>
      <ndxf>
        <numFmt numFmtId="166" formatCode="_(* #\ ###\ ##0_);_(* \(#\ ###\ ##0\);_(* &quot;-&quot;_);_(@_)"/>
        <fill>
          <patternFill patternType="solid">
            <bgColor theme="0"/>
          </patternFill>
        </fill>
      </ndxf>
    </rcc>
    <rcc rId="0" sId="2" dxf="1" numFmtId="34">
      <nc r="V35">
        <v>2556202</v>
      </nc>
      <ndxf>
        <numFmt numFmtId="166" formatCode="_(* #\ ###\ ##0_);_(* \(#\ ###\ ##0\);_(* &quot;-&quot;_);_(@_)"/>
        <fill>
          <patternFill patternType="solid">
            <bgColor theme="0"/>
          </patternFill>
        </fill>
      </ndxf>
    </rcc>
    <rcc rId="0" sId="2" dxf="1" numFmtId="34">
      <nc r="W35">
        <v>2987653</v>
      </nc>
      <ndxf>
        <numFmt numFmtId="166" formatCode="_(* #\ ###\ ##0_);_(* \(#\ ###\ ##0\);_(* &quot;-&quot;_);_(@_)"/>
        <fill>
          <patternFill patternType="solid">
            <bgColor theme="0"/>
          </patternFill>
        </fill>
      </ndxf>
    </rcc>
    <rcc rId="0" sId="2" dxf="1" numFmtId="34">
      <nc r="X35">
        <v>3525581</v>
      </nc>
      <ndxf>
        <numFmt numFmtId="166" formatCode="_(* #\ ###\ ##0_);_(* \(#\ ###\ ##0\);_(* &quot;-&quot;_);_(@_)"/>
        <fill>
          <patternFill patternType="solid">
            <bgColor theme="0"/>
          </patternFill>
        </fill>
      </ndxf>
    </rcc>
  </rrc>
  <rrc rId="4128"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color theme="0"/>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ill>
          <patternFill patternType="solid">
            <bgColor theme="0"/>
          </patternFill>
        </fill>
      </dxf>
    </rfmt>
    <rfmt sheetId="2" sqref="M35" start="0" length="0">
      <dxf>
        <fill>
          <patternFill patternType="solid">
            <bgColor theme="0"/>
          </patternFill>
        </fill>
      </dxf>
    </rfmt>
    <rfmt sheetId="2" sqref="N35" start="0" length="0">
      <dxf>
        <fill>
          <patternFill patternType="solid">
            <bgColor theme="0"/>
          </patternFill>
        </fill>
      </dxf>
    </rfmt>
    <rcc rId="0" sId="2" dxf="1" numFmtId="34">
      <nc r="O35">
        <v>384954</v>
      </nc>
      <ndxf>
        <numFmt numFmtId="166" formatCode="_(* #\ ###\ ##0_);_(* \(#\ ###\ ##0\);_(* &quot;-&quot;_);_(@_)"/>
        <fill>
          <patternFill patternType="solid">
            <bgColor theme="0"/>
          </patternFill>
        </fill>
      </ndxf>
    </rcc>
    <rcc rId="0" sId="2" dxf="1" numFmtId="34">
      <nc r="P35">
        <v>504920</v>
      </nc>
      <ndxf>
        <numFmt numFmtId="166" formatCode="_(* #\ ###\ ##0_);_(* \(#\ ###\ ##0\);_(* &quot;-&quot;_);_(@_)"/>
        <fill>
          <patternFill patternType="solid">
            <bgColor theme="0"/>
          </patternFill>
        </fill>
      </ndxf>
    </rcc>
    <rcc rId="0" sId="2" dxf="1" numFmtId="34">
      <nc r="Q35">
        <v>729427</v>
      </nc>
      <ndxf>
        <numFmt numFmtId="166" formatCode="_(* #\ ###\ ##0_);_(* \(#\ ###\ ##0\);_(* &quot;-&quot;_);_(@_)"/>
        <fill>
          <patternFill patternType="solid">
            <bgColor theme="0"/>
          </patternFill>
        </fill>
      </ndxf>
    </rcc>
    <rcc rId="0" sId="2" dxf="1" numFmtId="34">
      <nc r="R35">
        <v>261596</v>
      </nc>
      <ndxf>
        <numFmt numFmtId="166" formatCode="_(* #\ ###\ ##0_);_(* \(#\ ###\ ##0\);_(* &quot;-&quot;_);_(@_)"/>
        <fill>
          <patternFill patternType="solid">
            <bgColor theme="0"/>
          </patternFill>
        </fill>
      </ndxf>
    </rcc>
    <rcc rId="0" sId="2" dxf="1" numFmtId="34">
      <nc r="S35">
        <v>361526</v>
      </nc>
      <ndxf>
        <numFmt numFmtId="166" formatCode="_(* #\ ###\ ##0_);_(* \(#\ ###\ ##0\);_(* &quot;-&quot;_);_(@_)"/>
        <fill>
          <patternFill patternType="solid">
            <bgColor theme="0"/>
          </patternFill>
        </fill>
      </ndxf>
    </rcc>
    <rcc rId="0" sId="2" dxf="1" numFmtId="34">
      <nc r="T35">
        <v>430883</v>
      </nc>
      <ndxf>
        <numFmt numFmtId="166" formatCode="_(* #\ ###\ ##0_);_(* \(#\ ###\ ##0\);_(* &quot;-&quot;_);_(@_)"/>
        <fill>
          <patternFill patternType="solid">
            <bgColor theme="0"/>
          </patternFill>
        </fill>
      </ndxf>
    </rcc>
    <rcc rId="0" sId="2" dxf="1" numFmtId="34">
      <nc r="U35">
        <v>817485</v>
      </nc>
      <ndxf>
        <numFmt numFmtId="166" formatCode="_(* #\ ###\ ##0_);_(* \(#\ ###\ ##0\);_(* &quot;-&quot;_);_(@_)"/>
        <fill>
          <patternFill patternType="solid">
            <bgColor theme="0"/>
          </patternFill>
        </fill>
      </ndxf>
    </rcc>
    <rcc rId="0" sId="2" dxf="1" numFmtId="34">
      <nc r="V35">
        <v>447930</v>
      </nc>
      <ndxf>
        <numFmt numFmtId="166" formatCode="_(* #\ ###\ ##0_);_(* \(#\ ###\ ##0\);_(* &quot;-&quot;_);_(@_)"/>
        <fill>
          <patternFill patternType="solid">
            <bgColor theme="0"/>
          </patternFill>
        </fill>
      </ndxf>
    </rcc>
    <rcc rId="0" sId="2" dxf="1" numFmtId="34">
      <nc r="W35">
        <v>1426064</v>
      </nc>
      <ndxf>
        <numFmt numFmtId="166" formatCode="_(* #\ ###\ ##0_);_(* \(#\ ###\ ##0\);_(* &quot;-&quot;_);_(@_)"/>
        <fill>
          <patternFill patternType="solid">
            <bgColor theme="0"/>
          </patternFill>
        </fill>
      </ndxf>
    </rcc>
    <rcc rId="0" sId="2" dxf="1" numFmtId="34">
      <nc r="X35">
        <v>1046630</v>
      </nc>
      <ndxf>
        <numFmt numFmtId="166" formatCode="_(* #\ ###\ ##0_);_(* \(#\ ###\ ##0\);_(* &quot;-&quot;_);_(@_)"/>
        <fill>
          <patternFill patternType="solid">
            <bgColor theme="0"/>
          </patternFill>
        </fill>
      </ndxf>
    </rcc>
  </rrc>
  <rrc rId="4129"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theme="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0"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theme="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1" sId="2" ref="A35:XFD35" action="deleteRow">
    <undo index="0" exp="ref" ref3D="1" v="1" dr="V35" r="V42" sId="4"/>
    <undo index="0" exp="ref" ref3D="1" v="1" dr="U35" r="U42" sId="4"/>
    <undo index="0" exp="ref" ref3D="1" v="1" dr="T35" r="T42" sId="4"/>
    <undo index="0" exp="ref" ref3D="1" v="1" dr="S35" r="S42" sId="4"/>
    <undo index="0" exp="ref" ref3D="1" v="1" dr="R35" r="R42" sId="4"/>
    <undo index="0" exp="ref" ref3D="1" v="1" dr="Q35" r="Q42" sId="4"/>
    <undo index="0" exp="ref" ref3D="1" v="1" dr="P35" r="P42" sId="4"/>
    <undo index="0" exp="ref" ref3D="1" v="1" dr="O35" r="O42" sId="4"/>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cc rId="0" sId="2" s="1" dxf="1" numFmtId="34">
      <nc r="O35">
        <v>1636313</v>
      </nc>
      <ndxf>
        <font>
          <b/>
          <sz val="9"/>
          <color theme="0"/>
          <name val="Open Sans"/>
          <scheme val="none"/>
        </font>
        <numFmt numFmtId="166"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P35">
        <v>1458435</v>
      </nc>
      <ndxf>
        <font>
          <b/>
          <sz val="9"/>
          <color theme="0"/>
          <name val="Open Sans"/>
          <scheme val="none"/>
        </font>
        <numFmt numFmtId="166"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Q35">
        <v>1382682</v>
      </nc>
      <ndxf>
        <font>
          <b/>
          <sz val="9"/>
          <color theme="0"/>
          <name val="Open Sans"/>
          <scheme val="none"/>
        </font>
        <numFmt numFmtId="166" formatCode="_(* #\ ###\ ##0_);_(* \(#\ ###\ ##0\);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R35">
        <v>1410719</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S35">
        <v>1376958</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35">
        <v>1411088</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35">
        <v>1443413</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V35">
        <v>1732198</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W35">
        <v>2243949</v>
      </nc>
      <n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ndxf>
    </rcc>
    <rfmt sheetId="2" s="1" sqref="X35" start="0" length="0">
      <dxf>
        <font>
          <b/>
          <sz val="9"/>
          <color theme="0"/>
          <name val="Open Sans"/>
          <scheme val="none"/>
        </font>
        <numFmt numFmtId="3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2"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cc rId="0" sId="2" dxf="1" numFmtId="34">
      <nc r="O35">
        <v>0</v>
      </nc>
      <ndxf>
        <font>
          <sz val="9"/>
          <color theme="0"/>
          <name val="Open Sans"/>
          <scheme val="none"/>
        </font>
        <numFmt numFmtId="166" formatCode="_(* #\ ###\ ##0_);_(* \(#\ ###\ ##0\);_(* &quot;-&quot;_);_(@_)"/>
        <fill>
          <patternFill patternType="solid">
            <bgColor theme="0"/>
          </patternFill>
        </fill>
      </ndxf>
    </rcc>
    <rcc rId="0" sId="2" dxf="1" numFmtId="34">
      <nc r="P35">
        <v>0</v>
      </nc>
      <ndxf>
        <font>
          <sz val="9"/>
          <color theme="0"/>
          <name val="Open Sans"/>
          <scheme val="none"/>
        </font>
        <numFmt numFmtId="166" formatCode="_(* #\ ###\ ##0_);_(* \(#\ ###\ ##0\);_(* &quot;-&quot;_);_(@_)"/>
        <fill>
          <patternFill patternType="solid">
            <bgColor theme="0"/>
          </patternFill>
        </fill>
      </ndxf>
    </rcc>
    <rcc rId="0" sId="2" dxf="1" numFmtId="34">
      <nc r="Q35">
        <v>0</v>
      </nc>
      <ndxf>
        <font>
          <sz val="9"/>
          <color theme="0"/>
          <name val="Open Sans"/>
          <scheme val="none"/>
        </font>
        <numFmt numFmtId="166" formatCode="_(* #\ ###\ ##0_);_(* \(#\ ###\ ##0\);_(* &quot;-&quot;_);_(@_)"/>
        <fill>
          <patternFill patternType="solid">
            <bgColor theme="0"/>
          </patternFill>
        </fill>
      </ndxf>
    </rcc>
    <rcc rId="0" sId="2" dxf="1" numFmtId="34">
      <nc r="R35">
        <v>0</v>
      </nc>
      <ndxf>
        <font>
          <sz val="9"/>
          <color theme="0"/>
          <name val="Open Sans"/>
          <scheme val="none"/>
        </font>
        <numFmt numFmtId="35" formatCode="_-* #,##0.00_-;\-* #,##0.00_-;_-* &quot;-&quot;??_-;_-@_-"/>
        <fill>
          <patternFill patternType="solid">
            <bgColor theme="0"/>
          </patternFill>
        </fill>
      </ndxf>
    </rcc>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3"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rgb="FFFF000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4"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theme="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fill>
          <patternFill patternType="solid">
            <bgColor theme="0"/>
          </patternFill>
        </fill>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5"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B35" start="0" length="0">
      <dxf>
        <fill>
          <patternFill patternType="solid">
            <bgColor theme="0"/>
          </patternFill>
        </fill>
      </dxf>
    </rfmt>
    <rfmt sheetId="2" sqref="C35" start="0" length="0">
      <dxf>
        <fill>
          <patternFill patternType="solid">
            <bgColor theme="0"/>
          </patternFill>
        </fill>
      </dxf>
    </rfmt>
    <rfmt sheetId="2" sqref="D35" start="0" length="0">
      <dxf>
        <fill>
          <patternFill patternType="solid">
            <bgColor theme="0"/>
          </patternFill>
        </fill>
      </dxf>
    </rfmt>
    <rfmt sheetId="2" sqref="E35" start="0" length="0">
      <dxf>
        <fill>
          <patternFill patternType="solid">
            <bgColor theme="0"/>
          </patternFill>
        </fill>
      </dxf>
    </rfmt>
    <rfmt sheetId="2" sqref="F35" start="0" length="0">
      <dxf>
        <fill>
          <patternFill patternType="solid">
            <bgColor theme="0"/>
          </patternFill>
        </fill>
      </dxf>
    </rfmt>
    <rfmt sheetId="2" sqref="G35" start="0" length="0">
      <dxf>
        <fill>
          <patternFill patternType="solid">
            <bgColor theme="0"/>
          </patternFill>
        </fill>
      </dxf>
    </rfmt>
    <rfmt sheetId="2" sqref="H35" start="0" length="0">
      <dxf>
        <fill>
          <patternFill patternType="solid">
            <bgColor theme="0"/>
          </patternFill>
        </fill>
      </dxf>
    </rfmt>
    <rfmt sheetId="2" sqref="I35" start="0" length="0">
      <dxf>
        <fill>
          <patternFill patternType="solid">
            <bgColor theme="0"/>
          </patternFill>
        </fill>
      </dxf>
    </rfmt>
    <rfmt sheetId="2" sqref="J35" start="0" length="0">
      <dxf>
        <fill>
          <patternFill patternType="solid">
            <bgColor theme="0"/>
          </patternFill>
        </fill>
      </dxf>
    </rfmt>
    <rfmt sheetId="2" sqref="K35" start="0" length="0">
      <dxf>
        <fill>
          <patternFill patternType="solid">
            <bgColor theme="0"/>
          </patternFill>
        </fill>
      </dxf>
    </rfmt>
    <rfmt sheetId="2" sqref="L35" start="0" length="0">
      <dxf>
        <font>
          <sz val="9"/>
          <color theme="0"/>
          <name val="Open Sans"/>
          <scheme val="none"/>
        </font>
        <fill>
          <patternFill patternType="solid">
            <bgColor theme="0"/>
          </patternFill>
        </fill>
      </dxf>
    </rfmt>
    <rfmt sheetId="2" sqref="M35" start="0" length="0">
      <dxf>
        <font>
          <sz val="9"/>
          <color theme="0"/>
          <name val="Open Sans"/>
          <scheme val="none"/>
        </font>
        <fill>
          <patternFill patternType="solid">
            <bgColor theme="0"/>
          </patternFill>
        </fill>
      </dxf>
    </rfmt>
    <rfmt sheetId="2" sqref="N35" start="0" length="0">
      <dxf>
        <font>
          <sz val="9"/>
          <color theme="0"/>
          <name val="Open Sans"/>
          <scheme val="none"/>
        </font>
        <fill>
          <patternFill patternType="solid">
            <bgColor theme="0"/>
          </patternFill>
        </fill>
      </dxf>
    </rfmt>
    <rfmt sheetId="2" sqref="O35" start="0" length="0">
      <dxf>
        <font>
          <sz val="9"/>
          <color theme="0"/>
          <name val="Open Sans"/>
          <scheme val="none"/>
        </font>
        <fill>
          <patternFill patternType="solid">
            <bgColor theme="0"/>
          </patternFill>
        </fill>
      </dxf>
    </rfmt>
    <rfmt sheetId="2" sqref="P35" start="0" length="0">
      <dxf>
        <font>
          <sz val="9"/>
          <color theme="0"/>
          <name val="Open Sans"/>
          <scheme val="none"/>
        </font>
        <fill>
          <patternFill patternType="solid">
            <bgColor theme="0"/>
          </patternFill>
        </fill>
      </dxf>
    </rfmt>
    <rfmt sheetId="2" sqref="Q35" start="0" length="0">
      <dxf>
        <font>
          <sz val="9"/>
          <color theme="0"/>
          <name val="Open Sans"/>
          <scheme val="none"/>
        </font>
        <fill>
          <patternFill patternType="solid">
            <bgColor theme="0"/>
          </patternFill>
        </fill>
      </dxf>
    </rfmt>
    <rfmt sheetId="2" sqref="R35" start="0" length="0">
      <dxf>
        <font>
          <sz val="9"/>
          <color theme="0"/>
          <name val="Open Sans"/>
          <scheme val="none"/>
        </font>
        <numFmt numFmtId="35" formatCode="_-* #,##0.00_-;\-* #,##0.00_-;_-* &quot;-&quot;??_-;_-@_-"/>
        <fill>
          <patternFill patternType="solid">
            <bgColor theme="0"/>
          </patternFill>
        </fill>
      </dxf>
    </rfmt>
    <rfmt sheetId="2" sqref="S35" start="0" length="0">
      <dxf>
        <font>
          <sz val="9"/>
          <color theme="0"/>
          <name val="Open Sans"/>
          <scheme val="none"/>
        </font>
        <numFmt numFmtId="35" formatCode="_-* #,##0.00_-;\-* #,##0.00_-;_-* &quot;-&quot;??_-;_-@_-"/>
        <fill>
          <patternFill patternType="solid">
            <bgColor theme="0"/>
          </patternFill>
        </fill>
      </dxf>
    </rfmt>
    <rfmt sheetId="2" sqref="T35" start="0" length="0">
      <dxf>
        <font>
          <sz val="9"/>
          <color theme="0"/>
          <name val="Open Sans"/>
          <scheme val="none"/>
        </font>
        <numFmt numFmtId="35" formatCode="_-* #,##0.00_-;\-* #,##0.00_-;_-* &quot;-&quot;??_-;_-@_-"/>
      </dxf>
    </rfmt>
    <rfmt sheetId="2" sqref="U35" start="0" length="0">
      <dxf>
        <font>
          <sz val="9"/>
          <color theme="0"/>
          <name val="Open Sans"/>
          <scheme val="none"/>
        </font>
        <numFmt numFmtId="35" formatCode="_-* #,##0.00_-;\-* #,##0.00_-;_-* &quot;-&quot;??_-;_-@_-"/>
        <fill>
          <patternFill patternType="solid">
            <bgColor theme="0"/>
          </patternFill>
        </fill>
      </dxf>
    </rfmt>
    <rfmt sheetId="2" sqref="V35" start="0" length="0">
      <dxf>
        <font>
          <sz val="9"/>
          <color theme="0"/>
          <name val="Open Sans"/>
          <scheme val="none"/>
        </font>
        <numFmt numFmtId="35" formatCode="_-* #,##0.00_-;\-* #,##0.00_-;_-* &quot;-&quot;??_-;_-@_-"/>
        <fill>
          <patternFill patternType="solid">
            <bgColor theme="0"/>
          </patternFill>
        </fill>
      </dxf>
    </rfmt>
    <rfmt sheetId="2" sqref="W35" start="0" length="0">
      <dxf>
        <font>
          <sz val="9"/>
          <color theme="0"/>
          <name val="Open Sans"/>
          <scheme val="none"/>
        </font>
        <numFmt numFmtId="35" formatCode="_-* #,##0.00_-;\-* #,##0.00_-;_-* &quot;-&quot;??_-;_-@_-"/>
        <fill>
          <patternFill patternType="solid">
            <bgColor theme="0"/>
          </patternFill>
        </fill>
      </dxf>
    </rfmt>
    <rfmt sheetId="2" sqref="X35" start="0" length="0">
      <dxf>
        <font>
          <sz val="9"/>
          <color theme="0"/>
          <name val="Open Sans"/>
          <scheme val="none"/>
        </font>
        <numFmt numFmtId="35" formatCode="_-* #,##0.00_-;\-* #,##0.00_-;_-* &quot;-&quot;??_-;_-@_-"/>
        <fill>
          <patternFill patternType="solid">
            <bgColor theme="0"/>
          </patternFill>
        </fill>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6"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L35" start="0" length="0">
      <dxf>
        <font>
          <sz val="9"/>
          <color theme="0"/>
          <name val="Open Sans"/>
          <scheme val="none"/>
        </font>
      </dxf>
    </rfmt>
    <rfmt sheetId="2" sqref="M35" start="0" length="0">
      <dxf>
        <font>
          <sz val="9"/>
          <color theme="0"/>
          <name val="Open Sans"/>
          <scheme val="none"/>
        </font>
      </dxf>
    </rfmt>
    <rfmt sheetId="2" sqref="N35" start="0" length="0">
      <dxf>
        <font>
          <sz val="9"/>
          <color theme="0"/>
          <name val="Open Sans"/>
          <scheme val="none"/>
        </font>
      </dxf>
    </rfmt>
    <rfmt sheetId="2" sqref="O35" start="0" length="0">
      <dxf>
        <font>
          <sz val="9"/>
          <color theme="0"/>
          <name val="Open Sans"/>
          <scheme val="none"/>
        </font>
      </dxf>
    </rfmt>
    <rfmt sheetId="2" sqref="P35" start="0" length="0">
      <dxf>
        <font>
          <sz val="9"/>
          <color theme="0"/>
          <name val="Open Sans"/>
          <scheme val="none"/>
        </font>
      </dxf>
    </rfmt>
    <rfmt sheetId="2" sqref="Q35" start="0" length="0">
      <dxf>
        <font>
          <sz val="9"/>
          <color theme="0"/>
          <name val="Open Sans"/>
          <scheme val="none"/>
        </font>
      </dxf>
    </rfmt>
    <rfmt sheetId="2" sqref="R35" start="0" length="0">
      <dxf>
        <font>
          <sz val="9"/>
          <color theme="0"/>
          <name val="Open Sans"/>
          <scheme val="none"/>
        </font>
        <numFmt numFmtId="35" formatCode="_-* #,##0.00_-;\-* #,##0.00_-;_-* &quot;-&quot;??_-;_-@_-"/>
      </dxf>
    </rfmt>
    <rfmt sheetId="2" sqref="S35" start="0" length="0">
      <dxf>
        <font>
          <sz val="9"/>
          <color theme="0"/>
          <name val="Open Sans"/>
          <scheme val="none"/>
        </font>
        <numFmt numFmtId="35" formatCode="_-* #,##0.00_-;\-* #,##0.00_-;_-* &quot;-&quot;??_-;_-@_-"/>
      </dxf>
    </rfmt>
    <rfmt sheetId="2" sqref="T35" start="0" length="0">
      <dxf>
        <font>
          <sz val="9"/>
          <color theme="0"/>
          <name val="Open Sans"/>
          <scheme val="none"/>
        </font>
      </dxf>
    </rfmt>
    <rfmt sheetId="2" sqref="U35" start="0" length="0">
      <dxf>
        <font>
          <sz val="9"/>
          <color theme="0"/>
          <name val="Open Sans"/>
          <scheme val="none"/>
        </font>
        <numFmt numFmtId="35" formatCode="_-* #,##0.00_-;\-* #,##0.00_-;_-* &quot;-&quot;??_-;_-@_-"/>
      </dxf>
    </rfmt>
    <rfmt sheetId="2" sqref="V35" start="0" length="0">
      <dxf>
        <font>
          <sz val="9"/>
          <color theme="0"/>
          <name val="Open Sans"/>
          <scheme val="none"/>
        </font>
        <numFmt numFmtId="35" formatCode="_-* #,##0.00_-;\-* #,##0.00_-;_-* &quot;-&quot;??_-;_-@_-"/>
      </dxf>
    </rfmt>
    <rfmt sheetId="2" sqref="W35" start="0" length="0">
      <dxf>
        <font>
          <sz val="9"/>
          <color theme="0"/>
          <name val="Open Sans"/>
          <scheme val="none"/>
        </font>
        <numFmt numFmtId="35" formatCode="_-* #,##0.00_-;\-* #,##0.00_-;_-* &quot;-&quot;??_-;_-@_-"/>
      </dxf>
    </rfmt>
    <rfmt sheetId="2" sqref="X35" start="0" length="0">
      <dxf>
        <font>
          <sz val="9"/>
          <color theme="0"/>
          <name val="Open Sans"/>
          <scheme val="none"/>
        </font>
        <numFmt numFmtId="35" formatCode="_-* #,##0.00_-;\-* #,##0.00_-;_-* &quot;-&quot;??_-;_-@_-"/>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7"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L35" start="0" length="0">
      <dxf>
        <font>
          <sz val="9"/>
          <color theme="0"/>
          <name val="Open Sans"/>
          <scheme val="none"/>
        </font>
      </dxf>
    </rfmt>
    <rfmt sheetId="2" sqref="M35" start="0" length="0">
      <dxf>
        <font>
          <sz val="9"/>
          <color theme="0"/>
          <name val="Open Sans"/>
          <scheme val="none"/>
        </font>
      </dxf>
    </rfmt>
    <rfmt sheetId="2" sqref="N35" start="0" length="0">
      <dxf>
        <font>
          <sz val="9"/>
          <color theme="0"/>
          <name val="Open Sans"/>
          <scheme val="none"/>
        </font>
      </dxf>
    </rfmt>
    <rfmt sheetId="2" sqref="O35" start="0" length="0">
      <dxf>
        <font>
          <sz val="9"/>
          <color theme="0"/>
          <name val="Open Sans"/>
          <scheme val="none"/>
        </font>
      </dxf>
    </rfmt>
    <rfmt sheetId="2" sqref="P35" start="0" length="0">
      <dxf>
        <font>
          <sz val="9"/>
          <color theme="0"/>
          <name val="Open Sans"/>
          <scheme val="none"/>
        </font>
      </dxf>
    </rfmt>
    <rfmt sheetId="2" sqref="Q35" start="0" length="0">
      <dxf>
        <font>
          <sz val="9"/>
          <color theme="0"/>
          <name val="Open Sans"/>
          <scheme val="none"/>
        </font>
      </dxf>
    </rfmt>
    <rfmt sheetId="2" sqref="R35" start="0" length="0">
      <dxf>
        <font>
          <sz val="9"/>
          <color rgb="FFFF0000"/>
          <name val="Open Sans"/>
          <scheme val="none"/>
        </font>
        <numFmt numFmtId="35" formatCode="_-* #,##0.00_-;\-* #,##0.00_-;_-* &quot;-&quot;??_-;_-@_-"/>
      </dxf>
    </rfmt>
    <rfmt sheetId="2" sqref="S35" start="0" length="0">
      <dxf>
        <font>
          <sz val="9"/>
          <color rgb="FFFF0000"/>
          <name val="Open Sans"/>
          <scheme val="none"/>
        </font>
        <numFmt numFmtId="35" formatCode="_-* #,##0.00_-;\-* #,##0.00_-;_-* &quot;-&quot;??_-;_-@_-"/>
      </dxf>
    </rfmt>
    <rfmt sheetId="2" sqref="T35" start="0" length="0">
      <dxf>
        <font>
          <sz val="9"/>
          <color rgb="FFFF0000"/>
          <name val="Open Sans"/>
          <scheme val="none"/>
        </font>
        <numFmt numFmtId="35" formatCode="_-* #,##0.00_-;\-* #,##0.00_-;_-* &quot;-&quot;??_-;_-@_-"/>
      </dxf>
    </rfmt>
    <rfmt sheetId="2" sqref="U35" start="0" length="0">
      <dxf>
        <font>
          <sz val="9"/>
          <color rgb="FFFF0000"/>
          <name val="Open Sans"/>
          <scheme val="none"/>
        </font>
        <numFmt numFmtId="35" formatCode="_-* #,##0.00_-;\-* #,##0.00_-;_-* &quot;-&quot;??_-;_-@_-"/>
      </dxf>
    </rfmt>
    <rfmt sheetId="2" sqref="V35" start="0" length="0">
      <dxf>
        <font>
          <sz val="9"/>
          <color rgb="FFFF0000"/>
          <name val="Open Sans"/>
          <scheme val="none"/>
        </font>
        <numFmt numFmtId="35" formatCode="_-* #,##0.00_-;\-* #,##0.00_-;_-* &quot;-&quot;??_-;_-@_-"/>
      </dxf>
    </rfmt>
    <rfmt sheetId="2" sqref="W35" start="0" length="0">
      <dxf>
        <font>
          <sz val="9"/>
          <color rgb="FFFF0000"/>
          <name val="Open Sans"/>
          <scheme val="none"/>
        </font>
        <numFmt numFmtId="35" formatCode="_-* #,##0.00_-;\-* #,##0.00_-;_-* &quot;-&quot;??_-;_-@_-"/>
      </dxf>
    </rfmt>
    <rfmt sheetId="2" sqref="X35" start="0" length="0">
      <dxf>
        <font>
          <sz val="9"/>
          <color rgb="FFFF0000"/>
          <name val="Open Sans"/>
          <scheme val="none"/>
        </font>
        <numFmt numFmtId="35" formatCode="_-* #,##0.00_-;\-* #,##0.00_-;_-* &quot;-&quot;??_-;_-@_-"/>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8" sId="2" ref="A35:XFD35" action="deleteRow">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A$1:$B$1048576" dn="Z_125C78BA_D867_47D1_A11F_3136D301DF29_.wvu.PrintTitles" sId="2"/>
    <undo index="0" exp="area" ref3D="1" dr="$C$1:$F$1048576" dn="Z_52EFF634_6180_488B_AC31_853256997E5C_.wvu.Cols" sId="2"/>
    <undo index="0" exp="area" ref3D="1" dr="$A$1:$B$1048576" dn="Z_EB23FC34_EB9F_4A12_8CA9_C3B8F6F151C1_.wvu.PrintTitles" sId="2"/>
    <undo index="0" exp="area" ref3D="1" dr="$A$1:$B$1048576" dn="Z_ED54A16F_4B72_4859_9335_463F05020B50_.wvu.PrintTitles" sId="2"/>
    <undo index="1" exp="area" ref3D="1" dr="$A$1:$A$1048576" dn="Z_EB23FC34_EB9F_4A12_8CA9_C3B8F6F151C1_.wvu.Cols" sId="2"/>
    <rfmt sheetId="2" xfDxf="1" sqref="A35:XFD35" start="0" length="0">
      <dxf>
        <font>
          <sz val="9"/>
          <name val="Open Sans"/>
          <scheme val="none"/>
        </font>
      </dxf>
    </rfmt>
    <rfmt sheetId="2" sqref="L35" start="0" length="0">
      <dxf>
        <font>
          <sz val="9"/>
          <color theme="0"/>
          <name val="Open Sans"/>
          <scheme val="none"/>
        </font>
      </dxf>
    </rfmt>
    <rfmt sheetId="2" sqref="M35" start="0" length="0">
      <dxf>
        <font>
          <sz val="9"/>
          <color theme="0"/>
          <name val="Open Sans"/>
          <scheme val="none"/>
        </font>
      </dxf>
    </rfmt>
    <rfmt sheetId="2" sqref="N35" start="0" length="0">
      <dxf>
        <font>
          <sz val="9"/>
          <color theme="0"/>
          <name val="Open Sans"/>
          <scheme val="none"/>
        </font>
      </dxf>
    </rfmt>
    <rfmt sheetId="2" sqref="O35" start="0" length="0">
      <dxf>
        <font>
          <sz val="9"/>
          <color theme="0"/>
          <name val="Open Sans"/>
          <scheme val="none"/>
        </font>
      </dxf>
    </rfmt>
    <rfmt sheetId="2" sqref="P35" start="0" length="0">
      <dxf>
        <font>
          <sz val="9"/>
          <color theme="0"/>
          <name val="Open Sans"/>
          <scheme val="none"/>
        </font>
      </dxf>
    </rfmt>
    <rfmt sheetId="2" sqref="Q35" start="0" length="0">
      <dxf>
        <font>
          <sz val="9"/>
          <color theme="0"/>
          <name val="Open Sans"/>
          <scheme val="none"/>
        </font>
      </dxf>
    </rfmt>
    <rfmt sheetId="2" sqref="R35" start="0" length="0">
      <dxf>
        <font>
          <sz val="9"/>
          <color rgb="FFFF0000"/>
          <name val="Open Sans"/>
          <scheme val="none"/>
        </font>
        <numFmt numFmtId="35" formatCode="_-* #,##0.00_-;\-* #,##0.00_-;_-* &quot;-&quot;??_-;_-@_-"/>
      </dxf>
    </rfmt>
    <rfmt sheetId="2" sqref="S35" start="0" length="0">
      <dxf>
        <font>
          <sz val="9"/>
          <color rgb="FFFF0000"/>
          <name val="Open Sans"/>
          <scheme val="none"/>
        </font>
        <numFmt numFmtId="35" formatCode="_-* #,##0.00_-;\-* #,##0.00_-;_-* &quot;-&quot;??_-;_-@_-"/>
      </dxf>
    </rfmt>
    <rfmt sheetId="2" sqref="T35" start="0" length="0">
      <dxf>
        <font>
          <sz val="9"/>
          <color rgb="FFFF0000"/>
          <name val="Open Sans"/>
          <scheme val="none"/>
        </font>
        <numFmt numFmtId="35" formatCode="_-* #,##0.00_-;\-* #,##0.00_-;_-* &quot;-&quot;??_-;_-@_-"/>
      </dxf>
    </rfmt>
    <rfmt sheetId="2" sqref="U35" start="0" length="0">
      <dxf>
        <font>
          <sz val="9"/>
          <color rgb="FFFF0000"/>
          <name val="Open Sans"/>
          <scheme val="none"/>
        </font>
        <numFmt numFmtId="35" formatCode="_-* #,##0.00_-;\-* #,##0.00_-;_-* &quot;-&quot;??_-;_-@_-"/>
      </dxf>
    </rfmt>
    <rfmt sheetId="2" sqref="V35" start="0" length="0">
      <dxf>
        <font>
          <sz val="9"/>
          <color rgb="FFFF0000"/>
          <name val="Open Sans"/>
          <scheme val="none"/>
        </font>
        <numFmt numFmtId="35" formatCode="_-* #,##0.00_-;\-* #,##0.00_-;_-* &quot;-&quot;??_-;_-@_-"/>
      </dxf>
    </rfmt>
    <rfmt sheetId="2" sqref="W35" start="0" length="0">
      <dxf>
        <font>
          <sz val="9"/>
          <color rgb="FFFF0000"/>
          <name val="Open Sans"/>
          <scheme val="none"/>
        </font>
        <numFmt numFmtId="35" formatCode="_-* #,##0.00_-;\-* #,##0.00_-;_-* &quot;-&quot;??_-;_-@_-"/>
      </dxf>
    </rfmt>
    <rfmt sheetId="2" sqref="X35" start="0" length="0">
      <dxf>
        <font>
          <sz val="9"/>
          <color rgb="FFFF0000"/>
          <name val="Open Sans"/>
          <scheme val="none"/>
        </font>
        <numFmt numFmtId="35" formatCode="_-* #,##0.00_-;\-* #,##0.00_-;_-* &quot;-&quot;??_-;_-@_-"/>
      </dxf>
    </rfmt>
    <rfmt sheetId="2" sqref="Y35" start="0" length="0">
      <dxf>
        <font>
          <sz val="9"/>
          <color rgb="FFFF0000"/>
          <name val="Open Sans"/>
          <scheme val="none"/>
        </font>
      </dxf>
    </rfmt>
    <rfmt sheetId="2" sqref="Z35" start="0" length="0">
      <dxf>
        <font>
          <sz val="9"/>
          <color theme="0"/>
          <name val="Open Sans"/>
          <scheme val="none"/>
        </font>
      </dxf>
    </rfmt>
    <rfmt sheetId="2" sqref="AA35" start="0" length="0">
      <dxf>
        <font>
          <sz val="9"/>
          <color theme="0"/>
          <name val="Open Sans"/>
          <scheme val="none"/>
        </font>
      </dxf>
    </rfmt>
  </rrc>
  <rrc rId="4139" sId="2" ref="U1:U1048576" action="deleteCol">
    <undo index="1" exp="ref" ref3D="1" v="1" dr="U25" r="U13" sId="12"/>
    <undo index="0" exp="ref" ref3D="1" v="1" dr="U14" r="U13" sId="8"/>
    <rfmt sheetId="2" xfDxf="1" sqref="U1:U1048576" start="0" length="0">
      <dxf>
        <font>
          <sz val="9"/>
          <color theme="0"/>
          <name val="Open Sans"/>
          <scheme val="none"/>
        </font>
      </dxf>
    </rfmt>
    <rcc rId="0" sId="2" s="1" dxf="1">
      <nc r="U1" t="inlineStr">
        <is>
          <t>3Q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U2">
        <v>1532526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3">
        <v>1247077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4">
        <v>201680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5">
        <v>3186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6">
        <v>80583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7">
        <v>-89113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8">
        <v>1443413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9">
        <v>758226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0">
        <v>-123373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1">
        <v>634853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2">
        <v>1392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3">
        <v>45044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4">
        <v>55240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5">
        <v>482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7">
        <v>25842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9">
        <v>-223561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0">
        <v>-108144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1">
        <v>-925583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2">
        <v>-735577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3">
        <v>-100046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4">
        <v>-44210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5">
        <v>-45750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6">
        <v>18096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7">
        <v>-149589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28">
        <v>817485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9">
        <v>-212657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30">
        <v>604828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U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U32">
        <v>543826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33">
        <v>61002</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fmt sheetId="2" sqref="U35" start="0" length="0">
      <dxf>
        <font>
          <sz val="9"/>
          <color rgb="FFFF0000"/>
          <name val="Open Sans"/>
          <scheme val="none"/>
        </font>
        <numFmt numFmtId="35" formatCode="_-* #,##0.00_-;\-* #,##0.00_-;_-* &quot;-&quot;??_-;_-@_-"/>
      </dxf>
    </rfmt>
  </rrc>
  <rrc rId="4140" sId="2" ref="U1:U1048576" action="deleteCol">
    <undo index="1" exp="ref" ref3D="1" v="1" dr="U25" r="V13" sId="12"/>
    <undo index="0" exp="ref" ref3D="1" v="1" dr="U14" r="V13" sId="8"/>
    <rfmt sheetId="2" xfDxf="1" sqref="U1:U1048576" start="0" length="0">
      <dxf>
        <font>
          <sz val="9"/>
          <color theme="0"/>
          <name val="Open Sans"/>
          <scheme val="none"/>
        </font>
      </dxf>
    </rfmt>
    <rcc rId="0" sId="2" s="1" dxf="1">
      <nc r="U1" t="inlineStr">
        <is>
          <t>4Q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U2">
        <v>1843809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3">
        <v>1422814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4">
        <v>323901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5">
        <v>6725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6">
        <v>90369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7">
        <v>-111611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8">
        <v>1732198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9">
        <v>776357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0">
        <v>-135479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1">
        <v>640878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2">
        <v>8632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3">
        <v>94138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4">
        <v>-24688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5">
        <v>-1656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7">
        <v>106700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19">
        <v>-273701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0">
        <v>-586306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1">
        <v>-1100617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2">
        <v>-833701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3">
        <v>-112406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4">
        <v>-30624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5">
        <v>-123886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6">
        <v>16696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7">
        <v>-164344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28">
        <v>447930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29">
        <v>-238735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U30">
        <v>209195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U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U32">
        <v>193558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U33">
        <v>15637</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nc r="U34">
        <v>15637</v>
      </nc>
    </rcc>
    <rfmt sheetId="2" sqref="U35" start="0" length="0">
      <dxf>
        <font>
          <sz val="9"/>
          <color rgb="FFFF0000"/>
          <name val="Open Sans"/>
          <scheme val="none"/>
        </font>
        <numFmt numFmtId="35" formatCode="_-* #,##0.00_-;\-* #,##0.00_-;_-* &quot;-&quot;??_-;_-@_-"/>
      </dxf>
    </rfmt>
  </rrc>
  <rdn rId="0" localSheetId="3" customView="1" name="Z_94D3F5C6_9F13_4557_913D_E7CD376B110B_.wvu.PrintArea" hidden="1" oldHidden="1">
    <formula>BS!$A$1:$P$53</formula>
  </rdn>
  <rdn rId="0" localSheetId="9" customView="1" name="Z_94D3F5C6_9F13_4557_913D_E7CD376B110B_.wvu.Rows" hidden="1" oldHidden="1">
    <formula>'Należności od klientów'!$8:$8</formula>
  </rdn>
  <rcv guid="{94D3F5C6-9F13-4557-913D-E7CD376B110B}"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1" sqref="AB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1" sqref="AB3" start="0" length="0">
    <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dxf>
  </rfmt>
  <rfmt sheetId="21" sqref="AB4" start="0" length="0">
    <dxf>
      <font>
        <sz val="7"/>
        <color auto="1"/>
        <name val="Open Sans"/>
        <scheme val="none"/>
      </font>
      <numFmt numFmtId="3" formatCode="#,##0"/>
      <alignment horizontal="right" vertical="center" wrapText="1" readingOrder="0"/>
    </dxf>
  </rfmt>
  <rfmt sheetId="21" sqref="AB5" start="0" length="0">
    <dxf>
      <font>
        <sz val="7"/>
        <color auto="1"/>
        <name val="Open Sans"/>
        <scheme val="none"/>
      </font>
      <numFmt numFmtId="3" formatCode="#,##0"/>
      <alignment horizontal="right" vertical="center" wrapText="1" readingOrder="0"/>
    </dxf>
  </rfmt>
  <rcc rId="6287" sId="21" odxf="1" dxf="1">
    <nc r="AB6">
      <f>'P:\DSP\DSG\H1 2022\[Raport H1 2022_27.07.2022_final.xlsx]Kanały dystryb. 2021 4Q'!$B$13+'P:\DSP\DSG\H1 2022\[Raport H1 2022_27.07.2022_final.xlsx]Kanały dystryb. 2021 4Q'!$B$26</f>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21" sqref="AB7" start="0" length="0">
    <dxf>
      <font>
        <sz val="7"/>
        <color auto="1"/>
        <name val="Open Sans"/>
        <scheme val="none"/>
      </font>
      <numFmt numFmtId="3" formatCode="#,##0"/>
      <alignment horizontal="right" vertical="center" wrapText="1" readingOrder="0"/>
      <border outline="0">
        <top style="thin">
          <color rgb="FFC00000"/>
        </top>
      </border>
    </dxf>
  </rfmt>
  <rfmt sheetId="21" sqref="AB8" start="0" length="0">
    <dxf>
      <font>
        <sz val="7"/>
        <color auto="1"/>
        <name val="Open Sans"/>
        <scheme val="none"/>
      </font>
      <numFmt numFmtId="3" formatCode="#,##0"/>
      <alignment horizontal="right" vertical="center" wrapText="1" readingOrder="0"/>
      <border outline="0">
        <bottom style="thin">
          <color rgb="FFC00000"/>
        </bottom>
      </border>
    </dxf>
  </rfmt>
  <rfmt sheetId="21" sqref="AB9" start="0" length="0">
    <dxf>
      <font>
        <sz val="7"/>
        <color auto="1"/>
        <name val="Open Sans"/>
        <scheme val="none"/>
      </font>
      <numFmt numFmtId="3" formatCode="#,##0"/>
      <alignment horizontal="right" vertical="center" wrapText="1" readingOrder="0"/>
    </dxf>
  </rfmt>
  <rfmt sheetId="21" sqref="AB10" start="0" length="0">
    <dxf>
      <font>
        <sz val="7"/>
        <color auto="1"/>
        <name val="Open Sans"/>
        <scheme val="none"/>
      </font>
      <numFmt numFmtId="3" formatCode="#,##0"/>
      <alignment horizontal="right" vertical="center" wrapText="1" readingOrder="0"/>
      <border outline="0">
        <bottom style="thin">
          <color rgb="FFC00000"/>
        </bottom>
      </border>
    </dxf>
  </rfmt>
  <rfmt sheetId="21" sqref="AB11" start="0" length="0">
    <dxf>
      <font>
        <sz val="7"/>
        <color auto="1"/>
        <name val="Open Sans"/>
        <scheme val="none"/>
      </font>
      <numFmt numFmtId="3" formatCode="#,##0"/>
      <alignment horizontal="right" vertical="center" wrapText="1" readingOrder="0"/>
    </dxf>
  </rfmt>
  <rfmt sheetId="21" sqref="AB12" start="0" length="0">
    <dxf>
      <font>
        <sz val="7"/>
        <color auto="1"/>
        <name val="Open Sans"/>
        <scheme val="none"/>
      </font>
      <numFmt numFmtId="3" formatCode="#,##0"/>
      <alignment horizontal="right" vertical="center" wrapText="1" readingOrder="0"/>
    </dxf>
  </rfmt>
  <rfmt sheetId="21" sqref="AB13" start="0" length="0">
    <dxf>
      <font>
        <sz val="7"/>
        <color auto="1"/>
        <name val="Open Sans"/>
        <scheme val="none"/>
      </font>
      <numFmt numFmtId="3" formatCode="#,##0"/>
      <alignment horizontal="right" vertical="center" wrapText="1" readingOrder="0"/>
    </dxf>
  </rfmt>
  <rfmt sheetId="21" sqref="AB14" start="0" length="0">
    <dxf>
      <font>
        <sz val="7"/>
        <color auto="1"/>
        <name val="Open Sans"/>
        <scheme val="none"/>
      </font>
      <numFmt numFmtId="3" formatCode="#,##0"/>
      <alignment horizontal="right" vertical="center" wrapText="1" readingOrder="0"/>
      <border outline="0">
        <bottom style="thin">
          <color rgb="FFC00000"/>
        </bottom>
      </border>
    </dxf>
  </rfmt>
  <rfmt sheetId="21" sqref="AB15" start="0" length="0">
    <dxf>
      <font>
        <sz val="7"/>
        <color auto="1"/>
        <name val="Open Sans"/>
        <scheme val="none"/>
      </font>
      <numFmt numFmtId="3" formatCode="#,##0"/>
      <alignment horizontal="right" vertical="center" wrapText="1" readingOrder="0"/>
      <border outline="0">
        <bottom style="thin">
          <color rgb="FFC00000"/>
        </bottom>
      </border>
    </dxf>
  </rfmt>
  <rcc rId="6288" sId="21">
    <oc r="Y16">
      <f>Y3</f>
    </oc>
    <nc r="Y16">
      <f>Y3</f>
    </nc>
  </rcc>
  <rcc rId="6289" sId="21">
    <oc r="Z16">
      <f>Z3</f>
    </oc>
    <nc r="Z16">
      <f>Z3</f>
    </nc>
  </rcc>
  <rfmt sheetId="21" sqref="AB16" start="0" length="0">
    <dxf>
      <font>
        <b/>
        <sz val="7"/>
        <color rgb="FFC00000"/>
        <name val="Open Sans"/>
        <scheme val="none"/>
      </font>
      <numFmt numFmtId="19" formatCode="dd/mm/yyyy"/>
      <alignment horizontal="right" vertical="center" wrapText="1" readingOrder="0"/>
      <border outline="0">
        <bottom style="medium">
          <color rgb="FFCC0000"/>
        </bottom>
      </border>
    </dxf>
  </rfmt>
  <rfmt sheetId="21" sqref="AB17" start="0" length="0">
    <dxf>
      <font>
        <sz val="7"/>
        <color auto="1"/>
        <name val="Open Sans"/>
        <scheme val="none"/>
      </font>
      <numFmt numFmtId="3" formatCode="#,##0"/>
      <alignment horizontal="right" vertical="center" wrapText="1" readingOrder="0"/>
      <border outline="0">
        <bottom style="thin">
          <color rgb="FFCC0000"/>
        </bottom>
      </border>
    </dxf>
  </rfmt>
  <rcc rId="6290" sId="21" numFmtId="19">
    <nc r="AB3">
      <v>44742</v>
    </nc>
  </rcc>
  <rcc rId="6291" sId="21" numFmtId="4">
    <nc r="AB4">
      <v>6028</v>
    </nc>
  </rcc>
  <rcc rId="6292" sId="21" numFmtId="4">
    <nc r="AB5">
      <v>3452</v>
    </nc>
  </rcc>
  <rcc rId="6293" sId="21" numFmtId="4">
    <oc r="AB6">
      <f>'P:\DSP\DSG\H1 2022\[Raport H1 2022_27.07.2022_final.xlsx]Kanały dystryb. 2021 4Q'!$B$13+'P:\DSP\DSG\H1 2022\[Raport H1 2022_27.07.2022_final.xlsx]Kanały dystryb. 2021 4Q'!$B$26</f>
    </oc>
    <nc r="AB6">
      <v>2489</v>
    </nc>
  </rcc>
  <rcc rId="6294" sId="21" numFmtId="4">
    <nc r="AB7">
      <v>4555</v>
    </nc>
  </rcc>
  <rcc rId="6295" sId="21" numFmtId="4">
    <nc r="AB8">
      <v>981</v>
    </nc>
  </rcc>
  <rcc rId="6296" sId="21" numFmtId="4">
    <nc r="AB9">
      <v>7271</v>
    </nc>
  </rcc>
  <rcc rId="6297" sId="21" numFmtId="4">
    <nc r="AB10">
      <v>5387</v>
    </nc>
  </rcc>
  <rcc rId="6298" sId="21" numFmtId="4">
    <nc r="AB11">
      <v>406</v>
    </nc>
  </rcc>
  <rcc rId="6299" sId="21" numFmtId="4">
    <nc r="AB12">
      <v>431</v>
    </nc>
  </rcc>
  <rcc rId="6300" sId="21" numFmtId="4">
    <nc r="AB13">
      <v>13</v>
    </nc>
  </rcc>
  <rcc rId="6301" sId="21" numFmtId="4">
    <nc r="AB14">
      <v>1479</v>
    </nc>
  </rcc>
  <rcc rId="6302" sId="21" numFmtId="4">
    <nc r="AB15">
      <v>11349</v>
    </nc>
  </rcc>
  <rcc rId="6303" sId="21" numFmtId="19">
    <oc r="Y16">
      <f>Y3</f>
    </oc>
    <nc r="Y16">
      <v>44469</v>
    </nc>
  </rcc>
  <rcc rId="6304" sId="21" numFmtId="19">
    <oc r="Z16">
      <f>Z3</f>
    </oc>
    <nc r="Z16">
      <v>44561</v>
    </nc>
  </rcc>
  <rcc rId="6305" sId="21" numFmtId="19">
    <nc r="AB16">
      <v>44651</v>
    </nc>
  </rcc>
  <rcc rId="6306" sId="21" numFmtId="4">
    <nc r="AB17">
      <v>12655</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dn rId="0" localSheetId="21" customView="1" name="Z_94D3F5C6_9F13_4557_913D_E7CD376B110B_.wvu.Cols" hidden="1" oldHidden="1">
    <formula>'Wybrane dane niefinansowe '!$G:$U</formula>
  </rdn>
  <rcv guid="{94D3F5C6-9F13-4557-913D-E7CD376B110B}"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D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E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F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C33:F33" start="0" length="0">
    <dxf>
      <border>
        <bottom style="thin">
          <color rgb="FFFF0000"/>
        </bottom>
      </border>
    </dxf>
  </rfmt>
  <rfmt sheetId="2" sqref="C33:F33" start="0" length="0">
    <dxf>
      <border>
        <bottom style="thin">
          <color rgb="FFCC0000"/>
        </bottom>
      </border>
    </dxf>
  </rfmt>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dn rId="0" localSheetId="21" customView="1" name="Z_94D3F5C6_9F13_4557_913D_E7CD376B110B_.wvu.Cols" hidden="1" oldHidden="1">
    <formula>'Wybrane dane niefinansowe '!$G:$U</formula>
    <oldFormula>'Wybrane dane niefinansowe '!$G:$U</oldFormula>
  </rdn>
  <rcv guid="{94D3F5C6-9F13-4557-913D-E7CD376B110B}"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43" sId="3" numFmtId="34">
    <oc r="T6">
      <f>T7+T8+T9+T10</f>
    </oc>
    <nc r="T6">
      <v>141436291</v>
    </nc>
  </rcc>
  <rcc rId="4144" sId="3" numFmtId="34">
    <oc r="U6">
      <f>U7+U8+U9+U10</f>
    </oc>
    <nc r="U6">
      <v>142268413</v>
    </nc>
  </rcc>
  <rcc rId="4145" sId="3" numFmtId="34">
    <oc r="V6">
      <f>V7+V8+V9+V10</f>
    </oc>
    <nc r="V6">
      <v>140822024</v>
    </nc>
  </rcc>
  <rcc rId="4146" sId="3" numFmtId="34">
    <oc r="W6">
      <f>W7+W8+W9+W10</f>
    </oc>
    <nc r="W6">
      <v>144087376</v>
    </nc>
  </rcc>
  <rcc rId="4147" sId="3" numFmtId="34">
    <oc r="X6">
      <f>X7+X8+X9+X10</f>
    </oc>
    <nc r="X6">
      <v>146391345</v>
    </nc>
  </rcc>
  <rcc rId="4148" sId="3" numFmtId="34">
    <oc r="Y6">
      <f>Y7+Y8+Y9+Y10</f>
    </oc>
    <nc r="Y6">
      <v>149702254</v>
    </nc>
  </rcc>
  <rcc rId="4149" sId="3" numFmtId="34">
    <oc r="Z6">
      <f>Z7+Z8+Z9+Z10</f>
    </oc>
    <nc r="Z6">
      <v>152635266</v>
    </nc>
  </rcc>
  <rcc rId="4150" sId="3" numFmtId="34">
    <oc r="T13">
      <f>T14+T15+T17+T18</f>
    </oc>
    <nc r="T13">
      <v>66783434</v>
    </nc>
  </rcc>
  <rcc rId="4151" sId="3" numFmtId="34">
    <oc r="U13">
      <f>U14+U15+U17+U18</f>
    </oc>
    <nc r="U13">
      <v>68758852</v>
    </nc>
  </rcc>
  <rcc rId="4152" sId="3" numFmtId="34">
    <oc r="V13">
      <f>V14+V15+V17+V18</f>
    </oc>
    <nc r="V13">
      <v>71165386</v>
    </nc>
  </rcc>
  <rcc rId="4153" sId="3" numFmtId="34">
    <oc r="W13">
      <f>W14+W15+W17+W18</f>
    </oc>
    <nc r="W13">
      <v>70048917</v>
    </nc>
  </rcc>
  <rcc rId="4154" sId="3" numFmtId="34">
    <oc r="X13">
      <f>SUM(X14:X18)</f>
    </oc>
    <nc r="X13">
      <v>71866260</v>
    </nc>
  </rcc>
  <rcc rId="4155" sId="3" numFmtId="34">
    <oc r="Y13">
      <f>SUM(Y14:Y18)</f>
    </oc>
    <nc r="Y13">
      <v>66394854</v>
    </nc>
  </rcc>
  <rcc rId="4156" sId="3" numFmtId="34">
    <oc r="Z13">
      <f>SUM(Z14:Z18)</f>
    </oc>
    <nc r="Z13">
      <v>62902779</v>
    </nc>
  </rcc>
  <rcc rId="4157" sId="3" numFmtId="34">
    <oc r="D19">
      <f>D74--D77</f>
    </oc>
    <nc r="D19">
      <v>0</v>
    </nc>
  </rcc>
  <rcc rId="4158" sId="3" numFmtId="34">
    <oc r="E19">
      <f>E74--E77</f>
    </oc>
    <nc r="E19">
      <v>0</v>
    </nc>
  </rcc>
  <rcc rId="4159" sId="3" numFmtId="34">
    <oc r="F19">
      <f>F74--F77</f>
    </oc>
    <nc r="F19">
      <v>0</v>
    </nc>
  </rcc>
  <rcc rId="4160" sId="3" numFmtId="34">
    <oc r="G19">
      <f>G74--G77</f>
    </oc>
    <nc r="G19">
      <v>0</v>
    </nc>
  </rcc>
  <rcc rId="4161" sId="3" numFmtId="4">
    <oc r="P29">
      <f>P3+P4+P5+P6+P11+P13+P20+P21+P22+P23+P24+P26+P27+P28+P19</f>
    </oc>
    <nc r="P29">
      <v>209476166</v>
    </nc>
  </rcc>
  <rcc rId="4162" sId="3" numFmtId="4">
    <oc r="Q29">
      <f>Q3+Q4+Q5+Q6+Q11+Q13+Q20+Q21+Q22+Q23+Q24+Q26+Q27+Q28+Q19</f>
    </oc>
    <nc r="Q29">
      <v>215899523</v>
    </nc>
  </rcc>
  <rcc rId="4163" sId="3" numFmtId="4">
    <oc r="R29">
      <f>R3+R4+R5+R6+R11+R13+R20+R21+R22+R23+R24+R26+R27+R28+R19</f>
    </oc>
    <nc r="R29">
      <v>221609230</v>
    </nc>
  </rcc>
  <rcc rId="4164" sId="3" numFmtId="4">
    <oc r="S29">
      <f>S3+S4+S5+S6+S11+S13+S20+S21+S22+S23+S24+S26+S27+S28+S19</f>
    </oc>
    <nc r="S29">
      <v>222833964</v>
    </nc>
  </rcc>
  <rcc rId="4165" sId="3" numFmtId="4">
    <oc r="T29">
      <f>T3+T4+T5+T6+T11+T13+T20+T21+T22+T23+T24+T26+T27+T28+T19</f>
    </oc>
    <nc r="T29">
      <v>228748855</v>
    </nc>
  </rcc>
  <rcc rId="4166" sId="3" numFmtId="4">
    <oc r="U29">
      <f>U3+U4+U5+U6+U11+U13+U20+U21+U22+U23+U24+U25+U26+U27+U28+U19</f>
    </oc>
    <nc r="U29">
      <v>237509885</v>
    </nc>
  </rcc>
  <rcc rId="4167" sId="3" numFmtId="4">
    <oc r="V29">
      <f>V3+V4+V5+V6+V11+V13+V20+V21+V22+V23+V24+V25+V26+V27+V28+V19</f>
    </oc>
    <nc r="V29">
      <v>230210599</v>
    </nc>
  </rcc>
  <rcc rId="4168" sId="3" numFmtId="4">
    <oc r="W29">
      <f>W3+W4+W5+W6+W11+W13+W20+W21+W22+W23+W24+W25+W26+W27+W28+W19</f>
    </oc>
    <nc r="W29">
      <v>232393243</v>
    </nc>
  </rcc>
  <rcc rId="4169" sId="3" numFmtId="4">
    <oc r="X29">
      <f>X3+X4+X5+X6+X11+X13+X20+X21+X22+X23+X24+X25+X26+X27+X28+X19</f>
    </oc>
    <nc r="X29">
      <v>243017264</v>
    </nc>
  </rcc>
  <rcc rId="4170" sId="3" numFmtId="4">
    <oc r="Y29">
      <f>Y3+Y4+Y5+Y6+Y11+Y13+Y20+Y21+Y22+Y23+Y24+Y25+Y26+Y27+Y28+Y19</f>
    </oc>
    <nc r="Y29">
      <v>245938512</v>
    </nc>
  </rcc>
  <rcc rId="4171" sId="3" numFmtId="4">
    <oc r="Z29">
      <f>Z3+Z4+Z5+Z6+Z11+Z13+Z20+Z21+Z22+Z23+Z24+Z25+Z26+Z27+Z28+Z19</f>
    </oc>
    <nc r="Z29">
      <v>246504606</v>
    </nc>
  </rcc>
  <rcc rId="4172" sId="3" numFmtId="4">
    <oc r="P43">
      <f>SUM(P31:P42)</f>
    </oc>
    <nc r="P43">
      <v>182496656</v>
    </nc>
  </rcc>
  <rcc rId="4173" sId="3" numFmtId="4">
    <oc r="Q43">
      <f>SUM(Q31:Q42)</f>
    </oc>
    <nc r="Q43">
      <v>188658010</v>
    </nc>
  </rcc>
  <rcc rId="4174" sId="3" numFmtId="4">
    <oc r="R43">
      <f>SUM(R31:R42)</f>
    </oc>
    <nc r="R43">
      <v>193721721</v>
    </nc>
  </rcc>
  <rcc rId="4175" sId="3" numFmtId="4">
    <oc r="S43">
      <f>SUM(S31:S42)</f>
    </oc>
    <nc r="S43">
      <v>194377935</v>
    </nc>
  </rcc>
  <rcc rId="4176" sId="3" numFmtId="4">
    <oc r="T43">
      <f>SUM(T31:T42)</f>
    </oc>
    <nc r="T43">
      <v>200090865</v>
    </nc>
  </rcc>
  <rcc rId="4177" sId="3" numFmtId="4">
    <oc r="U43">
      <f>SUM(U31:U42)</f>
    </oc>
    <nc r="U43">
      <v>208421496</v>
    </nc>
  </rcc>
  <rcc rId="4178" sId="3" numFmtId="4">
    <oc r="V43">
      <f>SUM(V31:V42)</f>
    </oc>
    <nc r="V43">
      <v>201278205</v>
    </nc>
  </rcc>
  <rcc rId="4179" sId="3" numFmtId="4">
    <oc r="W43">
      <f>SUM(W31:W42)</f>
    </oc>
    <nc r="W43">
      <v>203404864</v>
    </nc>
  </rcc>
  <rcc rId="4180" sId="3" numFmtId="4">
    <oc r="X43">
      <f>SUM(X31:X42)</f>
    </oc>
    <nc r="X43">
      <v>215803688</v>
    </nc>
  </rcc>
  <rcc rId="4181" sId="3" numFmtId="4">
    <oc r="Y43">
      <f>SUM(Y31:Y42)</f>
    </oc>
    <nc r="Y43">
      <v>218931259</v>
    </nc>
  </rcc>
  <rcc rId="4182" sId="3" numFmtId="4">
    <oc r="Z43">
      <f>SUM(Z31:Z42)</f>
    </oc>
    <nc r="Z43">
      <v>218039887</v>
    </nc>
  </rcc>
  <rcc rId="4183" sId="3" numFmtId="4">
    <oc r="P45">
      <f>SUM(P46:P50)</f>
    </oc>
    <nc r="P45">
      <v>25431987</v>
    </nc>
  </rcc>
  <rcc rId="4184" sId="3" numFmtId="4">
    <oc r="Q45">
      <f>SUM(Q46:Q50)</f>
    </oc>
    <nc r="Q45">
      <v>25635076</v>
    </nc>
  </rcc>
  <rcc rId="4185" sId="3" numFmtId="4">
    <oc r="R45">
      <f>SUM(R46:R50)</f>
    </oc>
    <nc r="R45">
      <v>26317842</v>
    </nc>
  </rcc>
  <rcc rId="4186" sId="3" numFmtId="4">
    <oc r="S45">
      <f>SUM(S46:S50)</f>
    </oc>
    <nc r="S45">
      <v>26826490</v>
    </nc>
  </rcc>
  <rcc rId="4187" sId="3" numFmtId="4">
    <oc r="T45">
      <f>SUM(T46:T50)</f>
    </oc>
    <nc r="T45">
      <v>26994750</v>
    </nc>
  </rcc>
  <rcc rId="4188" sId="3" numFmtId="4">
    <oc r="U45">
      <f>SUM(U46:U50)</f>
    </oc>
    <nc r="U45">
      <v>27384381</v>
    </nc>
  </rcc>
  <rcc rId="4189" sId="3" numFmtId="4">
    <oc r="V45">
      <f>SUM(V46:V50)</f>
    </oc>
    <nc r="V45">
      <v>27284247</v>
    </nc>
  </rcc>
  <rcc rId="4190" sId="3" numFmtId="4">
    <oc r="W45">
      <f>SUM(W46:W50)</f>
    </oc>
    <nc r="W45">
      <v>27278905</v>
    </nc>
  </rcc>
  <rcc rId="4191" sId="3" numFmtId="4">
    <oc r="X45">
      <f>SUM(X46:X50)</f>
    </oc>
    <nc r="X45">
      <v>25531680</v>
    </nc>
  </rcc>
  <rcc rId="4192" sId="3" numFmtId="4">
    <oc r="Y45">
      <f>SUM(Y46:Y50)</f>
    </oc>
    <nc r="Y45">
      <v>25276736</v>
    </nc>
  </rcc>
  <rcc rId="4193" sId="3" numFmtId="4">
    <oc r="Z45">
      <f>SUM(Z46:Z50)</f>
    </oc>
    <nc r="Z45">
      <v>26773030</v>
    </nc>
  </rcc>
  <rcc rId="4194" sId="3" numFmtId="4">
    <oc r="P52">
      <f>P45+P51</f>
    </oc>
    <nc r="P52">
      <v>26979510</v>
    </nc>
  </rcc>
  <rcc rId="4195" sId="3" numFmtId="4">
    <oc r="Q52">
      <f>Q45+Q51</f>
    </oc>
    <nc r="Q52">
      <v>27241513</v>
    </nc>
  </rcc>
  <rcc rId="4196" sId="3" numFmtId="4">
    <oc r="R52">
      <f>R45+R51</f>
    </oc>
    <nc r="R52">
      <v>27887509</v>
    </nc>
  </rcc>
  <rcc rId="4197" sId="3" numFmtId="4">
    <oc r="S52">
      <f>S45+S51</f>
    </oc>
    <nc r="S52">
      <v>28456029</v>
    </nc>
  </rcc>
  <rcc rId="4198" sId="3" numFmtId="4">
    <oc r="T52">
      <f>T45+T51</f>
    </oc>
    <nc r="T52">
      <v>28657990</v>
    </nc>
  </rcc>
  <rcc rId="4199" sId="3" numFmtId="4">
    <oc r="U52">
      <f>U45+U51</f>
    </oc>
    <nc r="U52">
      <v>29088389</v>
    </nc>
  </rcc>
  <rcc rId="4200" sId="3" numFmtId="4">
    <oc r="V52">
      <f>V45+V51</f>
    </oc>
    <nc r="V52">
      <v>28932394</v>
    </nc>
  </rcc>
  <rcc rId="4201" sId="3" numFmtId="4">
    <oc r="W52">
      <f>W45+W51</f>
    </oc>
    <nc r="W52">
      <v>28988379</v>
    </nc>
  </rcc>
  <rcc rId="4202" sId="3" numFmtId="4">
    <oc r="X52">
      <f>X45+X51</f>
    </oc>
    <nc r="X52">
      <v>27213576</v>
    </nc>
  </rcc>
  <rcc rId="4203" sId="3" numFmtId="4">
    <oc r="Y52">
      <f>Y45+Y51</f>
    </oc>
    <nc r="Y52">
      <v>27007253</v>
    </nc>
  </rcc>
  <rcc rId="4204" sId="3" numFmtId="4">
    <oc r="Z52">
      <f>Z45+Z51</f>
    </oc>
    <nc r="Z52">
      <v>28464719</v>
    </nc>
  </rcc>
  <rcc rId="4205" sId="3" numFmtId="4">
    <oc r="S53">
      <f>S43+S52</f>
    </oc>
    <nc r="S53">
      <v>222833964</v>
    </nc>
  </rcc>
  <rcc rId="4206" sId="3" numFmtId="4">
    <oc r="T53">
      <f>T43+T52</f>
    </oc>
    <nc r="T53">
      <v>228748855</v>
    </nc>
  </rcc>
  <rcc rId="4207" sId="3" numFmtId="4">
    <oc r="U53">
      <f>U43+U52</f>
    </oc>
    <nc r="U53">
      <v>237509885</v>
    </nc>
  </rcc>
  <rcc rId="4208" sId="3" numFmtId="4">
    <oc r="V53">
      <f>V43+V52</f>
    </oc>
    <nc r="V53">
      <v>230210599</v>
    </nc>
  </rcc>
  <rcc rId="4209" sId="3" numFmtId="4">
    <oc r="W53">
      <f>W43+W52</f>
    </oc>
    <nc r="W53">
      <v>232393243</v>
    </nc>
  </rcc>
  <rcc rId="4210" sId="3" numFmtId="4">
    <oc r="X53">
      <f>X43+X52</f>
    </oc>
    <nc r="X53">
      <v>243017264</v>
    </nc>
  </rcc>
  <rcc rId="4211" sId="3" numFmtId="4">
    <oc r="Y53">
      <f>Y43+Y52</f>
    </oc>
    <nc r="Y53">
      <v>245938512</v>
    </nc>
  </rcc>
  <rcc rId="4212" sId="3" numFmtId="4">
    <oc r="Z53">
      <f>Z43+Z52</f>
    </oc>
    <nc r="Z53">
      <v>246504606</v>
    </nc>
  </rcc>
  <rcc rId="4213" sId="3" numFmtId="4">
    <oc r="T54">
      <f>T29-T53</f>
    </oc>
    <nc r="T54">
      <v>0</v>
    </nc>
  </rcc>
  <rcc rId="4214" sId="3" numFmtId="4">
    <oc r="U54">
      <f>U29-U53</f>
    </oc>
    <nc r="U54">
      <v>0</v>
    </nc>
  </rcc>
  <rcc rId="4215" sId="3" numFmtId="4">
    <oc r="V54">
      <f>V29-V53</f>
    </oc>
    <nc r="V54">
      <v>0</v>
    </nc>
  </rcc>
  <rcc rId="4216" sId="3" numFmtId="4">
    <oc r="W54">
      <f>W29-W53</f>
    </oc>
    <nc r="W54">
      <v>0</v>
    </nc>
  </rcc>
  <rcc rId="4217" sId="3" numFmtId="4">
    <oc r="X54">
      <f>X29-X53</f>
    </oc>
    <nc r="X54">
      <v>0</v>
    </nc>
  </rcc>
  <rcc rId="4218" sId="3" numFmtId="4">
    <oc r="Y54">
      <f>Y29-Y53</f>
    </oc>
    <nc r="Y54">
      <v>0</v>
    </nc>
  </rcc>
  <rcc rId="4219" sId="3" numFmtId="4">
    <oc r="Z54">
      <f>Z29-Z53</f>
    </oc>
    <nc r="Z54">
      <v>0</v>
    </nc>
  </rcc>
  <rrc rId="4220" sId="3" ref="W1:W1048576" action="deleteCol">
    <undo index="3" exp="ref" ref3D="1" v="1" dr="W32" r="V39" sId="16"/>
    <undo index="3" exp="ref" ref3D="1" v="1" dr="W5" r="V22" sId="16"/>
    <undo index="0" exp="ref" ref3D="1" v="1" dr="W13" r="V21" sId="10"/>
    <undo index="1" exp="area" ref3D="1" dr="$A$25:$XFD$25" dn="Z_EB23FC34_EB9F_4A12_8CA9_C3B8F6F151C1_.wvu.Rows" sId="3"/>
    <rfmt sheetId="3" xfDxf="1" sqref="W1:W1048576" start="0" length="0">
      <dxf>
        <font>
          <sz val="9"/>
          <name val="Open Sans"/>
          <scheme val="none"/>
        </font>
      </dxf>
    </rfmt>
    <rcc rId="0" sId="3" dxf="1" numFmtId="19">
      <nc r="W1">
        <v>44469</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W3">
        <v>2774695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
        <v>3139913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5">
        <v>3180399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6">
        <v>144087376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7">
        <v>131167579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8">
        <v>1768501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9">
        <v>684840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0">
        <v>10466456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1">
        <v>430465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3">
        <v>70048917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4">
        <v>68563302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5">
        <v>118325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7">
        <v>1363826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8">
        <v>3464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19">
        <v>544553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0">
        <v>934292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1">
        <v>637320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3">
        <v>719636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4">
        <v>579199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5">
        <v>174717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6">
        <v>1995352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7">
        <v>4608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28">
        <v>1429745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W29">
        <v>232393243</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W31">
        <v>3671924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2">
        <v>4017702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3">
        <v>177320494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4">
        <v>512342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5">
        <v>10924120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6">
        <v>495337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7">
        <v>2765158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0">
        <v>58139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1">
        <v>451757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2">
        <v>3187891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W43">
        <v>203404864</v>
      </nc>
      <ndxf>
        <font>
          <sz val="9"/>
          <color rgb="FFEC0000"/>
          <name val="Open Sans"/>
          <scheme val="none"/>
        </font>
        <numFmt numFmtId="3" formatCode="#,##0"/>
        <alignment horizontal="right" readingOrder="0"/>
        <border outline="0">
          <left style="thin">
            <color indexed="9"/>
          </left>
          <bottom style="thin">
            <color rgb="FFEC0000"/>
          </bottom>
        </border>
      </ndxf>
    </rcc>
    <rfmt sheetId="3" s="1" sqref="W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W45">
        <v>27278905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W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7">
        <v>22178344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8">
        <v>1426190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49">
        <v>1734352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W50">
        <v>918126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W51">
        <v>1709474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W52">
        <v>28988379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W53">
        <v>232393243</v>
      </nc>
      <ndxf>
        <font>
          <b/>
          <sz val="9"/>
          <color auto="1"/>
          <name val="Open Sans"/>
          <scheme val="none"/>
        </font>
        <numFmt numFmtId="3" formatCode="#,##0"/>
        <alignment horizontal="right" readingOrder="0"/>
        <border outline="0">
          <left style="thin">
            <color indexed="9"/>
          </left>
          <bottom style="thin">
            <color rgb="FFEC0000"/>
          </bottom>
        </border>
      </ndxf>
    </rcc>
    <rcc rId="0" sId="3" dxf="1" numFmtId="4">
      <nc r="W54">
        <v>0</v>
      </nc>
      <ndxf>
        <font>
          <sz val="9"/>
          <color theme="0"/>
          <name val="Open Sans"/>
          <scheme val="none"/>
        </font>
        <numFmt numFmtId="3" formatCode="#,##0"/>
      </ndxf>
    </rcc>
    <rfmt sheetId="3" sqref="W55" start="0" length="0">
      <dxf>
        <font>
          <sz val="8"/>
          <color auto="1"/>
          <name val="Open Sans"/>
          <scheme val="none"/>
        </font>
        <numFmt numFmtId="3" formatCode="#,##0"/>
      </dxf>
    </rfmt>
    <rfmt sheetId="3" sqref="W56" start="0" length="0">
      <dxf>
        <font>
          <sz val="8"/>
          <color auto="1"/>
          <name val="Open Sans"/>
          <scheme val="none"/>
        </font>
        <numFmt numFmtId="3" formatCode="#,##0"/>
      </dxf>
    </rfmt>
    <rfmt sheetId="3" sqref="W57" start="0" length="0">
      <dxf>
        <font>
          <sz val="8"/>
          <color auto="1"/>
          <name val="Open Sans"/>
          <scheme val="none"/>
        </font>
        <numFmt numFmtId="3" formatCode="#,##0"/>
      </dxf>
    </rfmt>
    <rfmt sheetId="3" sqref="W58" start="0" length="0">
      <dxf>
        <font>
          <sz val="8"/>
          <color auto="1"/>
          <name val="Open Sans"/>
          <scheme val="none"/>
        </font>
        <numFmt numFmtId="3" formatCode="#,##0"/>
      </dxf>
    </rfmt>
    <rfmt sheetId="3" sqref="W59" start="0" length="0">
      <dxf>
        <font>
          <sz val="9"/>
          <color auto="1"/>
          <name val="Open Sans"/>
          <scheme val="none"/>
        </font>
      </dxf>
    </rfmt>
    <rfmt sheetId="3" sqref="W60" start="0" length="0">
      <dxf>
        <font>
          <sz val="8"/>
          <color auto="1"/>
          <name val="Open Sans"/>
          <scheme val="none"/>
        </font>
        <numFmt numFmtId="3" formatCode="#,##0"/>
      </dxf>
    </rfmt>
    <rfmt sheetId="3" sqref="W61" start="0" length="0">
      <dxf>
        <font>
          <sz val="8"/>
          <color auto="1"/>
          <name val="Open Sans"/>
          <scheme val="none"/>
        </font>
        <numFmt numFmtId="3" formatCode="#,##0"/>
      </dxf>
    </rfmt>
    <rfmt sheetId="3" sqref="W62" start="0" length="0">
      <dxf>
        <font>
          <sz val="8"/>
          <color auto="1"/>
          <name val="Open Sans"/>
          <scheme val="none"/>
        </font>
        <numFmt numFmtId="3" formatCode="#,##0"/>
      </dxf>
    </rfmt>
    <rfmt sheetId="3" sqref="W63" start="0" length="0">
      <dxf>
        <font>
          <sz val="9"/>
          <name val="Open Sans"/>
          <scheme val="none"/>
        </font>
      </dxf>
    </rfmt>
    <rfmt sheetId="3" sqref="W65" start="0" length="0">
      <dxf>
        <font>
          <sz val="8"/>
          <color auto="1"/>
          <name val="Open Sans"/>
          <scheme val="none"/>
        </font>
        <numFmt numFmtId="3" formatCode="#,##0"/>
      </dxf>
    </rfmt>
    <rfmt sheetId="3" sqref="W66" start="0" length="0">
      <dxf>
        <font>
          <sz val="8"/>
          <color auto="1"/>
          <name val="Open Sans"/>
          <scheme val="none"/>
        </font>
        <numFmt numFmtId="3" formatCode="#,##0"/>
      </dxf>
    </rfmt>
    <rfmt sheetId="3" sqref="W67" start="0" length="0">
      <dxf>
        <font>
          <sz val="8"/>
          <color auto="1"/>
          <name val="Open Sans"/>
          <scheme val="none"/>
        </font>
        <numFmt numFmtId="3" formatCode="#,##0"/>
      </dxf>
    </rfmt>
    <rfmt sheetId="3" sqref="W68" start="0" length="0">
      <dxf>
        <font>
          <sz val="9"/>
          <name val="Open Sans"/>
          <scheme val="none"/>
        </font>
      </dxf>
    </rfmt>
    <rfmt sheetId="3" sqref="W69" start="0" length="0">
      <dxf>
        <font>
          <sz val="9"/>
          <name val="Open Sans"/>
          <scheme val="none"/>
        </font>
      </dxf>
    </rfmt>
    <rfmt sheetId="3" sqref="W70" start="0" length="0">
      <dxf>
        <font>
          <sz val="9"/>
          <name val="Open Sans"/>
          <scheme val="none"/>
        </font>
      </dxf>
    </rfmt>
    <rfmt sheetId="3" sqref="W71" start="0" length="0">
      <dxf>
        <font>
          <sz val="9"/>
          <color auto="1"/>
          <name val="Open Sans"/>
          <scheme val="none"/>
        </font>
      </dxf>
    </rfmt>
    <rfmt sheetId="3" sqref="W72" start="0" length="0">
      <dxf>
        <font>
          <sz val="9"/>
          <name val="Open Sans"/>
          <scheme val="none"/>
        </font>
      </dxf>
    </rfmt>
    <rfmt sheetId="3" sqref="W73" start="0" length="0">
      <dxf>
        <font>
          <sz val="9"/>
          <name val="Open Sans"/>
          <scheme val="none"/>
        </font>
      </dxf>
    </rfmt>
    <rfmt sheetId="3" sqref="W74" start="0" length="0">
      <dxf>
        <font>
          <sz val="9"/>
          <name val="Open Sans"/>
          <scheme val="none"/>
        </font>
      </dxf>
    </rfmt>
    <rfmt sheetId="3" sqref="W75" start="0" length="0">
      <dxf>
        <font>
          <sz val="9"/>
          <name val="Open Sans"/>
          <scheme val="none"/>
        </font>
      </dxf>
    </rfmt>
    <rfmt sheetId="3" sqref="W76" start="0" length="0">
      <dxf>
        <font>
          <sz val="9"/>
          <name val="Open Sans"/>
          <scheme val="none"/>
        </font>
      </dxf>
    </rfmt>
    <rfmt sheetId="3" sqref="W77" start="0" length="0">
      <dxf>
        <font>
          <sz val="9"/>
          <name val="Open Sans"/>
          <scheme val="none"/>
        </font>
      </dxf>
    </rfmt>
    <rfmt sheetId="3" sqref="W78" start="0" length="0">
      <dxf>
        <font>
          <sz val="9"/>
          <name val="Open Sans"/>
          <scheme val="none"/>
        </font>
      </dxf>
    </rfmt>
    <rfmt sheetId="3" sqref="W79" start="0" length="0">
      <dxf>
        <font>
          <sz val="9"/>
          <name val="Open Sans"/>
          <scheme val="none"/>
        </font>
      </dxf>
    </rfmt>
    <rfmt sheetId="3" sqref="W80" start="0" length="0">
      <dxf>
        <font>
          <sz val="9"/>
          <color auto="1"/>
          <name val="Open Sans"/>
          <scheme val="none"/>
        </font>
      </dxf>
    </rfmt>
    <rfmt sheetId="3" sqref="W81" start="0" length="0">
      <dxf>
        <font>
          <sz val="9"/>
          <color auto="1"/>
          <name val="Open Sans"/>
          <scheme val="none"/>
        </font>
      </dxf>
    </rfmt>
    <rfmt sheetId="3" sqref="W82" start="0" length="0">
      <dxf>
        <font>
          <sz val="9"/>
          <color auto="1"/>
          <name val="Open Sans"/>
          <scheme val="none"/>
        </font>
      </dxf>
    </rfmt>
    <rfmt sheetId="3" sqref="W83" start="0" length="0">
      <dxf>
        <font>
          <sz val="9"/>
          <color auto="1"/>
          <name val="Open Sans"/>
          <scheme val="none"/>
        </font>
      </dxf>
    </rfmt>
    <rfmt sheetId="3" sqref="W84" start="0" length="0">
      <dxf>
        <font>
          <sz val="9"/>
          <color auto="1"/>
          <name val="Open Sans"/>
          <scheme val="none"/>
        </font>
      </dxf>
    </rfmt>
    <rfmt sheetId="3" sqref="W85" start="0" length="0">
      <dxf>
        <font>
          <sz val="9"/>
          <color auto="1"/>
          <name val="Open Sans"/>
          <scheme val="none"/>
        </font>
      </dxf>
    </rfmt>
    <rfmt sheetId="3" sqref="W86" start="0" length="0">
      <dxf>
        <font>
          <sz val="9"/>
          <color auto="1"/>
          <name val="Open Sans"/>
          <scheme val="none"/>
        </font>
      </dxf>
    </rfmt>
    <rfmt sheetId="3" sqref="W87" start="0" length="0">
      <dxf>
        <font>
          <sz val="9"/>
          <color auto="1"/>
          <name val="Open Sans"/>
          <scheme val="none"/>
        </font>
      </dxf>
    </rfmt>
  </rrc>
  <rrc rId="4221" sId="2" ref="C1:C1048576" action="deleteCol">
    <undo index="1" exp="ref" ref3D="1" v="1" dr="C14" r="C13" sId="8"/>
    <undo index="0" exp="area" ref3D="1" dr="$C$1:$R$1048576" dn="Z_687A4863_1825_4D63_B732_E76682E6DE4F_.wvu.Cols" sId="2"/>
    <undo index="0" exp="area" ref3D="1" dr="$D$1:$D$1048576" dn="Z_6587DC74_DEB6_4452_A434_417A9595CDDC_.wvu.Cols" sId="2"/>
    <undo index="0" exp="area" ref3D="1" dr="$C$1:$J$1048576" dn="Z_8DA78CF1_615A_4626_9893_6751995631A4_.wvu.Cols" sId="2"/>
    <undo index="0" exp="area" ref3D="1" dr="$C$1:$F$1048576" dn="Z_52EFF634_6180_488B_AC31_853256997E5C_.wvu.Cols" sId="2"/>
    <rfmt sheetId="2" xfDxf="1" sqref="C1:C1048576" start="0" length="0">
      <dxf>
        <font>
          <sz val="9"/>
          <name val="Open Sans"/>
          <scheme val="none"/>
        </font>
      </dxf>
    </rfmt>
    <rcc rId="0" sId="2" s="1" dxf="1">
      <nc r="C1" t="inlineStr">
        <is>
          <t>1Q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1559802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-305806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1253996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571025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-95832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475193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55858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17177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3757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42340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-145512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-865972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-763710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-74269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-27993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8655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-106392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739445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-212812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526633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452461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74172</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2" sId="2" ref="C1:C1048576" action="deleteCol">
    <undo index="1" exp="ref" ref3D="1" v="1" dr="C14" r="D13" sId="8"/>
    <undo index="0" exp="area" ref3D="1" dr="$C$1:$Q$1048576" dn="Z_687A4863_1825_4D63_B732_E76682E6DE4F_.wvu.Cols" sId="2"/>
    <undo index="0" exp="area" ref3D="1" dr="$C$1:$C$1048576" dn="Z_6587DC74_DEB6_4452_A434_417A9595CDDC_.wvu.Cols" sId="2"/>
    <undo index="0" exp="area" ref3D="1" dr="$C$1:$I$1048576" dn="Z_8DA78CF1_615A_4626_9893_6751995631A4_.wvu.Cols" sId="2"/>
    <undo index="0" exp="area" ref3D="1" dr="$C$1:$E$1048576" dn="Z_52EFF634_6180_488B_AC31_853256997E5C_.wvu.Cols" sId="2"/>
    <undo index="0" exp="area" ref3D="1" dr="$B$1:$C$33" dn="Z_EB23FC34_EB9F_4A12_8CA9_C3B8F6F151C1_.wvu.PrintArea" sId="2"/>
    <rfmt sheetId="2" xfDxf="1" sqref="C1:C1048576" start="0" length="0">
      <dxf>
        <font>
          <sz val="9"/>
          <name val="Open Sans"/>
          <scheme val="none"/>
        </font>
      </dxf>
    </rfmt>
    <rcc rId="0" sId="2" s="1" dxf="1">
      <nc r="C1" t="inlineStr">
        <is>
          <t>2Q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1620968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-318481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1302487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607881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-112239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495642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75579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36228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10770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32204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-100366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-828582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-734087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-77840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-16655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15157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-108320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930799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-199737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731062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647914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83148</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3" sId="2" ref="C1:C1048576" action="deleteCol">
    <undo index="1" exp="ref" ref3D="1" v="1" dr="C14" r="E13" sId="8"/>
    <undo index="0" exp="area" ref3D="1" dr="$C$1:$P$1048576" dn="Z_687A4863_1825_4D63_B732_E76682E6DE4F_.wvu.Cols" sId="2"/>
    <undo index="0" exp="area" ref3D="1" dr="$C$1:$H$1048576" dn="Z_8DA78CF1_615A_4626_9893_6751995631A4_.wvu.Cols" sId="2"/>
    <undo index="0" exp="area" ref3D="1" dr="$C$1:$D$1048576" dn="Z_52EFF634_6180_488B_AC31_853256997E5C_.wvu.Cols" sId="2"/>
    <rfmt sheetId="2" xfDxf="1" sqref="C1:C1048576" start="0" length="0">
      <dxf>
        <font>
          <sz val="9"/>
          <name val="Open Sans"/>
          <scheme val="none"/>
        </font>
      </dxf>
    </rfmt>
    <rcc rId="0" sId="2" s="1" dxf="1">
      <nc r="C1" t="inlineStr">
        <is>
          <t>3Q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1663808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-322842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1340966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654490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-127585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526905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712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55567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3962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23671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-231653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-807694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-686366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-82167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-39161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14734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-109373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817797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-188610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629187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556427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72760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4" sId="2" ref="C1:C1048576" action="deleteCol">
    <undo index="1" exp="ref" ref3D="1" v="1" dr="C14" r="F13" sId="8"/>
    <undo index="0" exp="area" ref3D="1" dr="$C$1:$O$1048576" dn="Z_687A4863_1825_4D63_B732_E76682E6DE4F_.wvu.Cols" sId="2"/>
    <undo index="0" exp="area" ref3D="1" dr="$C$1:$G$1048576" dn="Z_8DA78CF1_615A_4626_9893_6751995631A4_.wvu.Cols" sId="2"/>
    <undo index="0" exp="area" ref3D="1" dr="$C$1:$C$1048576" dn="Z_52EFF634_6180_488B_AC31_853256997E5C_.wvu.Cols" sId="2"/>
    <rfmt sheetId="2" xfDxf="1" sqref="C1:C1048576" start="0" length="0">
      <dxf>
        <font>
          <sz val="9"/>
          <name val="Open Sans"/>
          <scheme val="none"/>
        </font>
      </dxf>
    </rfmt>
    <rcc rId="0" sId="2" s="1" dxf="1">
      <nc r="C1" t="inlineStr">
        <is>
          <t>4Q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1684729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-305281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1379448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642813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-127427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515386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47321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15593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52372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-212942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-870166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-755269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-84657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-30240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19718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-113471</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833439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-215548</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617891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542511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75380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5" sId="2" ref="C1:C1048576" action="deleteCol">
    <undo index="0" exp="ref" ref3D="1" v="1" dr="C19" r="C24" sId="11"/>
    <undo index="1" exp="ref" ref3D="1" v="1" dr="C14" r="G13" sId="8"/>
    <undo index="0" exp="area" ref3D="1" dr="$C$1:$N$1048576" dn="Z_687A4863_1825_4D63_B732_E76682E6DE4F_.wvu.Cols" sId="2"/>
    <undo index="0" exp="area" ref3D="1" dr="$C$1:$F$1048576" dn="Z_8DA78CF1_615A_4626_9893_6751995631A4_.wvu.Cols" sId="2"/>
    <rfmt sheetId="2" xfDxf="1" sqref="C1:C1048576" start="0" length="0">
      <dxf>
        <font>
          <sz val="9"/>
          <name val="Open Sans"/>
          <scheme val="none"/>
        </font>
      </dxf>
    </rfmt>
    <rcc rId="0" sId="2" s="1" dxf="1">
      <nc r="C1" t="inlineStr">
        <is>
          <t>1Q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1688501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1487943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163239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37319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-298675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1389826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603973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-88859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515114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-1083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3927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77448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-203364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-971151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-862454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-82536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-26161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10998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-113444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708391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-180987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527404</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433933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93471</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6" sId="2" ref="C1:C1048576" action="deleteCol">
    <undo index="0" exp="ref" ref3D="1" v="1" dr="C19" r="D24" sId="11"/>
    <undo index="1" exp="ref" ref3D="1" v="1" dr="C14" r="H13" sId="8"/>
    <undo index="0" exp="area" ref3D="1" dr="$C$1:$M$1048576" dn="Z_687A4863_1825_4D63_B732_E76682E6DE4F_.wvu.Cols" sId="2"/>
    <undo index="0" exp="area" ref3D="1" dr="$C$1:$E$1048576" dn="Z_8DA78CF1_615A_4626_9893_6751995631A4_.wvu.Cols" sId="2"/>
    <rfmt sheetId="2" xfDxf="1" sqref="C1:C1048576" start="0" length="0">
      <dxf>
        <font>
          <sz val="9"/>
          <name val="Open Sans"/>
          <scheme val="none"/>
        </font>
      </dxf>
    </rfmt>
    <rcc rId="0" sId="2" s="1" dxf="1">
      <nc r="C1" t="inlineStr">
        <is>
          <t>2Q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1736743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1537794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174832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24117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-340536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1396207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649627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-119867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529760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98323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69249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16900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76421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-257876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-915827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-751413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-79866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-84548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14504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-119546</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908115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-176520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731595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643810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87785</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7" sId="2" ref="C1:C1048576" action="deleteCol">
    <undo index="0" exp="ref" ref3D="1" v="1" dr="C19" r="E24" sId="11"/>
    <undo index="1" exp="ref" ref3D="1" v="1" dr="C14" r="I13" sId="8"/>
    <undo index="0" exp="area" ref3D="1" dr="$C$1:$L$1048576" dn="Z_687A4863_1825_4D63_B732_E76682E6DE4F_.wvu.Cols" sId="2"/>
    <undo index="0" exp="area" ref3D="1" dr="$C$1:$D$1048576" dn="Z_8DA78CF1_615A_4626_9893_6751995631A4_.wvu.Cols" sId="2"/>
    <rfmt sheetId="2" xfDxf="1" sqref="C1:C1048576" start="0" length="0">
      <dxf>
        <font>
          <sz val="9"/>
          <name val="Open Sans"/>
          <scheme val="none"/>
        </font>
      </dxf>
    </rfmt>
    <rcc rId="0" sId="2" s="1" dxf="1">
      <nc r="C1" t="inlineStr">
        <is>
          <t>3Q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1805709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1584506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189226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31977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-383490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1422219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608742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-93092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515650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1353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60451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29449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25814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-253665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-916628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-800454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-82093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-34081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16752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-123515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777880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-201320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576560</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497466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79094</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8" sId="2" ref="C1:C1048576" action="deleteCol">
    <undo index="1" exp="ref" ref3D="1" v="1" dr="C14" r="J13" sId="8"/>
    <undo index="0" exp="area" ref3D="1" dr="$C$1:$K$1048576" dn="Z_687A4863_1825_4D63_B732_E76682E6DE4F_.wvu.Cols" sId="2"/>
    <undo index="0" exp="area" ref3D="1" dr="$C$1:$C$1048576" dn="Z_8DA78CF1_615A_4626_9893_6751995631A4_.wvu.Cols" sId="2"/>
    <rfmt sheetId="2" xfDxf="1" sqref="C1:C1048576" start="0" length="0">
      <dxf>
        <font>
          <sz val="9"/>
          <name val="Open Sans"/>
          <scheme val="none"/>
        </font>
      </dxf>
    </rfmt>
    <rcc rId="0" sId="2" s="1" dxf="1">
      <nc r="C1" t="inlineStr">
        <is>
          <t>4Q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1982843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1734889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206081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41873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-448690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1534153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664230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-166952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497278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15922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-12796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34159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419295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-370163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-965363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-828437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-88975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-47951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20413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-143255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1029898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-168312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861586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788145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73441</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29" sId="2" ref="C1:C1048576" action="deleteCol">
    <undo index="0" exp="ref" ref3D="1" v="1" dr="C19" r="G24" sId="11"/>
    <undo index="1" exp="ref" ref3D="1" v="1" dr="C14" r="K13" sId="8"/>
    <undo index="0" exp="area" ref3D="1" dr="$C$1:$J$1048576" dn="Z_687A4863_1825_4D63_B732_E76682E6DE4F_.wvu.Cols" sId="2"/>
    <rfmt sheetId="2" xfDxf="1" sqref="C1:C1048576" start="0" length="0">
      <dxf>
        <font>
          <sz val="9"/>
          <name val="Open Sans"/>
          <scheme val="none"/>
        </font>
      </dxf>
    </rfmt>
    <rcc rId="0" sId="2" s="1" dxf="1">
      <nc r="C1" t="inlineStr">
        <is>
          <t>1Q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2081699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1821282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209674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50743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-473099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1608600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629803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-109741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520062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247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48432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32855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32270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-262688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-1236233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-1056859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-99583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-52998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-26793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14338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-153693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604190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-191634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412556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339007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73549</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rc>
  <rrc rId="4230" sId="2" ref="C1:C1048576" action="deleteCol">
    <undo index="0" exp="ref" ref3D="1" v="1" dr="C19" r="H24" sId="11"/>
    <undo index="1" exp="ref" ref3D="1" v="1" dr="C14" r="L13" sId="8"/>
    <undo index="0" exp="area" ref3D="1" dr="$C$1:$I$1048576" dn="Z_687A4863_1825_4D63_B732_E76682E6DE4F_.wvu.Cols" sId="2"/>
    <rfmt sheetId="2" xfDxf="1" sqref="C1:C1048576" start="0" length="0">
      <dxf>
        <font>
          <sz val="9"/>
          <color theme="0"/>
          <name val="Open Sans"/>
          <scheme val="none"/>
        </font>
      </dxf>
    </rfmt>
    <rcc rId="0" sId="2" s="1" dxf="1">
      <nc r="C1" t="inlineStr">
        <is>
          <t>2Q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2116449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1869671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199210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47568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-492917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1623532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661065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-138708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522357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96993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30201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61896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50602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-356558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-1016451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-813201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-102806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-54412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-46032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15945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-151603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876914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-198989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677925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596465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81460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rc>
  <rrc rId="4231" sId="2" ref="C1:C1048576" action="deleteCol">
    <undo index="0" exp="ref" ref3D="1" v="1" dr="C19" r="I24" sId="11"/>
    <undo index="1" exp="ref" ref3D="1" v="1" dr="C14" r="M13" sId="8"/>
    <undo index="0" exp="area" ref3D="1" dr="$C$1:$H$1048576" dn="Z_687A4863_1825_4D63_B732_E76682E6DE4F_.wvu.Cols" sId="2"/>
    <rfmt sheetId="2" xfDxf="1" sqref="C1:C1048576" start="0" length="0">
      <dxf>
        <font>
          <sz val="9"/>
          <color theme="0"/>
          <name val="Open Sans"/>
          <scheme val="none"/>
        </font>
      </dxf>
    </rfmt>
    <rcc rId="0" sId="2" s="1" dxf="1">
      <nc r="C1" t="inlineStr">
        <is>
          <t>3Q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2166156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1923854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209193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33109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-465122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1701034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662229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-118182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544047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1468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63780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42341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100791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-336556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-982177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-789211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-103264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-54283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-35419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18641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-146433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1006936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-227709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779227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695841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83386</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auto="1"/>
          <name val="Open Sans"/>
          <scheme val="none"/>
        </font>
        <numFmt numFmtId="166" formatCode="_(* #\ ###\ ##0_);_(* \(#\ ###\ ##0\);_(* &quot;-&quot;_);_(@_)"/>
      </dxf>
    </rfmt>
  </rrc>
  <rrc rId="4232" sId="2" ref="C1:C1048576" action="deleteCol">
    <undo index="0" exp="ref" ref3D="1" v="1" dr="C19" r="J24" sId="11"/>
    <undo index="1" exp="ref" ref3D="1" v="1" dr="C14" r="N13" sId="8"/>
    <undo index="0" exp="area" ref3D="1" dr="$C$1:$G$1048576" dn="Z_687A4863_1825_4D63_B732_E76682E6DE4F_.wvu.Cols" sId="2"/>
    <rfmt sheetId="2" xfDxf="1" sqref="C1:C1048576" start="0" length="0">
      <dxf>
        <font>
          <sz val="9"/>
          <color theme="0"/>
          <name val="Open Sans"/>
          <scheme val="none"/>
        </font>
      </dxf>
    </rfmt>
    <rcc rId="0" sId="2" s="1" dxf="1">
      <nc r="C1" t="inlineStr">
        <is>
          <t>4Q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2097532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1852731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215747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29054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-450529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1647003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694952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-153246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541706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513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73136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48383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69832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-263551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-1231429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-766961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-119571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-41258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-303639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18268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-147305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756556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-182156</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574400</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507034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67366</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rc>
  <rrc rId="4233" sId="2" ref="C1:C1048576" action="deleteCol">
    <undo index="0" exp="ref" ref3D="1" v="1" dr="C19" r="K24" sId="11"/>
    <undo index="0" exp="ref" ref3D="1" v="1" dr="C14" r="O13" sId="8"/>
    <undo index="0" exp="area" ref3D="1" dr="$C$1:$F$1048576" dn="Z_687A4863_1825_4D63_B732_E76682E6DE4F_.wvu.Cols" sId="2"/>
    <rfmt sheetId="2" xfDxf="1" sqref="C1:C1048576" start="0" length="0">
      <dxf>
        <font>
          <sz val="9"/>
          <color theme="0"/>
          <name val="Open Sans"/>
          <scheme val="none"/>
        </font>
      </dxf>
    </rfmt>
    <rcc rId="0" sId="2" s="1" dxf="1">
      <nc r="C1" t="inlineStr">
        <is>
          <t>1Q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2040719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1806790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206593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27336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-404406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1636313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661836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-123592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538244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6303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26486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40816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-466300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-1265327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-1021684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-99142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-53160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-91341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16699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-148629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384954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-152077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232877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170934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61943</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rc>
  <rrc rId="4234" sId="2" ref="C1:C1048576" action="deleteCol">
    <undo index="0" exp="ref" ref3D="1" v="1" dr="C19" r="L24" sId="11"/>
    <undo index="0" exp="ref" ref3D="1" v="1" dr="C14" r="P13" sId="8"/>
    <undo index="0" exp="area" ref3D="1" dr="$C$1:$E$1048576" dn="Z_687A4863_1825_4D63_B732_E76682E6DE4F_.wvu.Cols" sId="2"/>
    <rfmt sheetId="2" xfDxf="1" sqref="C1:C1048576" start="0" length="0">
      <dxf>
        <font>
          <sz val="9"/>
          <color theme="0"/>
          <name val="Open Sans"/>
          <scheme val="none"/>
        </font>
      </dxf>
    </rfmt>
    <rcc rId="0" sId="2" s="1" dxf="1">
      <nc r="C1" t="inlineStr">
        <is>
          <t>2Q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1748376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1525476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209592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13308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-289941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1458435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603635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-111804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491831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20322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58612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27056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25724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-480919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-963782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-667015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-95630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-51080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-150057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20140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-152499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504920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-157779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347141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304853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42288</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rc>
  <rrc rId="4235" sId="2" ref="C1:C1048576" action="deleteCol">
    <undo index="0" exp="ref" ref3D="1" v="1" dr="C14" r="Q13" sId="8"/>
    <undo index="0" exp="area" ref3D="1" dr="$C$1:$D$1048576" dn="Z_687A4863_1825_4D63_B732_E76682E6DE4F_.wvu.Cols" sId="2"/>
    <rfmt sheetId="2" xfDxf="1" sqref="C1:C1048576" start="0" length="0">
      <dxf>
        <font>
          <sz val="9"/>
          <color theme="0"/>
          <name val="Open Sans"/>
          <scheme val="none"/>
        </font>
      </dxf>
    </rfmt>
    <rcc rId="0" sId="2" s="1" dxf="1">
      <nc r="C1" t="inlineStr">
        <is>
          <t>3Q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1538368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1312827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219908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5633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-155686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1382682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668754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-116024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552730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28321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128102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40773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-358898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-929893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-729211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-98185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-48048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-54449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31620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-147835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729427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-189459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539968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479834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60134</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rc>
  <rrc rId="4236" sId="2" ref="C1:C1048576" action="deleteCol">
    <undo index="0" exp="ref" ref3D="1" v="1" dr="C14" r="R13" sId="8"/>
    <undo index="0" exp="area" ref3D="1" dr="$C$1:$C$1048576" dn="Z_687A4863_1825_4D63_B732_E76682E6DE4F_.wvu.Cols" sId="2"/>
    <rfmt sheetId="2" xfDxf="1" sqref="C1:C1048576" start="0" length="0">
      <dxf>
        <font>
          <sz val="9"/>
          <color theme="0"/>
          <name val="Open Sans"/>
          <scheme val="none"/>
        </font>
      </dxf>
    </rfmt>
    <rcc rId="0" sId="2" s="1" dxf="1">
      <nc r="C1" t="inlineStr">
        <is>
          <t>4Q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1529697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1301683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217748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10266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-118978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1410719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704582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-135281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569301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387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57273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76068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68666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-456695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-1328984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-844631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-112306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-36044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-336003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17901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-153040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261596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-144408</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117188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81546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35642</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fmt sheetId="2" sqref="C35" start="0" length="0">
      <dxf>
        <font>
          <sz val="9"/>
          <color rgb="FFFF0000"/>
          <name val="Open Sans"/>
          <scheme val="none"/>
        </font>
        <numFmt numFmtId="35" formatCode="_-* #,##0.00_-;\-* #,##0.00_-;_-* &quot;-&quot;??_-;_-@_-"/>
      </dxf>
    </rfmt>
  </rr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237" sId="3" ref="D1:D1048576" action="deleteCol">
    <undo index="3" exp="ref" ref3D="1" v="1" dr="D32" r="C39" sId="16"/>
    <undo index="3" exp="ref" ref3D="1" v="1" dr="D5" r="C22" sId="16"/>
    <undo index="1" exp="ref" ref3D="1" v="1" dr="D12" r="C21" sId="10"/>
    <undo index="0" exp="area" ref3D="1" dr="$D$1:$O$1048576" dn="Z_9AF4A83C_CF57_4B40_8A74_6A0EA6C2FE5C_.wvu.Cols" sId="3"/>
    <undo index="0" exp="area" ref3D="1" dr="$D$1:$O$1048576" dn="Z_8DA78CF1_615A_4626_9893_6751995631A4_.wvu.Cols" sId="3"/>
    <undo index="0" exp="area" ref3D="1" dr="$C$1:$T$1048576" dn="Z_687A4863_1825_4D63_B732_E76682E6DE4F_.wvu.Cols" sId="3"/>
    <undo index="0" exp="area" ref3D="1" dr="$C$1:$D$53" dn="Z_125C78BA_D867_47D1_A11F_3136D301DF29_.wvu.PrintArea" sId="3"/>
    <undo index="0" exp="area" ref3D="1" dr="$D$1:$G$1048576" dn="Z_52EFF634_6180_488B_AC31_853256997E5C_.wvu.Cols" sId="3"/>
    <undo index="0" exp="area" ref3D="1" dr="$C$1:$D$53" dn="BS_2" sId="3"/>
    <undo index="1" exp="area" ref3D="1" dr="$A$25:$XFD$25" dn="Z_EB23FC34_EB9F_4A12_8CA9_C3B8F6F151C1_.wvu.Rows" sId="3"/>
    <undo index="0" exp="area" ref3D="1" dr="$C$1:$D$53" dn="Z_EB23FC34_EB9F_4A12_8CA9_C3B8F6F151C1_.wvu.PrintArea" sId="3"/>
    <undo index="0" exp="area" ref3D="1" dr="$C$1:$D$53" dn="Z_ED54A16F_4B72_4859_9335_463F05020B50_.wvu.PrintArea" sId="3"/>
    <rfmt sheetId="3" xfDxf="1" sqref="D1:D1048576" start="0" length="0">
      <dxf>
        <font>
          <sz val="9"/>
          <name val="Open Sans"/>
          <scheme val="none"/>
        </font>
      </dxf>
    </rfmt>
    <rcc rId="0" sId="3" dxf="1">
      <nc r="D1" t="inlineStr">
        <is>
          <t>31.03.2017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4150507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2618114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2598913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104018178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769937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25090751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880163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452759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1688516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858934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24228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1383737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637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951249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147038306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2635608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3707502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108452441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1609089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5384435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931147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51497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82727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2493215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125347661</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20357769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992345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15799143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392443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2721377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452461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1332876</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21690645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147038306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38" sId="3" ref="D1:D1048576" action="deleteCol">
    <undo index="3" exp="ref" ref3D="1" v="1" dr="D32" r="D39" sId="16"/>
    <undo index="3" exp="ref" ref3D="1" v="1" dr="D5" r="D22" sId="16"/>
    <undo index="1" exp="ref" ref3D="1" v="1" dr="D12" r="D21" sId="10"/>
    <undo index="0" exp="area" ref3D="1" dr="$D$1:$N$1048576" dn="Z_9AF4A83C_CF57_4B40_8A74_6A0EA6C2FE5C_.wvu.Cols" sId="3"/>
    <undo index="0" exp="area" ref3D="1" dr="$D$1:$N$1048576" dn="Z_8DA78CF1_615A_4626_9893_6751995631A4_.wvu.Cols" sId="3"/>
    <undo index="0" exp="area" ref3D="1" dr="$C$1:$S$1048576" dn="Z_687A4863_1825_4D63_B732_E76682E6DE4F_.wvu.Cols" sId="3"/>
    <undo index="0" exp="area" ref3D="1" dr="$D$1:$F$1048576" dn="Z_52EFF634_6180_488B_AC31_853256997E5C_.wvu.Cols" sId="3"/>
    <undo index="1" exp="area" ref3D="1" dr="$A$25:$XFD$25" dn="Z_EB23FC34_EB9F_4A12_8CA9_C3B8F6F151C1_.wvu.Rows" sId="3"/>
    <rfmt sheetId="3" xfDxf="1" sqref="D1:D1048576" start="0" length="0">
      <dxf>
        <font>
          <sz val="9"/>
          <name val="Open Sans"/>
          <scheme val="none"/>
        </font>
      </dxf>
    </rfmt>
    <rcc rId="0" sId="3" dxf="1">
      <nc r="D1" t="inlineStr">
        <is>
          <t>30.06.2017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4112997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1870753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1928351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105053727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2441564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25072507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853327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436761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1688516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858046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1425284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1007263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150005625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2591607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2870863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109111159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4232640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5961983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929221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87089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49198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89589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2185711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128109060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20611167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992345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16916409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531471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1070567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1100375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1285398</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21896565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150005625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39" sId="3" ref="D1:D1048576" action="deleteCol">
    <undo index="3" exp="ref" ref3D="1" v="1" dr="D32" r="E39" sId="16"/>
    <undo index="3" exp="ref" ref3D="1" v="1" dr="D5" r="E22" sId="16"/>
    <undo index="1" exp="ref" ref3D="1" v="1" dr="D12" r="E21" sId="10"/>
    <undo index="0" exp="area" ref3D="1" dr="$D$1:$M$1048576" dn="Z_9AF4A83C_CF57_4B40_8A74_6A0EA6C2FE5C_.wvu.Cols" sId="3"/>
    <undo index="0" exp="area" ref3D="1" dr="$D$1:$M$1048576" dn="Z_8DA78CF1_615A_4626_9893_6751995631A4_.wvu.Cols" sId="3"/>
    <undo index="0" exp="area" ref3D="1" dr="$C$1:$R$1048576" dn="Z_687A4863_1825_4D63_B732_E76682E6DE4F_.wvu.Cols" sId="3"/>
    <undo index="0" exp="area" ref3D="1" dr="$D$1:$E$1048576" dn="Z_52EFF634_6180_488B_AC31_853256997E5C_.wvu.Cols" sId="3"/>
    <undo index="1" exp="area" ref3D="1" dr="$A$25:$XFD$25" dn="Z_EB23FC34_EB9F_4A12_8CA9_C3B8F6F151C1_.wvu.Rows" sId="3"/>
    <rfmt sheetId="3" xfDxf="1" sqref="D1:D1048576" start="0" length="0">
      <dxf>
        <font>
          <sz val="9"/>
          <name val="Open Sans"/>
          <scheme val="none"/>
        </font>
      </dxf>
    </rfmt>
    <rcc rId="0" sId="3" dxf="1">
      <nc r="D1" t="inlineStr">
        <is>
          <t>30.09.2017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5117186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2179043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2241690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106475429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1525925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25926495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868482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430607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857240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1430858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733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1290943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152027395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2730481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2855030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111022779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3089265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5895475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951054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143726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49595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111160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2530310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129378875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21286695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16920093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645109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1071356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1656802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1361825</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22648520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152027395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0" sId="3" ref="D1:D1048576" action="deleteCol">
    <undo index="3" exp="ref" ref3D="1" v="1" dr="D32" r="F39" sId="16"/>
    <undo index="3" exp="ref" ref3D="1" v="1" dr="D5" r="F22" sId="16"/>
    <undo index="1" exp="ref" ref3D="1" v="1" dr="D12" r="F21" sId="10"/>
    <undo index="0" exp="area" ref3D="1" dr="$D$1:$L$1048576" dn="Z_9AF4A83C_CF57_4B40_8A74_6A0EA6C2FE5C_.wvu.Cols" sId="3"/>
    <undo index="0" exp="area" ref3D="1" dr="$D$1:$L$1048576" dn="Z_8DA78CF1_615A_4626_9893_6751995631A4_.wvu.Cols" sId="3"/>
    <undo index="0" exp="area" ref3D="1" dr="$C$1:$Q$1048576" dn="Z_687A4863_1825_4D63_B732_E76682E6DE4F_.wvu.Cols" sId="3"/>
    <undo index="0" exp="area" ref3D="1" dr="$D$1:$D$1048576" dn="Z_52EFF634_6180_488B_AC31_853256997E5C_.wvu.Cols" sId="3"/>
    <undo index="1" exp="area" ref3D="1" dr="$A$25:$XFD$25" dn="Z_EB23FC34_EB9F_4A12_8CA9_C3B8F6F151C1_.wvu.Rows" sId="3"/>
    <rfmt sheetId="3" xfDxf="1" sqref="D1:D1048576" start="0" length="0">
      <dxf>
        <font>
          <sz val="9"/>
          <name val="Open Sans"/>
          <scheme val="none"/>
        </font>
      </dxf>
    </rfmt>
    <rcc rId="0" sId="3" dxf="1">
      <nc r="D1" t="inlineStr">
        <is>
          <t>31.12.2017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4146222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2136474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1647823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107839897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5631488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26905088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889372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490327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930717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1414227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1065068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157194589</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2783083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2047397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111481135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6940096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1488602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192925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50652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102482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2882676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133864862</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21893318</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714466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1066075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2199313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1436409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23329727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157194589</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1" sId="3" ref="D1:D1048576" action="deleteCol">
    <undo index="3" exp="ref" ref3D="1" v="1" dr="D32" r="G39" sId="16"/>
    <undo index="0" exp="ref" ref3D="1" v="1" dr="D13" r="G21" sId="10"/>
    <undo index="0" exp="area" ref3D="1" dr="$D$1:$K$1048576" dn="Z_9AF4A83C_CF57_4B40_8A74_6A0EA6C2FE5C_.wvu.Cols" sId="3"/>
    <undo index="0" exp="area" ref3D="1" dr="$D$1:$K$1048576" dn="Z_8DA78CF1_615A_4626_9893_6751995631A4_.wvu.Cols" sId="3"/>
    <undo index="0" exp="area" ref3D="1" dr="$C$1:$P$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43101</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4146222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2136474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1647823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107556726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105961354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1595372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5631488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3">
        <v>26889994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25984209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93165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812620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2385727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889372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490327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930717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1473247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1065068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156955344</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2783083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2047397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111481135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6940096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1488602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192925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65686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102482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2882850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133880070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21638865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670419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855668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2199314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1436409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23075274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156955344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2" sId="3" ref="D1:D1048576" action="deleteCol">
    <undo index="3" exp="ref" ref3D="1" v="1" dr="D32" r="H39" sId="16"/>
    <undo index="3" exp="ref" ref3D="1" v="1" dr="D5" r="H22" sId="16"/>
    <undo index="1" exp="ref" ref3D="1" v="1" dr="D13" r="H21" sId="10"/>
    <undo index="0" exp="area" ref3D="1" dr="$D$1:$J$1048576" dn="Z_9AF4A83C_CF57_4B40_8A74_6A0EA6C2FE5C_.wvu.Cols" sId="3"/>
    <undo index="0" exp="area" ref3D="1" dr="$D$1:$J$1048576" dn="Z_8DA78CF1_615A_4626_9893_6751995631A4_.wvu.Cols" sId="3"/>
    <undo index="0" exp="area" ref3D="1" dr="$C$1:$O$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c r="D1" t="inlineStr">
        <is>
          <t>31.03.2018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5202843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1810599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1415122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109077791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107577229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1500562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5567891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27661682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26750860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99238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811584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2607112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901864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486567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898332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1445532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15261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1039282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159841934</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3838090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2219765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113576582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7041622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5164719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1500901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147693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68036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108114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2431684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136097206</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22214036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16923096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807876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3055796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433933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1530692</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23744728</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159841934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3" sId="3" ref="D1:D1048576" action="deleteCol">
    <undo index="3" exp="ref" ref3D="1" v="1" dr="D32" r="I39" sId="16"/>
    <undo index="3" exp="ref" ref3D="1" v="1" dr="D5" r="I22" sId="16"/>
    <undo index="1" exp="ref" ref3D="1" v="1" dr="D13" r="I21" sId="10"/>
    <undo index="0" exp="area" ref3D="1" dr="$D$1:$I$1048576" dn="Z_9AF4A83C_CF57_4B40_8A74_6A0EA6C2FE5C_.wvu.Cols" sId="3"/>
    <undo index="0" exp="area" ref3D="1" dr="$D$1:$I$1048576" dn="Z_8DA78CF1_615A_4626_9893_6751995631A4_.wvu.Cols" sId="3"/>
    <undo index="0" exp="area" ref3D="1" dr="$C$1:$N$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c r="D1" t="inlineStr">
        <is>
          <t>30.06.2018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4681443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1704535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1717630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114176972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112688503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1488469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7544762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33527451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32565132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118746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843573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1638155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855457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495572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900490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1534620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12860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1338337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171840340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3252586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2250847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122024315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8654914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2665741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6068808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114479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64295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152034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2632224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147880243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22549097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17959061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803829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1715129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1077743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1411000</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23960097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171840340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4" sId="3" ref="D1:D1048576" action="deleteCol">
    <undo index="3" exp="ref" ref3D="1" v="1" dr="D32" r="J39" sId="16"/>
    <undo index="3" exp="ref" ref3D="1" v="1" dr="D5" r="J22" sId="16"/>
    <undo index="1" exp="ref" ref3D="1" v="1" dr="D13" r="J21" sId="10"/>
    <undo index="0" exp="area" ref3D="1" dr="$D$1:$H$1048576" dn="Z_9AF4A83C_CF57_4B40_8A74_6A0EA6C2FE5C_.wvu.Cols" sId="3"/>
    <undo index="0" exp="area" ref3D="1" dr="$D$1:$H$1048576" dn="Z_8DA78CF1_615A_4626_9893_6751995631A4_.wvu.Cols" sId="3"/>
    <undo index="0" exp="area" ref3D="1" dr="$C$1:$M$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c r="D1" t="inlineStr">
        <is>
          <t>30.09.2018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6835281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1743975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1295044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116590007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115127536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9">
        <v>1462471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9887869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33986072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33013402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131330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841340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2746983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871776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526149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918828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1577736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13985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1189769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179895530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3646033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2415070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124629188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10899542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8208916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2641923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140937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65656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118947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2619243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155385455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23020221</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17962140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774943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1714594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1575209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1489854</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24510075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179895530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5" sId="3" ref="D1:D1048576" action="deleteCol">
    <undo index="3" exp="ref" ref3D="1" v="1" dr="D32" r="K39" sId="16"/>
    <undo index="3" exp="ref" ref3D="1" v="1" dr="D5" r="K22" sId="16"/>
    <undo index="1" exp="ref" ref3D="1" v="1" dr="D13" r="K21" sId="10"/>
    <undo index="0" exp="area" ref3D="1" dr="$D$1:$G$1048576" dn="Z_9AF4A83C_CF57_4B40_8A74_6A0EA6C2FE5C_.wvu.Cols" sId="3"/>
    <undo index="0" exp="area" ref3D="1" dr="$D$1:$G$1048576" dn="Z_8DA78CF1_615A_4626_9893_6751995631A4_.wvu.Cols" sId="3"/>
    <undo index="0" exp="area" ref3D="1" dr="$C$1:$L$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43465</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8907552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2936214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1260084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137460378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135643297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366751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1450330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9189763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37844506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36886457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136511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821538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1708744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891952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819409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986384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1760121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12145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1166995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206656303</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2832928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2393883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149616658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9896543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9368617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2644341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288300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81048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132881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2806404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180061603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25030516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18911741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1019373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1715165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2363354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1564184</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26594700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206656303</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6" sId="3" ref="D1:D1048576" action="deleteCol">
    <undo index="3" exp="ref" ref3D="1" v="1" dr="D32" r="L39" sId="16"/>
    <undo index="3" exp="ref" ref3D="1" v="1" dr="D5" r="L22" sId="16"/>
    <undo index="1" exp="ref" ref3D="1" v="1" dr="D13" r="L21" sId="10"/>
    <undo index="0" exp="area" ref3D="1" dr="$D$1:$F$1048576" dn="Z_9AF4A83C_CF57_4B40_8A74_6A0EA6C2FE5C_.wvu.Cols" sId="3"/>
    <undo index="0" exp="area" ref3D="1" dr="$D$1:$F$1048576" dn="Z_8DA78CF1_615A_4626_9893_6751995631A4_.wvu.Cols" sId="3"/>
    <undo index="0" exp="area" ref3D="1" dr="$C$1:$K$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43555</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7201578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1700577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1483868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138667143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136932592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392279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1342272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12353498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37976558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36994963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163878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817717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1601898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906884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773264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752271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984553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1750550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10993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1152820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209028511</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2999969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2799501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147745854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12276566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9297910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829328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2652866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244386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71081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199142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3122394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182238997</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25379061</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18914513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1025050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4079608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339007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1410453</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26789514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209028511</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7" sId="3" ref="D1:D1048576" action="deleteCol">
    <undo index="3" exp="ref" ref3D="1" v="1" dr="D32" r="M39" sId="16"/>
    <undo index="3" exp="ref" ref3D="1" v="1" dr="D5" r="M22" sId="16"/>
    <undo index="1" exp="ref" ref3D="1" v="1" dr="D13" r="M21" sId="10"/>
    <undo index="0" exp="area" ref3D="1" dr="$D$1:$E$1048576" dn="Z_9AF4A83C_CF57_4B40_8A74_6A0EA6C2FE5C_.wvu.Cols" sId="3"/>
    <undo index="0" exp="area" ref3D="1" dr="$D$1:$E$1048576" dn="Z_8DA78CF1_615A_4626_9893_6751995631A4_.wvu.Cols" sId="3"/>
    <undo index="0" exp="area" ref3D="1" dr="$C$1:$J$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43646</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6041063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2310836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1615563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140725703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139051895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419535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1254273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8046822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38081452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37097116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177035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807301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1216615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865227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742302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748294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922098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1776340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1085831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205901246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3456334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2679022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149675448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7816340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9888731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783653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2627382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164102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54716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179256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3046579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180371563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24132374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20123479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1213076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839464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935472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1397309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25529683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205901246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8" sId="3" ref="D1:D1048576" action="deleteCol">
    <undo index="3" exp="ref" ref3D="1" v="1" dr="D32" r="N39" sId="16"/>
    <undo index="3" exp="ref" ref3D="1" v="1" dr="D5" r="N22" sId="16"/>
    <undo index="1" exp="ref" ref3D="1" v="1" dr="D13" r="N21" sId="10"/>
    <undo index="0" exp="area" ref3D="1" dr="$D$1:$D$1048576" dn="Z_9AF4A83C_CF57_4B40_8A74_6A0EA6C2FE5C_.wvu.Cols" sId="3"/>
    <undo index="0" exp="area" ref3D="1" dr="$D$1:$D$1048576" dn="Z_8DA78CF1_615A_4626_9893_6751995631A4_.wvu.Cols" sId="3"/>
    <undo index="0" exp="area" ref3D="1" dr="$C$1:$I$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43738</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7689819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2766181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2799735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143825386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141615368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984048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1225970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223860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37581667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36585574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187335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808758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1167517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885208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734570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744992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894006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1879861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11120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1157007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204072985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3997194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3294662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151026677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1024092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11234769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753151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2679254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350464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56080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169423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3069057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177654823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24937822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20126366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1331334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827926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1631313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1480340</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26418162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204072985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49" sId="3" ref="D1:D1048576" action="deleteCol">
    <undo index="3" exp="ref" ref3D="1" v="1" dr="D32" r="O39" sId="16"/>
    <undo index="3" exp="ref" ref3D="1" v="1" dr="D5" r="O22" sId="16"/>
    <undo index="1" exp="ref" ref3D="1" v="1" dr="D13" r="O21" sId="10"/>
    <undo index="0" exp="area" ref3D="1" dr="$A$1:$D$53" dn="Z_94D3F5C6_9F13_4557_913D_E7CD376B110B_.wvu.PrintArea" sId="3"/>
    <undo index="0" exp="area" ref3D="1" dr="$A$1:$D$53" dn="Z_9AF4A83C_CF57_4B40_8A74_6A0EA6C2FE5C_.wvu.PrintArea" sId="3"/>
    <undo index="0" exp="area" ref3D="1" dr="$A$1:$D$53" dn="Z_687A4863_1825_4D63_B732_E76682E6DE4F_.wvu.PrintArea" sId="3"/>
    <undo index="0" exp="area" ref3D="1" dr="$A$1:$D$53" dn="Z_899D69CD_4B7E_42BC_9944_5BD922EB798C_.wvu.PrintArea" sId="3"/>
    <undo index="0" exp="area" ref3D="1" dr="$C$1:$H$1048576" dn="Z_687A4863_1825_4D63_B732_E76682E6DE4F_.wvu.Cols" sId="3"/>
    <undo index="0" exp="area" ref3D="1" dr="$A$1:$D$53" dn="Z_8DA78CF1_615A_4626_9893_6751995631A4_.wvu.PrintArea" sId="3"/>
    <undo index="0" exp="area" ref3D="1" dr="$A$1:$D$53" dn="Z_25FAB884_5E17_4008_8139_33D910C7DEFE_.wvu.PrintArea" sId="3"/>
    <undo index="0" exp="area" ref3D="1" dr="$A$1:$D$53" dn="Z_12F8D032_8143_430B_8DFF_852E8796C402_.wvu.PrintArea" sId="3"/>
    <undo index="0" exp="area" ref3D="1" dr="$A$1:$D$53" dn="Obszar_wydruku" sId="3"/>
    <undo index="1" exp="area" ref3D="1" dr="$A$25:$XFD$25" dn="Z_EB23FC34_EB9F_4A12_8CA9_C3B8F6F151C1_.wvu.Rows" sId="3"/>
    <rfmt sheetId="3" xfDxf="1" sqref="D1:D1048576" start="0" length="0">
      <dxf>
        <font>
          <sz val="9"/>
          <name val="Open Sans"/>
          <scheme val="none"/>
        </font>
      </dxf>
    </rfmt>
    <rcc rId="0" sId="3" dxf="1" numFmtId="19">
      <nc r="D1">
        <v>43830</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7973014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3716582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2102481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143402629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141282371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923811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1196447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1851171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41328134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40248937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194285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884912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1089558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903113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772117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874078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838792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1847916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2679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1061846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209476166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5031744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2852440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156480343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990863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10629516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746632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2630271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343763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66109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445615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2279360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182496656</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25431987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20141925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1316061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814771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2138347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1547523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26979510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209476166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50" sId="3" ref="D1:D1048576" action="deleteCol">
    <undo index="3" exp="ref" ref3D="1" v="1" dr="D32" r="P39" sId="16"/>
    <undo index="3" exp="ref" ref3D="1" v="1" dr="D5" r="P22" sId="16"/>
    <undo index="0" exp="ref" ref3D="1" v="1" dr="D13" r="P21" sId="10"/>
    <undo index="0" exp="area" ref3D="1" dr="$C$1:$G$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43921</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7106086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5552427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3924398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147672910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145625317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946418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1101175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1160328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41193093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40130536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181321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881236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1152234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920752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728938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838877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796671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1866048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7184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1267521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215899523</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5392512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5346307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157756779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1143063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11812558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726541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2743390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317142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62126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484383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2873209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188658010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25635076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20184917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1346610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2911732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170934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1606437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27241513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215899523</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51" sId="3" ref="D1:D1048576" action="deleteCol">
    <undo index="3" exp="ref" ref3D="1" v="1" dr="D32" r="Q39" sId="16"/>
    <undo index="3" exp="ref" ref3D="1" v="1" dr="D5" r="Q22" sId="16"/>
    <undo index="0" exp="ref" ref3D="1" v="1" dr="D13" r="Q21" sId="10"/>
    <undo index="0" exp="area" ref3D="1" dr="$C$1:$F$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44012</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4211854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3987575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2750930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142622135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140436976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1135482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1049677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2169867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56806942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55799648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205854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801440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1129955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947922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696945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796281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751195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1910219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1104493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221609230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5370650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4509972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165889547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1084214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9967063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664663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2703243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60750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60684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500450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2910485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193721721</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26317842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1724523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1799655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475787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1569667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27887509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221609230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4252" sId="3" ref="D1:D1048576" action="deleteCol">
    <undo index="3" exp="ref" ref3D="1" v="1" dr="D32" r="R39" sId="16"/>
    <undo index="3" exp="ref" ref3D="1" v="1" dr="D5" r="R22" sId="16"/>
    <undo index="0" exp="ref" ref3D="1" v="1" dr="D13" r="R21" sId="10"/>
    <undo index="0" exp="area" ref3D="1" dr="$C$1:$E$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44104</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2907749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2971312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4730315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142051438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139855112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1140320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1056006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125828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61209949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60192017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103695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808264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105973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828689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978234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688811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784112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735823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1964394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1134331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222833964</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5188853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4568547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166726404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826814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10312795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645156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2731657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90245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59563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507401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2720500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194377935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26826490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1752578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955621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1629539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28456029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222833964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theme="0"/>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fmt sheetId="3" sqref="D59" start="0" length="0">
      <dxf>
        <font>
          <sz val="9"/>
          <color auto="1"/>
          <name val="Open Sans"/>
          <scheme val="none"/>
        </font>
      </dxf>
    </rfmt>
    <rfmt sheetId="3" sqref="D60" start="0" length="0">
      <dxf>
        <font>
          <sz val="9"/>
          <name val="Open Sans"/>
          <scheme val="none"/>
        </font>
      </dxf>
    </rfmt>
    <rfmt sheetId="3" sqref="D61" start="0" length="0">
      <dxf>
        <font>
          <sz val="9"/>
          <name val="Open Sans"/>
          <scheme val="none"/>
        </font>
      </dxf>
    </rfmt>
    <rfmt sheetId="3" sqref="D62" start="0" length="0">
      <dxf>
        <font>
          <sz val="9"/>
          <name val="Open Sans"/>
          <scheme val="none"/>
        </font>
      </dxf>
    </rfmt>
    <rfmt sheetId="3" sqref="D63" start="0" length="0">
      <dxf>
        <font>
          <sz val="9"/>
          <name val="Open Sans"/>
          <scheme val="none"/>
        </font>
      </dxf>
    </rfmt>
    <rfmt sheetId="3" sqref="D64" start="0" length="0">
      <dxf>
        <font>
          <sz val="9"/>
          <color auto="1"/>
          <name val="Open Sans"/>
          <scheme val="none"/>
        </font>
      </dxf>
    </rfmt>
    <rfmt sheetId="3" sqref="D65" start="0" length="0">
      <dxf>
        <font>
          <sz val="9"/>
          <color auto="1"/>
          <name val="Open Sans"/>
          <scheme val="none"/>
        </font>
      </dxf>
    </rfmt>
    <rfmt sheetId="3" sqref="D66" start="0" length="0">
      <dxf>
        <font>
          <sz val="9"/>
          <color auto="1"/>
          <name val="Open Sans"/>
          <scheme val="none"/>
        </font>
      </dxf>
    </rfmt>
    <rfmt sheetId="3" sqref="D67" start="0" length="0">
      <dxf>
        <font>
          <sz val="9"/>
          <name val="Open Sans"/>
          <scheme val="none"/>
        </font>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rc rId="4253" sId="3" ref="D1:D1048576" action="deleteCol">
    <undo index="3" exp="ref" ref3D="1" v="1" dr="D32" r="S39" sId="16"/>
    <undo index="3" exp="ref" ref3D="1" v="1" dr="D5" r="S22" sId="16"/>
    <undo index="0" exp="ref" ref3D="1" v="1" dr="D13" r="S21" sId="10"/>
    <undo index="0" exp="area" ref3D="1" dr="$C$1:$D$1048576" dn="Z_687A4863_1825_4D63_B732_E76682E6DE4F_.wvu.Cols" sId="3"/>
    <undo index="1" exp="area" ref3D="1" dr="$A$25:$XFD$25" dn="Z_EB23FC34_EB9F_4A12_8CA9_C3B8F6F151C1_.wvu.Rows" sId="3"/>
    <rfmt sheetId="3" xfDxf="1" sqref="D1:D1048576" start="0" length="0">
      <dxf>
        <font>
          <sz val="9"/>
          <name val="Open Sans"/>
          <scheme val="none"/>
        </font>
      </dxf>
    </rfmt>
    <rcc rId="0" sId="3" dxf="1" numFmtId="19">
      <nc r="D1">
        <v>44196</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5489303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2926522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3190423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141436291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129357246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1556791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892226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9630028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293583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66783434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65700052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110155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857331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115896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657664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998397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708356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803429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710657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1996552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11901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1030287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228748855</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5373312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4805438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171522255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653687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11241312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624690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2754605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79049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64541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389661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2582315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200090865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26994750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1839292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1037167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1663240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28657990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228748855</v>
      </nc>
      <ndxf>
        <font>
          <b/>
          <sz val="9"/>
          <color auto="1"/>
          <name val="Open Sans"/>
          <scheme val="none"/>
        </font>
        <numFmt numFmtId="3" formatCode="#,##0"/>
        <alignment horizontal="right" readingOrder="0"/>
        <border outline="0">
          <left style="thin">
            <color indexed="9"/>
          </left>
          <bottom style="thin">
            <color rgb="FFEC0000"/>
          </bottom>
        </border>
      </ndxf>
    </rcc>
    <rcc rId="0" sId="3" dxf="1" numFmtId="4">
      <nc r="D54">
        <v>0</v>
      </nc>
      <ndxf>
        <font>
          <sz val="9"/>
          <color theme="0"/>
          <name val="Open Sans"/>
          <scheme val="none"/>
        </font>
        <numFmt numFmtId="3" formatCode="#,##0"/>
      </ndxf>
    </rcc>
    <rfmt sheetId="3" sqref="D55" start="0" length="0">
      <dxf>
        <font>
          <sz val="8"/>
          <color auto="1"/>
          <name val="Open Sans"/>
          <scheme val="none"/>
        </font>
        <numFmt numFmtId="3" formatCode="#,##0"/>
      </dxf>
    </rfmt>
    <rfmt sheetId="3" sqref="D56" start="0" length="0">
      <dxf>
        <font>
          <sz val="8"/>
          <color auto="1"/>
          <name val="Open Sans"/>
          <scheme val="none"/>
        </font>
        <numFmt numFmtId="3" formatCode="#,##0"/>
      </dxf>
    </rfmt>
    <rfmt sheetId="3" sqref="D57" start="0" length="0">
      <dxf>
        <font>
          <sz val="8"/>
          <color auto="1"/>
          <name val="Open Sans"/>
          <scheme val="none"/>
        </font>
        <numFmt numFmtId="3" formatCode="#,##0"/>
      </dxf>
    </rfmt>
    <rfmt sheetId="3" sqref="D58" start="0" length="0">
      <dxf>
        <font>
          <sz val="8"/>
          <color auto="1"/>
          <name val="Open Sans"/>
          <scheme val="none"/>
        </font>
        <numFmt numFmtId="3" formatCode="#,##0"/>
      </dxf>
    </rfmt>
    <rfmt sheetId="3" sqref="D59" start="0" length="0">
      <dxf>
        <font>
          <sz val="9"/>
          <color auto="1"/>
          <name val="Open Sans"/>
          <scheme val="none"/>
        </font>
      </dxf>
    </rfmt>
    <rfmt sheetId="3" sqref="D60" start="0" length="0">
      <dxf>
        <font>
          <sz val="8"/>
          <color auto="1"/>
          <name val="Open Sans"/>
          <scheme val="none"/>
        </font>
        <numFmt numFmtId="3" formatCode="#,##0"/>
      </dxf>
    </rfmt>
    <rfmt sheetId="3" sqref="D61" start="0" length="0">
      <dxf>
        <font>
          <sz val="8"/>
          <color auto="1"/>
          <name val="Open Sans"/>
          <scheme val="none"/>
        </font>
        <numFmt numFmtId="3" formatCode="#,##0"/>
      </dxf>
    </rfmt>
    <rfmt sheetId="3" sqref="D62" start="0" length="0">
      <dxf>
        <font>
          <sz val="8"/>
          <color auto="1"/>
          <name val="Open Sans"/>
          <scheme val="none"/>
        </font>
        <numFmt numFmtId="3" formatCode="#,##0"/>
      </dxf>
    </rfmt>
    <rfmt sheetId="3" sqref="D63" start="0" length="0">
      <dxf>
        <font>
          <sz val="9"/>
          <name val="Open Sans"/>
          <scheme val="none"/>
        </font>
      </dxf>
    </rfmt>
    <rfmt sheetId="3" sqref="D65" start="0" length="0">
      <dxf>
        <font>
          <sz val="8"/>
          <color auto="1"/>
          <name val="Open Sans"/>
          <scheme val="none"/>
        </font>
        <numFmt numFmtId="3" formatCode="#,##0"/>
      </dxf>
    </rfmt>
    <rfmt sheetId="3" sqref="D66" start="0" length="0">
      <dxf>
        <font>
          <sz val="8"/>
          <color auto="1"/>
          <name val="Open Sans"/>
          <scheme val="none"/>
        </font>
        <numFmt numFmtId="3" formatCode="#,##0"/>
      </dxf>
    </rfmt>
    <rfmt sheetId="3" sqref="D67" start="0" length="0">
      <dxf>
        <font>
          <sz val="8"/>
          <color auto="1"/>
          <name val="Open Sans"/>
          <scheme val="none"/>
        </font>
        <numFmt numFmtId="3" formatCode="#,##0"/>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rc rId="4254" sId="3" ref="D1:D1048576" action="deleteCol">
    <undo index="3" exp="ref" ref3D="1" v="1" dr="D32" r="T39" sId="16"/>
    <undo index="3" exp="ref" ref3D="1" v="1" dr="D5" r="T22" sId="16"/>
    <undo index="0" exp="ref" ref3D="1" v="1" dr="D13" r="T21" sId="10"/>
    <undo index="1" exp="area" ref3D="1" dr="$A$25:$XFD$25" dn="Z_EB23FC34_EB9F_4A12_8CA9_C3B8F6F151C1_.wvu.Rows" sId="3"/>
    <rfmt sheetId="3" xfDxf="1" sqref="D1:D1048576" start="0" length="0">
      <dxf>
        <font>
          <sz val="9"/>
          <name val="Open Sans"/>
          <scheme val="none"/>
        </font>
      </dxf>
    </rfmt>
    <rcc rId="0" sId="3" dxf="1" numFmtId="19">
      <nc r="D1">
        <v>44286</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10914631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3570869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3128426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142268413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128907765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2703415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846487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9810746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191774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68758852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67191633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112080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1336707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118432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643558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1015499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669130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748561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665512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24012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1872826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5318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1320448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237509885</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5387105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4276355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179484645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589300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12238115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585442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2774080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55179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390119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2641156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208421496</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27384381</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22352383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2077170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1781182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151753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1704008</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29088389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237509885</v>
      </nc>
      <ndxf>
        <font>
          <b/>
          <sz val="9"/>
          <color auto="1"/>
          <name val="Open Sans"/>
          <scheme val="none"/>
        </font>
        <numFmt numFmtId="3" formatCode="#,##0"/>
        <alignment horizontal="right" readingOrder="0"/>
        <border outline="0">
          <left style="thin">
            <color indexed="9"/>
          </left>
          <bottom style="thin">
            <color rgb="FFEC0000"/>
          </bottom>
        </border>
      </ndxf>
    </rcc>
    <rcc rId="0" sId="3" dxf="1" numFmtId="4">
      <nc r="D54">
        <v>0</v>
      </nc>
      <ndxf>
        <font>
          <sz val="9"/>
          <color theme="0"/>
          <name val="Open Sans"/>
          <scheme val="none"/>
        </font>
        <numFmt numFmtId="3" formatCode="#,##0"/>
      </ndxf>
    </rcc>
    <rfmt sheetId="3" sqref="D55" start="0" length="0">
      <dxf>
        <font>
          <sz val="8"/>
          <color auto="1"/>
          <name val="Open Sans"/>
          <scheme val="none"/>
        </font>
        <numFmt numFmtId="3" formatCode="#,##0"/>
      </dxf>
    </rfmt>
    <rfmt sheetId="3" sqref="D56" start="0" length="0">
      <dxf>
        <font>
          <sz val="8"/>
          <color auto="1"/>
          <name val="Open Sans"/>
          <scheme val="none"/>
        </font>
        <numFmt numFmtId="3" formatCode="#,##0"/>
      </dxf>
    </rfmt>
    <rfmt sheetId="3" sqref="D57" start="0" length="0">
      <dxf>
        <font>
          <sz val="8"/>
          <color auto="1"/>
          <name val="Open Sans"/>
          <scheme val="none"/>
        </font>
        <numFmt numFmtId="3" formatCode="#,##0"/>
      </dxf>
    </rfmt>
    <rfmt sheetId="3" sqref="D58" start="0" length="0">
      <dxf>
        <font>
          <sz val="8"/>
          <color auto="1"/>
          <name val="Open Sans"/>
          <scheme val="none"/>
        </font>
        <numFmt numFmtId="3" formatCode="#,##0"/>
      </dxf>
    </rfmt>
    <rfmt sheetId="3" sqref="D59" start="0" length="0">
      <dxf>
        <font>
          <sz val="9"/>
          <color auto="1"/>
          <name val="Open Sans"/>
          <scheme val="none"/>
        </font>
      </dxf>
    </rfmt>
    <rfmt sheetId="3" sqref="D60" start="0" length="0">
      <dxf>
        <font>
          <sz val="8"/>
          <color auto="1"/>
          <name val="Open Sans"/>
          <scheme val="none"/>
        </font>
        <numFmt numFmtId="3" formatCode="#,##0"/>
      </dxf>
    </rfmt>
    <rfmt sheetId="3" sqref="D61" start="0" length="0">
      <dxf>
        <font>
          <sz val="8"/>
          <color auto="1"/>
          <name val="Open Sans"/>
          <scheme val="none"/>
        </font>
        <numFmt numFmtId="3" formatCode="#,##0"/>
      </dxf>
    </rfmt>
    <rfmt sheetId="3" sqref="D62" start="0" length="0">
      <dxf>
        <font>
          <sz val="8"/>
          <color auto="1"/>
          <name val="Open Sans"/>
          <scheme val="none"/>
        </font>
        <numFmt numFmtId="3" formatCode="#,##0"/>
      </dxf>
    </rfmt>
    <rfmt sheetId="3" sqref="D63" start="0" length="0">
      <dxf>
        <font>
          <sz val="9"/>
          <name val="Open Sans"/>
          <scheme val="none"/>
        </font>
      </dxf>
    </rfmt>
    <rfmt sheetId="3" sqref="D65" start="0" length="0">
      <dxf>
        <font>
          <sz val="8"/>
          <color auto="1"/>
          <name val="Open Sans"/>
          <scheme val="none"/>
        </font>
        <numFmt numFmtId="3" formatCode="#,##0"/>
      </dxf>
    </rfmt>
    <rfmt sheetId="3" sqref="D66" start="0" length="0">
      <dxf>
        <font>
          <sz val="8"/>
          <color auto="1"/>
          <name val="Open Sans"/>
          <scheme val="none"/>
        </font>
        <numFmt numFmtId="3" formatCode="#,##0"/>
      </dxf>
    </rfmt>
    <rfmt sheetId="3" sqref="D67" start="0" length="0">
      <dxf>
        <font>
          <sz val="8"/>
          <color auto="1"/>
          <name val="Open Sans"/>
          <scheme val="none"/>
        </font>
        <numFmt numFmtId="3" formatCode="#,##0"/>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rc rId="4255" sId="3" ref="D1:D1048576" action="deleteCol">
    <undo index="3" exp="ref" ref3D="1" v="1" dr="D32" r="U39" sId="16"/>
    <undo index="3" exp="ref" ref3D="1" v="1" dr="D5" r="U22" sId="16"/>
    <undo index="0" exp="ref" ref3D="1" v="1" dr="D13" r="U21" sId="10"/>
    <undo index="1" exp="area" ref3D="1" dr="$A$25:$XFD$25" dn="Z_EB23FC34_EB9F_4A12_8CA9_C3B8F6F151C1_.wvu.Rows" sId="3"/>
    <rfmt sheetId="3" xfDxf="1" sqref="D1:D1048576" start="0" length="0">
      <dxf>
        <font>
          <sz val="9"/>
          <name val="Open Sans"/>
          <scheme val="none"/>
        </font>
      </dxf>
    </rfmt>
    <rcc rId="0" sId="3" dxf="1" numFmtId="19">
      <nc r="D1">
        <v>44377</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3165563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2935494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2874705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140822024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127978833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1980668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779038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10083485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587269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71165386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69713676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118325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1329921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3464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542154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917143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658384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756603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633445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151826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1922827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4674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1361046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230210599</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4212994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3464562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173180148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504734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13068826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529478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2720923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53612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422764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3120164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201278205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27284247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22399073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1754592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1734392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374297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1648147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28932394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230210599</v>
      </nc>
      <ndxf>
        <font>
          <b/>
          <sz val="9"/>
          <color auto="1"/>
          <name val="Open Sans"/>
          <scheme val="none"/>
        </font>
        <numFmt numFmtId="3" formatCode="#,##0"/>
        <alignment horizontal="right" readingOrder="0"/>
        <border outline="0">
          <left style="thin">
            <color indexed="9"/>
          </left>
          <bottom style="thin">
            <color rgb="FFEC0000"/>
          </bottom>
        </border>
      </ndxf>
    </rcc>
    <rcc rId="0" sId="3" dxf="1" numFmtId="4">
      <nc r="D54">
        <v>0</v>
      </nc>
      <ndxf>
        <font>
          <sz val="9"/>
          <color theme="0"/>
          <name val="Open Sans"/>
          <scheme val="none"/>
        </font>
        <numFmt numFmtId="3" formatCode="#,##0"/>
      </ndxf>
    </rcc>
    <rfmt sheetId="3" sqref="D55" start="0" length="0">
      <dxf>
        <font>
          <sz val="8"/>
          <color auto="1"/>
          <name val="Open Sans"/>
          <scheme val="none"/>
        </font>
        <numFmt numFmtId="3" formatCode="#,##0"/>
      </dxf>
    </rfmt>
    <rfmt sheetId="3" sqref="D56" start="0" length="0">
      <dxf>
        <font>
          <sz val="8"/>
          <color auto="1"/>
          <name val="Open Sans"/>
          <scheme val="none"/>
        </font>
        <numFmt numFmtId="3" formatCode="#,##0"/>
      </dxf>
    </rfmt>
    <rfmt sheetId="3" sqref="D57" start="0" length="0">
      <dxf>
        <font>
          <sz val="8"/>
          <color auto="1"/>
          <name val="Open Sans"/>
          <scheme val="none"/>
        </font>
        <numFmt numFmtId="3" formatCode="#,##0"/>
      </dxf>
    </rfmt>
    <rfmt sheetId="3" sqref="D58" start="0" length="0">
      <dxf>
        <font>
          <sz val="8"/>
          <color auto="1"/>
          <name val="Open Sans"/>
          <scheme val="none"/>
        </font>
        <numFmt numFmtId="3" formatCode="#,##0"/>
      </dxf>
    </rfmt>
    <rfmt sheetId="3" sqref="D59" start="0" length="0">
      <dxf>
        <font>
          <sz val="9"/>
          <color auto="1"/>
          <name val="Open Sans"/>
          <scheme val="none"/>
        </font>
      </dxf>
    </rfmt>
    <rfmt sheetId="3" sqref="D60" start="0" length="0">
      <dxf>
        <font>
          <sz val="8"/>
          <color auto="1"/>
          <name val="Open Sans"/>
          <scheme val="none"/>
        </font>
        <numFmt numFmtId="3" formatCode="#,##0"/>
      </dxf>
    </rfmt>
    <rfmt sheetId="3" sqref="D61" start="0" length="0">
      <dxf>
        <font>
          <sz val="8"/>
          <color auto="1"/>
          <name val="Open Sans"/>
          <scheme val="none"/>
        </font>
        <numFmt numFmtId="3" formatCode="#,##0"/>
      </dxf>
    </rfmt>
    <rfmt sheetId="3" sqref="D62" start="0" length="0">
      <dxf>
        <font>
          <sz val="8"/>
          <color auto="1"/>
          <name val="Open Sans"/>
          <scheme val="none"/>
        </font>
        <numFmt numFmtId="3" formatCode="#,##0"/>
      </dxf>
    </rfmt>
    <rfmt sheetId="3" sqref="D63" start="0" length="0">
      <dxf>
        <font>
          <sz val="9"/>
          <name val="Open Sans"/>
          <scheme val="none"/>
        </font>
      </dxf>
    </rfmt>
    <rfmt sheetId="3" sqref="D65" start="0" length="0">
      <dxf>
        <font>
          <sz val="8"/>
          <color auto="1"/>
          <name val="Open Sans"/>
          <scheme val="none"/>
        </font>
        <numFmt numFmtId="3" formatCode="#,##0"/>
      </dxf>
    </rfmt>
    <rfmt sheetId="3" sqref="D66" start="0" length="0">
      <dxf>
        <font>
          <sz val="8"/>
          <color auto="1"/>
          <name val="Open Sans"/>
          <scheme val="none"/>
        </font>
        <numFmt numFmtId="3" formatCode="#,##0"/>
      </dxf>
    </rfmt>
    <rfmt sheetId="3" sqref="D67" start="0" length="0">
      <dxf>
        <font>
          <sz val="8"/>
          <color auto="1"/>
          <name val="Open Sans"/>
          <scheme val="none"/>
        </font>
        <numFmt numFmtId="3" formatCode="#,##0"/>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cc rId="4256" sId="4" numFmtId="4">
    <oc r="C2">
      <f>SUM(C3:C4,C6,C7:C10)</f>
    </oc>
    <nc r="C2">
      <v>1559802</v>
    </nc>
  </rcc>
  <rcc rId="4257" sId="4" numFmtId="4">
    <oc r="D2">
      <f>SUM(D3:D4,D6,D7:D10)</f>
    </oc>
    <nc r="D2">
      <v>1620968</v>
    </nc>
  </rcc>
  <rcc rId="4258" sId="4" numFmtId="4">
    <oc r="E2">
      <f>SUM(E3:E4,E6,E7:E10)</f>
    </oc>
    <nc r="E2">
      <v>1663808</v>
    </nc>
  </rcc>
  <rcc rId="4259" sId="4" numFmtId="4">
    <oc r="F2">
      <f>SUM(F3:F4,F6,F7:F10)</f>
    </oc>
    <nc r="F2">
      <v>1684729</v>
    </nc>
  </rcc>
  <rcc rId="4260" sId="4" numFmtId="4">
    <oc r="G2">
      <f>SUM(G3:G4,G6,G7:G10)</f>
    </oc>
    <nc r="G2">
      <v>1688501</v>
    </nc>
  </rcc>
  <rcc rId="4261" sId="4" numFmtId="4">
    <oc r="H2">
      <f>SUM(H3:H4,H6,H7:H10)</f>
    </oc>
    <nc r="H2">
      <v>1736743</v>
    </nc>
  </rcc>
  <rcc rId="4262" sId="4" numFmtId="4">
    <oc r="I2">
      <f>SUM(I3:I4,I6,I7:I10)</f>
    </oc>
    <nc r="I2">
      <v>1805709</v>
    </nc>
  </rcc>
  <rcc rId="4263" sId="4" numFmtId="4">
    <oc r="J2">
      <f>SUM(J3:J4,J6,J7:J10)</f>
    </oc>
    <nc r="J2">
      <v>1982843</v>
    </nc>
  </rcc>
  <rcc rId="4264" sId="4" numFmtId="4">
    <oc r="K2">
      <f>SUM(K3:K4,K6,K7:K10)</f>
    </oc>
    <nc r="K2">
      <v>2081699</v>
    </nc>
  </rcc>
  <rcc rId="4265" sId="4" numFmtId="4">
    <oc r="L2">
      <f>SUM(L3:L4,L6,L7:L10)</f>
    </oc>
    <nc r="L2">
      <v>2116449</v>
    </nc>
  </rcc>
  <rcc rId="4266" sId="4" numFmtId="4">
    <oc r="M2">
      <f>SUM(M3:M4,M6,M7:M10)</f>
    </oc>
    <nc r="M2">
      <v>2166156</v>
    </nc>
  </rcc>
  <rcc rId="4267" sId="4" numFmtId="4">
    <oc r="N2">
      <f>SUM(N3:N4,N6,N7:N10)</f>
    </oc>
    <nc r="N2">
      <v>2097532</v>
    </nc>
  </rcc>
  <rcc rId="4268" sId="4" numFmtId="4">
    <oc r="O2">
      <f>SUM(O3:O4,O6,O7:O10)</f>
    </oc>
    <nc r="O2">
      <v>2040719</v>
    </nc>
  </rcc>
  <rcc rId="4269" sId="4" numFmtId="4">
    <oc r="P2">
      <f>SUM(P3:P4,P6,P7:P10)</f>
    </oc>
    <nc r="P2">
      <v>1748376</v>
    </nc>
  </rcc>
  <rcc rId="4270" sId="4" numFmtId="4">
    <oc r="Q2">
      <f>SUM(Q3:Q4,Q6,Q7:Q10)</f>
    </oc>
    <nc r="Q2">
      <v>1538368</v>
    </nc>
  </rcc>
  <rcc rId="4271" sId="4" numFmtId="4">
    <oc r="R2">
      <f>SUM(R3:R4,R6,R7:R10)</f>
    </oc>
    <nc r="R2">
      <v>1529697</v>
    </nc>
  </rcc>
  <rcc rId="4272" sId="4" numFmtId="4">
    <oc r="S2">
      <f>SUM(S3:S4,S6,S7:S11)</f>
    </oc>
    <nc r="S2">
      <v>1482078</v>
    </nc>
  </rcc>
  <rcc rId="4273" sId="4" numFmtId="4">
    <oc r="T2">
      <f>SUM(T3:T4,T6,T7:T11)</f>
    </oc>
    <nc r="T2">
      <v>1503872</v>
    </nc>
  </rcc>
  <rcc rId="4274" sId="4" numFmtId="4">
    <oc r="U2">
      <f>SUM(U3:U4,U6,U7:U11)</f>
    </oc>
    <nc r="U2">
      <v>1532526</v>
    </nc>
  </rcc>
  <rcc rId="4275" sId="4" numFmtId="4">
    <oc r="V2">
      <f>SUM(V3:V4,V6,V7:V11)</f>
    </oc>
    <nc r="V2">
      <v>1843809</v>
    </nc>
  </rcc>
  <rcc rId="4276" sId="4" numFmtId="4">
    <oc r="W2">
      <f>SUM(W3:W4,W6,W7:W11)</f>
    </oc>
    <nc r="W2">
      <v>2462698</v>
    </nc>
  </rcc>
  <rcc rId="4277" sId="4" numFmtId="4">
    <oc r="X2">
      <f>SUM(X3:X4,X6,X7:X11)</f>
    </oc>
    <nc r="X2">
      <v>3438855</v>
    </nc>
  </rcc>
  <rcc rId="4278" sId="4" numFmtId="34">
    <oc r="G3">
      <f>G14+G23+G26</f>
    </oc>
    <nc r="G3">
      <v>496216</v>
    </nc>
  </rcc>
  <rcc rId="4279" sId="4" numFmtId="34">
    <oc r="H3">
      <f>H14+H23+H26</f>
    </oc>
    <nc r="H3">
      <v>511595</v>
    </nc>
  </rcc>
  <rcc rId="4280" sId="4" numFmtId="34">
    <oc r="I3">
      <f>I14+I23+I26</f>
    </oc>
    <nc r="I3">
      <v>534737</v>
    </nc>
  </rcc>
  <rcc rId="4281" sId="4" numFmtId="34">
    <oc r="J3">
      <f>J14+J23+J26</f>
    </oc>
    <nc r="J3">
      <v>580009</v>
    </nc>
  </rcc>
  <rcc rId="4282" sId="4" numFmtId="34">
    <oc r="K3">
      <f>K14+K23+K26</f>
    </oc>
    <nc r="K3">
      <v>612516</v>
    </nc>
  </rcc>
  <rcc rId="4283" sId="4" numFmtId="34">
    <oc r="L3">
      <f>L14+L23+L26</f>
    </oc>
    <nc r="L3">
      <v>622815</v>
    </nc>
  </rcc>
  <rcc rId="4284" sId="4" numFmtId="34">
    <oc r="M3">
      <f>M14+M23+M26</f>
    </oc>
    <nc r="M3">
      <v>638868</v>
    </nc>
  </rcc>
  <rcc rId="4285" sId="4" numFmtId="34">
    <oc r="N3">
      <f>N14+N23+N26</f>
    </oc>
    <nc r="N3">
      <v>645950</v>
    </nc>
  </rcc>
  <rcc rId="4286" sId="4" numFmtId="34">
    <oc r="O3">
      <f>O14+O23+O26</f>
    </oc>
    <nc r="O3">
      <v>617256</v>
    </nc>
  </rcc>
  <rcc rId="4287" sId="4" numFmtId="34">
    <oc r="P3">
      <f>P14+P23+P26</f>
    </oc>
    <nc r="P3">
      <v>517381</v>
    </nc>
  </rcc>
  <rcc rId="4288" sId="4" numFmtId="34">
    <oc r="Q3">
      <f>Q14+Q23+Q26</f>
    </oc>
    <nc r="Q3">
      <v>451572</v>
    </nc>
  </rcc>
  <rcc rId="4289" sId="4" numFmtId="34">
    <oc r="R3">
      <f>R14+R23+R26</f>
    </oc>
    <nc r="R3">
      <v>456894</v>
    </nc>
  </rcc>
  <rcc rId="4290" sId="4" numFmtId="34">
    <oc r="S3">
      <f>S14+S23+S26</f>
    </oc>
    <nc r="S3">
      <v>360923</v>
    </nc>
  </rcc>
  <rcc rId="4291" sId="4" numFmtId="34">
    <oc r="T3">
      <f>T14+T23+T26</f>
    </oc>
    <nc r="T3">
      <v>369416</v>
    </nc>
  </rcc>
  <rcc rId="4292" sId="4" numFmtId="34">
    <oc r="U3">
      <f>U14+U23+U26</f>
    </oc>
    <nc r="U3">
      <v>366404</v>
    </nc>
  </rcc>
  <rcc rId="4293" sId="4" numFmtId="34">
    <oc r="V3">
      <f>V14+V23+V26</f>
    </oc>
    <nc r="V3">
      <v>419715</v>
    </nc>
  </rcc>
  <rcc rId="4294" sId="4" numFmtId="34">
    <oc r="W3">
      <f>W14+W23+W26</f>
    </oc>
    <nc r="W3">
      <v>590095</v>
    </nc>
  </rcc>
  <rcc rId="4295" sId="4" numFmtId="34">
    <oc r="X3">
      <f>X14+X23+X26</f>
    </oc>
    <nc r="X3">
      <v>860523</v>
    </nc>
  </rcc>
  <rcc rId="4296" sId="4" numFmtId="34">
    <oc r="G4">
      <f>G15+G27</f>
    </oc>
    <nc r="G4">
      <v>947745</v>
    </nc>
  </rcc>
  <rcc rId="4297" sId="4" numFmtId="34">
    <oc r="H4">
      <f>H15+H27</f>
    </oc>
    <nc r="H4">
      <v>978260</v>
    </nc>
  </rcc>
  <rcc rId="4298" sId="4" numFmtId="34">
    <oc r="I4">
      <f>I15+I27</f>
    </oc>
    <nc r="I4">
      <v>1002343</v>
    </nc>
  </rcc>
  <rcc rId="4299" sId="4" numFmtId="34">
    <oc r="J4">
      <f>J15+J27</f>
    </oc>
    <nc r="J4">
      <v>1100303</v>
    </nc>
  </rcc>
  <rcc rId="4300" sId="4" numFmtId="34">
    <oc r="K4">
      <f>K15+K27</f>
    </oc>
    <nc r="K4">
      <v>1156682</v>
    </nc>
  </rcc>
  <rcc rId="4301" sId="4" numFmtId="34">
    <oc r="L4">
      <f>L15+L27</f>
    </oc>
    <nc r="L4">
      <v>1194984</v>
    </nc>
  </rcc>
  <rcc rId="4302" sId="4" numFmtId="34">
    <oc r="M4">
      <f>M15+M27</f>
    </oc>
    <nc r="M4">
      <v>1239653</v>
    </nc>
  </rcc>
  <rcc rId="4303" sId="4" numFmtId="34">
    <oc r="N4">
      <f>N15+N27</f>
    </oc>
    <nc r="N4">
      <v>1173562</v>
    </nc>
  </rcc>
  <rcc rId="4304" sId="4" numFmtId="34">
    <oc r="O4">
      <f>O15+O27</f>
    </oc>
    <nc r="O4">
      <v>1161883</v>
    </nc>
  </rcc>
  <rcc rId="4305" sId="4" numFmtId="34">
    <oc r="P4">
      <f>P15+P27</f>
    </oc>
    <nc r="P4">
      <v>1000596</v>
    </nc>
  </rcc>
  <rcc rId="4306" sId="4" numFmtId="34">
    <oc r="Q4">
      <f>Q15+Q27</f>
    </oc>
    <nc r="Q4">
      <v>868014</v>
    </nc>
  </rcc>
  <rcc rId="4307" sId="4" numFmtId="34">
    <oc r="R4">
      <f>R15+R27</f>
    </oc>
    <nc r="R4">
      <v>871255</v>
    </nc>
  </rcc>
  <rcc rId="4308" sId="4" numFmtId="34">
    <oc r="S4">
      <f>S15+S27</f>
    </oc>
    <nc r="S4">
      <v>841613</v>
    </nc>
  </rcc>
  <rcc rId="4309" sId="4" numFmtId="34">
    <oc r="T4">
      <f>T15+T27</f>
    </oc>
    <nc r="T4">
      <v>851898</v>
    </nc>
  </rcc>
  <rcc rId="4310" sId="4" numFmtId="34">
    <oc r="U4">
      <f>U15+U27</f>
    </oc>
    <nc r="U4">
      <v>895167</v>
    </nc>
  </rcc>
  <rcc rId="4311" sId="4" numFmtId="34">
    <oc r="V4">
      <f>V15+V27</f>
    </oc>
    <nc r="V4">
      <v>1004492</v>
    </nc>
  </rcc>
  <rcc rId="4312" sId="4" numFmtId="34">
    <oc r="W4">
      <f>W15+W27</f>
    </oc>
    <nc r="W4">
      <v>1298765</v>
    </nc>
  </rcc>
  <rcc rId="4313" sId="4" numFmtId="34">
    <oc r="X4">
      <f>X15+X27</f>
    </oc>
    <nc r="X4">
      <v>1699629</v>
    </nc>
  </rcc>
  <rcc rId="4314" sId="4" numFmtId="34">
    <oc r="G5">
      <f>G16+G28</f>
    </oc>
    <nc r="G5">
      <v>280304</v>
    </nc>
  </rcc>
  <rcc rId="4315" sId="4" numFmtId="34">
    <oc r="H5">
      <f>H16+H28</f>
    </oc>
    <nc r="H5">
      <v>293213</v>
    </nc>
  </rcc>
  <rcc rId="4316" sId="4" numFmtId="34">
    <oc r="I5">
      <f>I16+I28</f>
    </oc>
    <nc r="I5">
      <v>303386</v>
    </nc>
  </rcc>
  <rcc rId="4317" sId="4" numFmtId="34">
    <oc r="J5">
      <f>J16+J28</f>
    </oc>
    <nc r="J5">
      <v>355178</v>
    </nc>
  </rcc>
  <rcc rId="4318" sId="4" numFmtId="34">
    <oc r="K5">
      <f>K16+K28</f>
    </oc>
    <nc r="K5">
      <v>396264</v>
    </nc>
  </rcc>
  <rcc rId="4319" sId="4" numFmtId="34">
    <oc r="L5">
      <f>L16+L28</f>
    </oc>
    <nc r="L5">
      <v>407861</v>
    </nc>
  </rcc>
  <rcc rId="4320" sId="4" numFmtId="34">
    <oc r="M5">
      <f>M16+M28</f>
    </oc>
    <nc r="M5">
      <v>418730</v>
    </nc>
  </rcc>
  <rcc rId="4321" sId="4" numFmtId="34">
    <oc r="N5">
      <f>N16+N28</f>
    </oc>
    <nc r="N5">
      <v>423653</v>
    </nc>
  </rcc>
  <rcc rId="4322" sId="4" numFmtId="34">
    <oc r="O5">
      <f>O16+O28</f>
    </oc>
    <nc r="O5">
      <v>423909</v>
    </nc>
  </rcc>
  <rcc rId="4323" sId="4" numFmtId="34">
    <oc r="P5">
      <f>P16+P28</f>
    </oc>
    <nc r="P5">
      <v>359484</v>
    </nc>
  </rcc>
  <rcc rId="4324" sId="4" numFmtId="34">
    <oc r="Q5">
      <f>Q16+Q28</f>
    </oc>
    <nc r="Q5">
      <v>286950</v>
    </nc>
  </rcc>
  <rcc rId="4325" sId="4" numFmtId="34">
    <oc r="R5">
      <f>R16+R28</f>
    </oc>
    <nc r="R5">
      <v>278684</v>
    </nc>
  </rcc>
  <rcc rId="4326" sId="4" numFmtId="34">
    <oc r="S5">
      <f>S16+S28</f>
    </oc>
    <nc r="S5">
      <v>272561</v>
    </nc>
  </rcc>
  <rcc rId="4327" sId="4" numFmtId="34">
    <oc r="T5">
      <f>T16+T28</f>
    </oc>
    <nc r="T5">
      <v>279564</v>
    </nc>
  </rcc>
  <rcc rId="4328" sId="4" numFmtId="34">
    <oc r="U5">
      <f>U16+U28</f>
    </oc>
    <nc r="U5">
      <v>291927</v>
    </nc>
  </rcc>
  <rcc rId="4329" sId="4" numFmtId="34">
    <oc r="V5">
      <f>V16+V28</f>
    </oc>
    <nc r="V5">
      <v>350651</v>
    </nc>
  </rcc>
  <rcc rId="4330" sId="4" numFmtId="34">
    <oc r="W5">
      <f>W16+W28</f>
    </oc>
    <nc r="W5">
      <v>553040</v>
    </nc>
  </rcc>
  <rcc rId="4331" sId="4" numFmtId="34">
    <oc r="X5">
      <f>X16+X28</f>
    </oc>
    <nc r="X5">
      <v>855658</v>
    </nc>
  </rcc>
  <rcc rId="4332" sId="4" numFmtId="34">
    <oc r="G6">
      <f>G24+G29</f>
    </oc>
    <nc r="G6">
      <v>169101</v>
    </nc>
  </rcc>
  <rcc rId="4333" sId="4" numFmtId="34">
    <oc r="H6">
      <f>H24+H29</f>
    </oc>
    <nc r="H6">
      <v>169183</v>
    </nc>
  </rcc>
  <rcc rId="4334" sId="4" numFmtId="34">
    <oc r="I6">
      <f>I24+I29</f>
    </oc>
    <nc r="I6">
      <v>192883</v>
    </nc>
  </rcc>
  <rcc rId="4335" sId="4" numFmtId="34">
    <oc r="J6">
      <f>J24+J29</f>
    </oc>
    <nc r="J6">
      <v>211727</v>
    </nc>
  </rcc>
  <rcc rId="4336" sId="4" numFmtId="34">
    <oc r="K6">
      <f>K24+K29</f>
    </oc>
    <nc r="K6">
      <v>228036</v>
    </nc>
  </rcc>
  <rcc rId="4337" sId="4" numFmtId="34">
    <oc r="L6">
      <f>L24+L29</f>
    </oc>
    <nc r="L6">
      <v>215282</v>
    </nc>
  </rcc>
  <rcc rId="4338" sId="4" numFmtId="34">
    <oc r="M6">
      <f>M24+M29</f>
    </oc>
    <nc r="M6">
      <v>203939</v>
    </nc>
  </rcc>
  <rcc rId="4339" sId="4" numFmtId="34">
    <oc r="N6">
      <f>N24+N29</f>
    </oc>
    <nc r="N6">
      <v>207409</v>
    </nc>
  </rcc>
  <rcc rId="4340" sId="4" numFmtId="34">
    <oc r="O6">
      <f>O24+O29</f>
    </oc>
    <nc r="O6">
      <v>199946</v>
    </nc>
  </rcc>
  <rcc rId="4341" sId="4" numFmtId="34">
    <oc r="P6">
      <f>P24+P29</f>
    </oc>
    <nc r="P6">
      <v>204724</v>
    </nc>
  </rcc>
  <rcc rId="4342" sId="4" numFmtId="34">
    <oc r="Q6">
      <f>Q24+Q29</f>
    </oc>
    <nc r="Q6">
      <v>213409</v>
    </nc>
  </rcc>
  <rcc rId="4343" sId="4" numFmtId="34">
    <oc r="R6">
      <f>R24+R29</f>
    </oc>
    <nc r="R6">
      <v>208088</v>
    </nc>
  </rcc>
  <rcc rId="4344" sId="4" numFmtId="34">
    <oc r="S6">
      <f>S24+S29</f>
    </oc>
    <nc r="S6">
      <v>201596</v>
    </nc>
  </rcc>
  <rcc rId="4345" sId="4" numFmtId="34">
    <oc r="T6">
      <f>T24+T29</f>
    </oc>
    <nc r="T6">
      <v>204251</v>
    </nc>
  </rcc>
  <rcc rId="4346" sId="4" numFmtId="34">
    <oc r="U6">
      <f>U24+U29</f>
    </oc>
    <nc r="U6">
      <v>190646</v>
    </nc>
  </rcc>
  <rcc rId="4347" sId="4" numFmtId="34">
    <oc r="V6">
      <f>V24+V29+V21</f>
    </oc>
    <nc r="V6">
      <v>316027</v>
    </nc>
  </rcc>
  <rcc rId="4348" sId="4" numFmtId="34">
    <oc r="W6">
      <f>W24+W29+W21</f>
    </oc>
    <nc r="W6">
      <v>399091</v>
    </nc>
  </rcc>
  <rcc rId="4349" sId="4" numFmtId="34">
    <oc r="X6">
      <f>X24+X29+X21</f>
    </oc>
    <nc r="X6">
      <v>578026</v>
    </nc>
  </rcc>
  <rcc rId="4350" sId="4" numFmtId="34">
    <oc r="G7">
      <f>G17</f>
    </oc>
    <nc r="G7">
      <v>13653</v>
    </nc>
  </rcc>
  <rcc rId="4351" sId="4" numFmtId="34">
    <oc r="H7">
      <f>H17</f>
    </oc>
    <nc r="H7">
      <v>15780</v>
    </nc>
  </rcc>
  <rcc rId="4352" sId="4" numFmtId="34">
    <oc r="I7">
      <f>I17</f>
    </oc>
    <nc r="I7">
      <v>16818</v>
    </nc>
  </rcc>
  <rcc rId="4353" sId="4" numFmtId="34">
    <oc r="J7">
      <f>J17</f>
    </oc>
    <nc r="J7">
      <v>26701</v>
    </nc>
  </rcc>
  <rcc rId="4354" sId="4" numFmtId="34">
    <oc r="K7">
      <f>K17</f>
    </oc>
    <nc r="K7">
      <v>24615</v>
    </nc>
  </rcc>
  <rcc rId="4355" sId="4" numFmtId="34">
    <oc r="L7">
      <f>L17</f>
    </oc>
    <nc r="L7">
      <v>25573</v>
    </nc>
  </rcc>
  <rcc rId="4356" sId="4" numFmtId="34">
    <oc r="M7">
      <f>M17</f>
    </oc>
    <nc r="M7">
      <v>26866</v>
    </nc>
  </rcc>
  <rcc rId="4357" sId="4" numFmtId="34">
    <oc r="N7">
      <f>N17</f>
    </oc>
    <nc r="N7">
      <v>17314</v>
    </nc>
  </rcc>
  <rcc rId="4358" sId="4" numFmtId="34">
    <oc r="O7">
      <f>O17</f>
    </oc>
    <nc r="O7">
      <v>11609</v>
    </nc>
  </rcc>
  <rcc rId="4359" sId="4" numFmtId="34">
    <oc r="P7">
      <f>P17</f>
    </oc>
    <nc r="P7">
      <v>3725</v>
    </nc>
  </rcc>
  <rcc rId="4360" sId="4" numFmtId="34">
    <oc r="Q7">
      <f>Q17</f>
    </oc>
    <nc r="Q7">
      <v>454</v>
    </nc>
  </rcc>
  <rcc rId="4361" sId="4" numFmtId="34">
    <oc r="R7">
      <f>R17</f>
    </oc>
    <nc r="R7">
      <v>546</v>
    </nc>
  </rcc>
  <rcc rId="4362" sId="4" numFmtId="34">
    <oc r="S7">
      <f>S17</f>
    </oc>
    <nc r="S7">
      <v>331</v>
    </nc>
  </rcc>
  <rcc rId="4363" sId="4" numFmtId="34">
    <oc r="T7">
      <f>T17</f>
    </oc>
    <nc r="T7">
      <v>112</v>
    </nc>
  </rcc>
  <rcc rId="4364" sId="4" numFmtId="34">
    <oc r="U7">
      <f>U17</f>
    </oc>
    <nc r="U7">
      <v>-100</v>
    </nc>
  </rcc>
  <rcc rId="4365" sId="4" numFmtId="34">
    <oc r="V7">
      <f>V17</f>
    </oc>
    <nc r="V7">
      <v>6008</v>
    </nc>
  </rcc>
  <rcc rId="4366" sId="4" numFmtId="34">
    <oc r="W7">
      <f>W17</f>
    </oc>
    <nc r="W7">
      <v>27697</v>
    </nc>
  </rcc>
  <rcc rId="4367" sId="4" numFmtId="34">
    <oc r="X7">
      <f>X17</f>
    </oc>
    <nc r="X7">
      <v>90037</v>
    </nc>
  </rcc>
  <rcc rId="4368" sId="4" numFmtId="34">
    <oc r="G8">
      <f>G18</f>
    </oc>
    <nc r="G8">
      <v>7691</v>
    </nc>
  </rcc>
  <rcc rId="4369" sId="4" numFmtId="34">
    <oc r="H8">
      <f>H18</f>
    </oc>
    <nc r="H8">
      <v>8378</v>
    </nc>
  </rcc>
  <rcc rId="4370" sId="4" numFmtId="34">
    <oc r="I8">
      <f>I18</f>
    </oc>
    <nc r="I8">
      <v>7816</v>
    </nc>
  </rcc>
  <rcc rId="4371" sId="4" numFmtId="34">
    <oc r="J8">
      <f>J18</f>
    </oc>
    <nc r="J8">
      <v>11945</v>
    </nc>
  </rcc>
  <rcc rId="4372" sId="4" numFmtId="34">
    <oc r="K8">
      <f>K18</f>
    </oc>
    <nc r="K8">
      <v>12821</v>
    </nc>
  </rcc>
  <rcc rId="4373" sId="4" numFmtId="34">
    <oc r="L8">
      <f>L18</f>
    </oc>
    <nc r="L8">
      <v>12562</v>
    </nc>
  </rcc>
  <rcc rId="4374" sId="4" numFmtId="34">
    <oc r="M8">
      <f>M18</f>
    </oc>
    <nc r="M8">
      <v>11057</v>
    </nc>
  </rcc>
  <rcc rId="4375" sId="4" numFmtId="34">
    <oc r="N8">
      <f>N18</f>
    </oc>
    <nc r="N8">
      <v>11170</v>
    </nc>
  </rcc>
  <rcc rId="4376" sId="4" numFmtId="34">
    <oc r="O8">
      <f>O18</f>
    </oc>
    <nc r="O8">
      <v>9889</v>
    </nc>
  </rcc>
  <rcc rId="4377" sId="4" numFmtId="34">
    <oc r="P8">
      <f>P18</f>
    </oc>
    <nc r="P8">
      <v>2304</v>
    </nc>
  </rcc>
  <rcc rId="4378" sId="4" numFmtId="34">
    <oc r="Q8">
      <f>Q18</f>
    </oc>
    <nc r="Q8">
      <v>228</v>
    </nc>
  </rcc>
  <rcc rId="4379" sId="4" numFmtId="34">
    <oc r="R8">
      <f>R18</f>
    </oc>
    <nc r="R8">
      <v>-318</v>
    </nc>
  </rcc>
  <rcc rId="4380" sId="4" numFmtId="34">
    <oc r="S8">
      <f>S18</f>
    </oc>
    <nc r="S8">
      <v>-127</v>
    </nc>
  </rcc>
  <rcc rId="4381" sId="4" numFmtId="34">
    <oc r="T8">
      <f>T18</f>
    </oc>
    <nc r="T8">
      <v>-877</v>
    </nc>
  </rcc>
  <rcc rId="4382" sId="4" numFmtId="34">
    <oc r="U8">
      <f>U18</f>
    </oc>
    <nc r="U8">
      <v>-1776</v>
    </nc>
  </rcc>
  <rcc rId="4383" sId="4" numFmtId="34">
    <oc r="V8">
      <f>V18</f>
    </oc>
    <nc r="V8">
      <v>5689</v>
    </nc>
  </rcc>
  <rcc rId="4384" sId="4" numFmtId="34">
    <oc r="W8">
      <f>W18</f>
    </oc>
    <nc r="W8">
      <v>3057</v>
    </nc>
  </rcc>
  <rcc rId="4385" sId="4" numFmtId="34">
    <oc r="X8">
      <f>X18</f>
    </oc>
    <nc r="X8">
      <v>6259</v>
    </nc>
  </rcc>
  <rcc rId="4386" sId="4" numFmtId="34">
    <oc r="G9">
      <f>G19</f>
    </oc>
    <nc r="G9">
      <v>1974</v>
    </nc>
  </rcc>
  <rcc rId="4387" sId="4" numFmtId="34">
    <oc r="H9">
      <f>H19</f>
    </oc>
    <nc r="H9">
      <v>1941</v>
    </nc>
  </rcc>
  <rcc rId="4388" sId="4" numFmtId="34">
    <oc r="I9">
      <f>I19</f>
    </oc>
    <nc r="I9">
      <v>2796</v>
    </nc>
  </rcc>
  <rcc rId="4389" sId="4" numFmtId="34">
    <oc r="J9">
      <f>J19</f>
    </oc>
    <nc r="J9">
      <v>3083</v>
    </nc>
  </rcc>
  <rcc rId="4390" sId="4" numFmtId="34">
    <oc r="K9">
      <f>K19</f>
    </oc>
    <nc r="K9">
      <v>2762</v>
    </nc>
  </rcc>
  <rcc rId="4391" sId="4" numFmtId="34">
    <oc r="L9">
      <f>L19</f>
    </oc>
    <nc r="L9">
      <v>2496</v>
    </nc>
  </rcc>
  <rcc rId="4392" sId="4" numFmtId="34">
    <oc r="M9">
      <f>M19</f>
    </oc>
    <nc r="M9">
      <v>2448</v>
    </nc>
  </rcc>
  <rcc rId="4393" sId="4" numFmtId="34">
    <oc r="N9">
      <f>N19</f>
    </oc>
    <nc r="N9">
      <v>2447</v>
    </nc>
  </rcc>
  <rcc rId="4394" sId="4" numFmtId="34">
    <oc r="O9">
      <f>O19</f>
    </oc>
    <nc r="O9">
      <v>2803</v>
    </nc>
  </rcc>
  <rcc rId="4395" sId="4" numFmtId="34">
    <oc r="P9">
      <f>P19</f>
    </oc>
    <nc r="P9">
      <v>2330</v>
    </nc>
  </rcc>
  <rcc rId="4396" sId="4" numFmtId="34">
    <oc r="Q9">
      <f>Q19</f>
    </oc>
    <nc r="Q9">
      <v>1514</v>
    </nc>
  </rcc>
  <rcc rId="4397" sId="4" numFmtId="34">
    <oc r="R9">
      <f>R19</f>
    </oc>
    <nc r="R9">
      <v>1270</v>
    </nc>
  </rcc>
  <rcc rId="4398" sId="4" numFmtId="34">
    <oc r="S9">
      <f>S19</f>
    </oc>
    <nc r="S9">
      <v>1521</v>
    </nc>
  </rcc>
  <rcc rId="4399" sId="4" numFmtId="34">
    <oc r="T9">
      <f>T19</f>
    </oc>
    <nc r="T9">
      <v>1294</v>
    </nc>
  </rcc>
  <rcc rId="4400" sId="4" numFmtId="34">
    <oc r="U9">
      <f>U19</f>
    </oc>
    <nc r="U9">
      <v>1602</v>
    </nc>
  </rcc>
  <rcc rId="4401" sId="4" numFmtId="34">
    <oc r="V9">
      <f>V19</f>
    </oc>
    <nc r="V9">
      <v>1509</v>
    </nc>
  </rcc>
  <rcc rId="4402" sId="4" numFmtId="34">
    <oc r="W9">
      <f>W19</f>
    </oc>
    <nc r="W9">
      <v>22413</v>
    </nc>
  </rcc>
  <rcc rId="4403" sId="4" numFmtId="34">
    <oc r="X9">
      <f>X19</f>
    </oc>
    <nc r="X9">
      <v>42572</v>
    </nc>
  </rcc>
  <rcc rId="4404" sId="4" numFmtId="34">
    <oc r="G10">
      <f>G20</f>
    </oc>
    <nc r="G10">
      <v>52121</v>
    </nc>
  </rcc>
  <rcc rId="4405" sId="4" numFmtId="34">
    <oc r="H10">
      <f>H20</f>
    </oc>
    <nc r="H10">
      <v>51606</v>
    </nc>
  </rcc>
  <rcc rId="4406" sId="4" numFmtId="34">
    <oc r="I10">
      <f>I20</f>
    </oc>
    <nc r="I10">
      <v>48316</v>
    </nc>
  </rcc>
  <rcc rId="4407" sId="4" numFmtId="34">
    <oc r="J10">
      <f>J20</f>
    </oc>
    <nc r="J10">
      <v>49075</v>
    </nc>
  </rcc>
  <rcc rId="4408" sId="4" numFmtId="34">
    <oc r="K10">
      <f>K20</f>
    </oc>
    <nc r="K10">
      <v>44267</v>
    </nc>
  </rcc>
  <rcc rId="4409" sId="4" numFmtId="34">
    <oc r="L10">
      <f>L20</f>
    </oc>
    <nc r="L10">
      <v>42737</v>
    </nc>
  </rcc>
  <rcc rId="4410" sId="4" numFmtId="34">
    <oc r="M10">
      <f>M20</f>
    </oc>
    <nc r="M10">
      <v>43325</v>
    </nc>
  </rcc>
  <rcc rId="4411" sId="4" numFmtId="34">
    <oc r="N10">
      <f>N20</f>
    </oc>
    <nc r="N10">
      <v>39680</v>
    </nc>
  </rcc>
  <rcc rId="4412" sId="4" numFmtId="34">
    <oc r="O10">
      <f>O20</f>
    </oc>
    <nc r="O10">
      <v>37333</v>
    </nc>
  </rcc>
  <rcc rId="4413" sId="4" numFmtId="34">
    <oc r="P10">
      <f>P20</f>
    </oc>
    <nc r="P10">
      <v>17316</v>
    </nc>
  </rcc>
  <rcc rId="4414" sId="4" numFmtId="34">
    <oc r="Q10">
      <f>Q20</f>
    </oc>
    <nc r="Q10">
      <v>3177</v>
    </nc>
  </rcc>
  <rcc rId="4415" sId="4" numFmtId="34">
    <oc r="R10">
      <f>R20</f>
    </oc>
    <nc r="R10">
      <v>-8038</v>
    </nc>
  </rcc>
  <rcc rId="4416" sId="4" numFmtId="34">
    <oc r="S10">
      <f>S20</f>
    </oc>
    <nc r="S10">
      <v>0</v>
    </nc>
  </rcc>
  <rcc rId="4417" sId="4" numFmtId="34">
    <oc r="T10">
      <f>T20</f>
    </oc>
    <nc r="T10">
      <v>0</v>
    </nc>
  </rcc>
  <rcc rId="4418" sId="4" numFmtId="34">
    <oc r="U10">
      <f>U20</f>
    </oc>
    <nc r="U10">
      <v>0</v>
    </nc>
  </rcc>
  <rcc rId="4419" sId="4" numFmtId="34">
    <oc r="V10">
      <f>V20</f>
    </oc>
    <nc r="V10">
      <v>0</v>
    </nc>
  </rcc>
  <rcc rId="4420" sId="4" numFmtId="34">
    <oc r="W10">
      <f>W20</f>
    </oc>
    <nc r="W10">
      <v>7882</v>
    </nc>
  </rcc>
  <rcc rId="4421" sId="4" numFmtId="34">
    <oc r="X10">
      <f>X20</f>
    </oc>
    <nc r="X10">
      <v>7819</v>
    </nc>
  </rcc>
  <rcc rId="4422" sId="4" numFmtId="34">
    <oc r="O12">
      <f>O6+O7</f>
    </oc>
    <nc r="O12">
      <v>211555</v>
    </nc>
  </rcc>
  <rcc rId="4423" sId="4" numFmtId="34">
    <oc r="S12">
      <f>S6+S7</f>
    </oc>
    <nc r="S12">
      <v>201927</v>
    </nc>
  </rcc>
  <rcc rId="4424" sId="4" numFmtId="34">
    <oc r="T12">
      <f>T6+T7</f>
    </oc>
    <nc r="T12">
      <v>204363</v>
    </nc>
  </rcc>
  <rcc rId="4425" sId="4" numFmtId="34">
    <oc r="U12">
      <f>U6+U7</f>
    </oc>
    <nc r="U12">
      <v>190546</v>
    </nc>
  </rcc>
  <rcc rId="4426" sId="4" numFmtId="34">
    <oc r="V12">
      <f>V6+V7</f>
    </oc>
    <nc r="V12">
      <v>322035</v>
    </nc>
  </rcc>
  <rcc rId="4427" sId="4" numFmtId="34">
    <oc r="C13">
      <f>SUM(C14:C15,C17,C18:C20)</f>
    </oc>
    <nc r="C13">
      <v>0</v>
    </nc>
  </rcc>
  <rcc rId="4428" sId="4" numFmtId="34">
    <oc r="D13">
      <f>SUM(D14:D15,D17,D18:D20)</f>
    </oc>
    <nc r="D13">
      <v>0</v>
    </nc>
  </rcc>
  <rcc rId="4429" sId="4" numFmtId="34">
    <oc r="E13">
      <f>SUM(E14:E15,E17,E18:E20)</f>
    </oc>
    <nc r="E13">
      <v>0</v>
    </nc>
  </rcc>
  <rcc rId="4430" sId="4" numFmtId="34">
    <oc r="F13">
      <f>SUM(F14:F15,F17,F18:F20)</f>
    </oc>
    <nc r="F13">
      <v>0</v>
    </nc>
  </rcc>
  <rcc rId="4431" sId="4" numFmtId="34">
    <oc r="G13">
      <f>SUM(G14:G15,G17,G18:G20)</f>
    </oc>
    <nc r="G13">
      <v>1487943</v>
    </nc>
  </rcc>
  <rcc rId="4432" sId="4" numFmtId="34">
    <oc r="H13">
      <f>SUM(H14:H15,H17,H18:H20)</f>
    </oc>
    <nc r="H13">
      <v>1537794</v>
    </nc>
  </rcc>
  <rcc rId="4433" sId="4" numFmtId="34">
    <oc r="I13">
      <f>SUM(I14:I15,I17,I18:I20)</f>
    </oc>
    <nc r="I13">
      <v>1584506</v>
    </nc>
  </rcc>
  <rcc rId="4434" sId="4" numFmtId="34">
    <oc r="J13">
      <f>SUM(J14:J15,J17,J18:J20)</f>
    </oc>
    <nc r="J13">
      <v>1734889</v>
    </nc>
  </rcc>
  <rcc rId="4435" sId="4" numFmtId="34">
    <oc r="K13">
      <f>SUM(K14:K15,K17,K18:K20)</f>
    </oc>
    <nc r="K13">
      <v>1821282</v>
    </nc>
  </rcc>
  <rcc rId="4436" sId="4" numFmtId="34">
    <oc r="L13">
      <f>SUM(L14:L15,L17,L18:L20)</f>
    </oc>
    <nc r="L13">
      <v>1869671</v>
    </nc>
  </rcc>
  <rcc rId="4437" sId="4" numFmtId="34">
    <oc r="M13">
      <f>SUM(M14:M15,M17,M18:M20)</f>
    </oc>
    <nc r="M13">
      <v>1923854</v>
    </nc>
  </rcc>
  <rcc rId="4438" sId="4" numFmtId="34">
    <oc r="N13">
      <f>SUM(N14:N15,N17,N18:N20)</f>
    </oc>
    <nc r="N13">
      <v>1852731</v>
    </nc>
  </rcc>
  <rcc rId="4439" sId="4" numFmtId="34">
    <oc r="O13">
      <f>SUM(O14:O15,O17,O18:O20)</f>
    </oc>
    <nc r="O13">
      <v>1806790</v>
    </nc>
  </rcc>
  <rcc rId="4440" sId="4" numFmtId="34">
    <oc r="P13">
      <f>SUM(P14:P15,P17,P18:P20)</f>
    </oc>
    <nc r="P13">
      <v>1525476</v>
    </nc>
  </rcc>
  <rcc rId="4441" sId="4" numFmtId="34">
    <oc r="Q13">
      <f>SUM(Q14:Q15,Q17,Q18:Q20)</f>
    </oc>
    <nc r="Q13">
      <v>1312827</v>
    </nc>
  </rcc>
  <rcc rId="4442" sId="4" numFmtId="34">
    <oc r="R13">
      <f>SUM(R14:R15,R17,R18:R20)</f>
    </oc>
    <nc r="R13">
      <v>1301683</v>
    </nc>
  </rcc>
  <rcc rId="4443" sId="4" numFmtId="34">
    <oc r="S13">
      <f>SUM(S14:S15,S17,S18:S20)</f>
    </oc>
    <nc r="S13">
      <v>1189161</v>
    </nc>
  </rcc>
  <rcc rId="4444" sId="4" numFmtId="34">
    <oc r="T13">
      <f>SUM(T14:T15,T17,T18:T20)</f>
    </oc>
    <nc r="T13">
      <v>1205474</v>
    </nc>
  </rcc>
  <rcc rId="4445" sId="4" numFmtId="34">
    <oc r="U13">
      <f>SUM(U14:U15,U17,U18:U21)</f>
    </oc>
    <nc r="U13">
      <v>1247077</v>
    </nc>
  </rcc>
  <rcc rId="4446" sId="4" numFmtId="34">
    <oc r="V13">
      <f>SUM(V14:V15,V17,V18:V21)</f>
    </oc>
    <nc r="V13">
      <v>1422814</v>
    </nc>
  </rcc>
  <rcc rId="4447" sId="4" numFmtId="34">
    <oc r="W13">
      <f>SUM(W14:W15,W17,W18:W21)</f>
    </oc>
    <nc r="W13">
      <v>1938959</v>
    </nc>
  </rcc>
  <rcc rId="4448" sId="4" numFmtId="34">
    <oc r="X13">
      <f>SUM(X14:X15,X17,X18:X21)</f>
    </oc>
    <nc r="X13">
      <v>2732292</v>
    </nc>
  </rcc>
  <rcc rId="4449" sId="4" numFmtId="34">
    <oc r="O14">
      <f>615521-9371</f>
    </oc>
    <nc r="O14">
      <v>606150</v>
    </nc>
  </rcc>
  <rcc rId="4450" sId="4" numFmtId="34">
    <oc r="P14">
      <f>517023-9864</f>
    </oc>
    <nc r="P14">
      <v>507159</v>
    </nc>
  </rcc>
  <rcc rId="4451" sId="4" numFmtId="34">
    <oc r="Q14">
      <f>454302-10474</f>
    </oc>
    <nc r="Q14">
      <v>443828</v>
    </nc>
  </rcc>
  <rcc rId="4452" sId="4" numFmtId="34">
    <oc r="R14">
      <f>454009-9883</f>
    </oc>
    <nc r="R14">
      <v>444126</v>
    </nc>
  </rcc>
  <rcc rId="4453" sId="4" numFmtId="34">
    <oc r="O15">
      <f>1139006</f>
    </oc>
    <nc r="O15">
      <v>1139006</v>
    </nc>
  </rcc>
  <rcc rId="4454" sId="4" numFmtId="34">
    <oc r="R15">
      <f>872696-8599</f>
    </oc>
    <nc r="R15">
      <v>864097</v>
    </nc>
  </rcc>
  <rcc rId="4455" sId="4" numFmtId="34">
    <oc r="O17">
      <f>11609</f>
    </oc>
    <nc r="O17">
      <v>11609</v>
    </nc>
  </rcc>
  <rcc rId="4456" sId="4" numFmtId="34">
    <oc r="O19">
      <f>2802+1</f>
    </oc>
    <nc r="O19">
      <v>2803</v>
    </nc>
  </rcc>
  <rcc rId="4457" sId="4" numFmtId="34">
    <oc r="C22">
      <f>SUM(C23:C24)</f>
    </oc>
    <nc r="C22">
      <v>0</v>
    </nc>
  </rcc>
  <rcc rId="4458" sId="4" numFmtId="34">
    <oc r="D22">
      <f>SUM(D23:D24)</f>
    </oc>
    <nc r="D22">
      <v>0</v>
    </nc>
  </rcc>
  <rcc rId="4459" sId="4" numFmtId="34">
    <oc r="E22">
      <f>SUM(E23:E24)</f>
    </oc>
    <nc r="E22">
      <v>0</v>
    </nc>
  </rcc>
  <rcc rId="4460" sId="4" numFmtId="34">
    <oc r="F22">
      <f>SUM(F23:F24)</f>
    </oc>
    <nc r="F22">
      <v>0</v>
    </nc>
  </rcc>
  <rcc rId="4461" sId="4" numFmtId="34">
    <oc r="G22">
      <f>SUM(G23:G24)</f>
    </oc>
    <nc r="G22">
      <v>163239</v>
    </nc>
  </rcc>
  <rcc rId="4462" sId="4" numFmtId="34">
    <oc r="H22">
      <f>SUM(H23:H24)</f>
    </oc>
    <nc r="H22">
      <v>174832</v>
    </nc>
  </rcc>
  <rcc rId="4463" sId="4" numFmtId="34">
    <oc r="I22">
      <f>SUM(I23:I24)</f>
    </oc>
    <nc r="I22">
      <v>189226</v>
    </nc>
  </rcc>
  <rcc rId="4464" sId="4" numFmtId="34">
    <oc r="J22">
      <f>SUM(J23:J24)</f>
    </oc>
    <nc r="J22">
      <v>206081</v>
    </nc>
  </rcc>
  <rcc rId="4465" sId="4" numFmtId="34">
    <oc r="K22">
      <f>SUM(K23:K24)</f>
    </oc>
    <nc r="K22">
      <v>209674</v>
    </nc>
  </rcc>
  <rcc rId="4466" sId="4" numFmtId="34">
    <oc r="L22">
      <f>SUM(L23:L24)</f>
    </oc>
    <nc r="L22">
      <v>199210</v>
    </nc>
  </rcc>
  <rcc rId="4467" sId="4" numFmtId="34">
    <oc r="M22">
      <f>SUM(M23:M24)</f>
    </oc>
    <nc r="M22">
      <v>209193</v>
    </nc>
  </rcc>
  <rcc rId="4468" sId="4" numFmtId="34">
    <oc r="N22">
      <f>SUM(N23:N24)</f>
    </oc>
    <nc r="N22">
      <v>215747</v>
    </nc>
  </rcc>
  <rcc rId="4469" sId="4" numFmtId="34">
    <oc r="O22">
      <f>SUM(O23:O24)</f>
    </oc>
    <nc r="O22">
      <v>206593</v>
    </nc>
  </rcc>
  <rcc rId="4470" sId="4" numFmtId="34">
    <oc r="P22">
      <f>SUM(P23:P24)</f>
    </oc>
    <nc r="P22">
      <v>209592</v>
    </nc>
  </rcc>
  <rcc rId="4471" sId="4" numFmtId="34">
    <oc r="Q22">
      <f>SUM(Q23:Q24)</f>
    </oc>
    <nc r="Q22">
      <v>219908</v>
    </nc>
  </rcc>
  <rcc rId="4472" sId="4" numFmtId="34">
    <oc r="R22">
      <f>SUM(R23:R24)</f>
    </oc>
    <nc r="R22">
      <v>217748</v>
    </nc>
  </rcc>
  <rcc rId="4473" sId="4" numFmtId="34">
    <oc r="S22">
      <f>SUM(S23:S24)</f>
    </oc>
    <nc r="S22">
      <v>213302</v>
    </nc>
  </rcc>
  <rcc rId="4474" sId="4" numFmtId="34">
    <oc r="T22">
      <f>SUM(T23:T24)</f>
    </oc>
    <nc r="T22">
      <v>216694</v>
    </nc>
  </rcc>
  <rcc rId="4475" sId="4" numFmtId="34">
    <oc r="U22">
      <f>SUM(U23:U24)</f>
    </oc>
    <nc r="U22">
      <v>201680</v>
    </nc>
  </rcc>
  <rcc rId="4476" sId="4" numFmtId="34">
    <oc r="V22">
      <f>SUM(V23:V24)</f>
    </oc>
    <nc r="V22">
      <v>323901</v>
    </nc>
  </rcc>
  <rcc rId="4477" sId="4" numFmtId="34">
    <oc r="W22">
      <f>SUM(W23:W24)</f>
    </oc>
    <nc r="W22">
      <v>394691</v>
    </nc>
  </rcc>
  <rcc rId="4478" sId="4" numFmtId="34">
    <oc r="C25">
      <f>SUM(C26:C27,C29)</f>
    </oc>
    <nc r="C25">
      <v>0</v>
    </nc>
  </rcc>
  <rcc rId="4479" sId="4" numFmtId="34">
    <oc r="D25">
      <f>SUM(D26:D27,D29)</f>
    </oc>
    <nc r="D25">
      <v>0</v>
    </nc>
  </rcc>
  <rcc rId="4480" sId="4" numFmtId="34">
    <oc r="E25">
      <f>SUM(E26:E27,E29)</f>
    </oc>
    <nc r="E25">
      <v>0</v>
    </nc>
  </rcc>
  <rcc rId="4481" sId="4" numFmtId="34">
    <oc r="F25">
      <f>SUM(F26:F27,F29)</f>
    </oc>
    <nc r="F25">
      <v>0</v>
    </nc>
  </rcc>
  <rcc rId="4482" sId="4" numFmtId="34">
    <oc r="G25">
      <f>SUM(G26:G27,G29)</f>
    </oc>
    <nc r="G25">
      <v>37319</v>
    </nc>
  </rcc>
  <rcc rId="4483" sId="4" numFmtId="34">
    <oc r="H25">
      <f>SUM(H26:H27,H29)</f>
    </oc>
    <nc r="H25">
      <v>24117</v>
    </nc>
  </rcc>
  <rcc rId="4484" sId="4" numFmtId="34">
    <oc r="I25">
      <f>SUM(I26:I27,I29)</f>
    </oc>
    <nc r="I25">
      <v>31977</v>
    </nc>
  </rcc>
  <rcc rId="4485" sId="4" numFmtId="34">
    <oc r="J25">
      <f>SUM(J26:J27,J29)</f>
    </oc>
    <nc r="J25">
      <v>41873</v>
    </nc>
  </rcc>
  <rcc rId="4486" sId="4" numFmtId="34">
    <oc r="K25">
      <f>SUM(K26:K27,K29)</f>
    </oc>
    <nc r="K25">
      <v>50743</v>
    </nc>
  </rcc>
  <rcc rId="4487" sId="4" numFmtId="34">
    <oc r="L25">
      <f>SUM(L26:L27,L29)</f>
    </oc>
    <nc r="L25">
      <v>47568</v>
    </nc>
  </rcc>
  <rcc rId="4488" sId="4" numFmtId="34">
    <oc r="M25">
      <f>SUM(M26:M27,M29)</f>
    </oc>
    <nc r="M25">
      <v>33109</v>
    </nc>
  </rcc>
  <rcc rId="4489" sId="4" numFmtId="34">
    <oc r="N25">
      <f>SUM(N26:N27,N29)</f>
    </oc>
    <nc r="N25">
      <v>29054</v>
    </nc>
  </rcc>
  <rcc rId="4490" sId="4" numFmtId="34">
    <oc r="O25">
      <f>SUM(O26:O27,O29)</f>
    </oc>
    <nc r="O25">
      <v>27336</v>
    </nc>
  </rcc>
  <rcc rId="4491" sId="4" numFmtId="34">
    <oc r="P25">
      <f>SUM(P26:P27,P29)</f>
    </oc>
    <nc r="P25">
      <v>13308</v>
    </nc>
  </rcc>
  <rcc rId="4492" sId="4" numFmtId="34">
    <oc r="Q25">
      <f>SUM(Q26:Q27,Q29)</f>
    </oc>
    <nc r="Q25">
      <v>5633</v>
    </nc>
  </rcc>
  <rcc rId="4493" sId="4" numFmtId="34">
    <oc r="R25">
      <f>SUM(R26:R27,R29)</f>
    </oc>
    <nc r="R25">
      <v>10266</v>
    </nc>
  </rcc>
  <rcc rId="4494" sId="4" numFmtId="34">
    <oc r="S25">
      <f>SUM(S26:S27,S29)</f>
    </oc>
    <nc r="S25">
      <v>3394</v>
    </nc>
  </rcc>
  <rcc rId="4495" sId="4" numFmtId="34">
    <oc r="T25">
      <f>SUM(T26:T27,T29)</f>
    </oc>
    <nc r="T25">
      <v>3926</v>
    </nc>
  </rcc>
  <rcc rId="4496" sId="4" numFmtId="34">
    <oc r="U25">
      <f>SUM(U26:U27,U29)</f>
    </oc>
    <nc r="U25">
      <v>3186</v>
    </nc>
  </rcc>
  <rcc rId="4497" sId="4" numFmtId="34">
    <oc r="V25">
      <f>SUM(V26:V27,V29)</f>
    </oc>
    <nc r="V25">
      <v>6725</v>
    </nc>
  </rcc>
  <rcc rId="4498" sId="4" numFmtId="34">
    <oc r="W25">
      <f>SUM(W26:W27,W29)</f>
    </oc>
    <nc r="W25">
      <v>15350</v>
    </nc>
  </rcc>
  <rcc rId="4499" sId="4" numFmtId="34">
    <oc r="O27">
      <f>22878-1</f>
    </oc>
    <nc r="O27">
      <v>22877</v>
    </nc>
  </rcc>
  <rcc rId="4500" sId="4" numFmtId="34">
    <oc r="R27">
      <f>-1441+8599</f>
    </oc>
    <nc r="R27">
      <v>7158</v>
    </nc>
  </rcc>
  <rcc rId="4501" sId="4" numFmtId="34">
    <oc r="T29">
      <f>506-117</f>
    </oc>
    <nc r="T29">
      <v>389</v>
    </nc>
  </rcc>
  <rcc rId="4502" sId="4" numFmtId="34">
    <oc r="C31">
      <f>SUM(C32:C39)</f>
    </oc>
    <nc r="C31">
      <v>-305806</v>
    </nc>
  </rcc>
  <rcc rId="4503" sId="4" numFmtId="34">
    <oc r="D31">
      <f>SUM(D32:D39)</f>
    </oc>
    <nc r="D31">
      <v>-318481</v>
    </nc>
  </rcc>
  <rcc rId="4504" sId="4" numFmtId="34">
    <oc r="E31">
      <f>SUM(E32:E39)</f>
    </oc>
    <nc r="E31">
      <v>-322842</v>
    </nc>
  </rcc>
  <rcc rId="4505" sId="4" numFmtId="34">
    <oc r="F31">
      <f>SUM(F32:F39)</f>
    </oc>
    <nc r="F31">
      <v>-305281</v>
    </nc>
  </rcc>
  <rcc rId="4506" sId="4" numFmtId="34">
    <oc r="G31">
      <f>SUM(G32:G39)</f>
    </oc>
    <nc r="G31">
      <v>-298674</v>
    </nc>
  </rcc>
  <rcc rId="4507" sId="4" numFmtId="34">
    <oc r="H31">
      <f>SUM(H32:H39)</f>
    </oc>
    <nc r="H31">
      <v>-340536</v>
    </nc>
  </rcc>
  <rcc rId="4508" sId="4" numFmtId="34">
    <oc r="I31">
      <f>SUM(I32:I39)</f>
    </oc>
    <nc r="I31">
      <v>-383490</v>
    </nc>
  </rcc>
  <rcc rId="4509" sId="4" numFmtId="34">
    <oc r="J31">
      <f>SUM(J32:J39)</f>
    </oc>
    <nc r="J31">
      <v>-448690</v>
    </nc>
  </rcc>
  <rcc rId="4510" sId="4" numFmtId="34">
    <oc r="K31">
      <f>SUM(K32:K39)</f>
    </oc>
    <nc r="K31">
      <v>-473099</v>
    </nc>
  </rcc>
  <rcc rId="4511" sId="4" numFmtId="34">
    <oc r="L31">
      <f>SUM(L32:L39)</f>
    </oc>
    <nc r="L31">
      <v>-492917</v>
    </nc>
  </rcc>
  <rcc rId="4512" sId="4" numFmtId="34">
    <oc r="M31">
      <f>SUM(M32:M39)</f>
    </oc>
    <nc r="M31">
      <v>-465122</v>
    </nc>
  </rcc>
  <rcc rId="4513" sId="4" numFmtId="34">
    <oc r="N31">
      <f>SUM(N32:N39)</f>
    </oc>
    <nc r="N31">
      <v>-450529</v>
    </nc>
  </rcc>
  <rcc rId="4514" sId="4" numFmtId="34">
    <oc r="O31">
      <f>SUM(O32:O39)</f>
    </oc>
    <nc r="O31">
      <v>-404406</v>
    </nc>
  </rcc>
  <rcc rId="4515" sId="4" numFmtId="34">
    <oc r="P31">
      <f>SUM(P32:P39)</f>
    </oc>
    <nc r="P31">
      <v>-289941</v>
    </nc>
  </rcc>
  <rcc rId="4516" sId="4" numFmtId="34">
    <oc r="Q31">
      <f>SUM(Q32:Q39)</f>
    </oc>
    <nc r="Q31">
      <v>-155686</v>
    </nc>
  </rcc>
  <rcc rId="4517" sId="4" numFmtId="34">
    <oc r="R31">
      <f>SUM(R32:R39)</f>
    </oc>
    <nc r="R31">
      <v>-118978</v>
    </nc>
  </rcc>
  <rcc rId="4518" sId="4" numFmtId="34">
    <oc r="S31">
      <f>SUM(S32:S39)</f>
    </oc>
    <nc r="S31">
      <v>-105914</v>
    </nc>
  </rcc>
  <rcc rId="4519" sId="4" numFmtId="34">
    <oc r="T31">
      <f>SUM(T32:T39)</f>
    </oc>
    <nc r="T31">
      <v>-93501</v>
    </nc>
  </rcc>
  <rcc rId="4520" sId="4" numFmtId="34">
    <oc r="U31">
      <f>SUM(U32:U39)</f>
    </oc>
    <nc r="U31">
      <v>-89113</v>
    </nc>
  </rcc>
  <rcc rId="4521" sId="4" numFmtId="34">
    <oc r="V31">
      <f>SUM(V32:V39)</f>
    </oc>
    <nc r="V31">
      <v>-111611</v>
    </nc>
  </rcc>
  <rcc rId="4522" sId="4" numFmtId="34">
    <oc r="W31">
      <f>SUM(W32:W39)</f>
    </oc>
    <nc r="W31">
      <v>-218749</v>
    </nc>
  </rcc>
  <rcc rId="4523" sId="4" numFmtId="34">
    <oc r="X31">
      <f>SUM(X32:X39)</f>
    </oc>
    <nc r="X31">
      <v>-504010</v>
    </nc>
  </rcc>
  <rcc rId="4524" sId="4" numFmtId="34">
    <oc r="O32">
      <f>-181213</f>
    </oc>
    <nc r="O32">
      <v>-181213</v>
    </nc>
  </rcc>
  <rcc rId="4525" sId="4" numFmtId="34">
    <oc r="O33">
      <f>-116968+1+9371</f>
    </oc>
    <nc r="O33">
      <v>-107596</v>
    </nc>
  </rcc>
  <rcc rId="4526" sId="4" numFmtId="34">
    <oc r="P33">
      <f>-73075+9864</f>
    </oc>
    <nc r="P33">
      <v>-63211</v>
    </nc>
  </rcc>
  <rcc rId="4527" sId="4" numFmtId="34">
    <oc r="Q33">
      <f>-39467+10474</f>
    </oc>
    <nc r="Q33">
      <v>-28993</v>
    </nc>
  </rcc>
  <rcc rId="4528" sId="4" numFmtId="34">
    <oc r="R33">
      <f>-28156+9883</f>
    </oc>
    <nc r="R33">
      <v>-18273</v>
    </nc>
  </rcc>
  <rcc rId="4529" sId="4" numFmtId="34">
    <oc r="S33">
      <f>-22214+9605</f>
    </oc>
    <nc r="S33">
      <v>-12609</v>
    </nc>
  </rcc>
  <rcc rId="4530" sId="4" numFmtId="34">
    <oc r="T33">
      <f>-17103+7347</f>
    </oc>
    <nc r="T33">
      <v>-9756</v>
    </nc>
  </rcc>
  <rcc rId="4531" sId="4" numFmtId="34">
    <oc r="T35">
      <f>-127+117</f>
    </oc>
    <nc r="T35">
      <v>-10</v>
    </nc>
  </rcc>
  <rcc rId="4532" sId="4" numFmtId="34">
    <oc r="C40">
      <f>C2+C31</f>
    </oc>
    <nc r="C40">
      <v>1253996</v>
    </nc>
  </rcc>
  <rcc rId="4533" sId="4" numFmtId="34">
    <oc r="D40">
      <f>D2+D31</f>
    </oc>
    <nc r="D40">
      <v>1302487</v>
    </nc>
  </rcc>
  <rcc rId="4534" sId="4" numFmtId="34">
    <oc r="E40">
      <f>E2+E31</f>
    </oc>
    <nc r="E40">
      <v>1340966</v>
    </nc>
  </rcc>
  <rcc rId="4535" sId="4" numFmtId="34">
    <oc r="F40">
      <f>F2+F31</f>
    </oc>
    <nc r="F40">
      <v>1379448</v>
    </nc>
  </rcc>
  <rcc rId="4536" sId="4" numFmtId="34">
    <oc r="G40">
      <f>G2+G31</f>
    </oc>
    <nc r="G40">
      <v>1389827</v>
    </nc>
  </rcc>
  <rcc rId="4537" sId="4" numFmtId="34">
    <oc r="H40">
      <f>H2+H31</f>
    </oc>
    <nc r="H40">
      <v>1396207</v>
    </nc>
  </rcc>
  <rcc rId="4538" sId="4" numFmtId="34">
    <oc r="I40">
      <f>I2+I31</f>
    </oc>
    <nc r="I40">
      <v>1422219</v>
    </nc>
  </rcc>
  <rcc rId="4539" sId="4" numFmtId="34">
    <oc r="J40">
      <f>J2+J31</f>
    </oc>
    <nc r="J40">
      <v>1534153</v>
    </nc>
  </rcc>
  <rcc rId="4540" sId="4" numFmtId="34">
    <oc r="K40">
      <f>K2+K31</f>
    </oc>
    <nc r="K40">
      <v>1608600</v>
    </nc>
  </rcc>
  <rcc rId="4541" sId="4" numFmtId="34">
    <oc r="L40">
      <f>L2+L31</f>
    </oc>
    <nc r="L40">
      <v>1623532</v>
    </nc>
  </rcc>
  <rcc rId="4542" sId="4" numFmtId="34">
    <oc r="M40">
      <f>M2+M31</f>
    </oc>
    <nc r="M40">
      <v>1701034</v>
    </nc>
  </rcc>
  <rcc rId="4543" sId="4" numFmtId="34">
    <oc r="N40">
      <f>N2+N31</f>
    </oc>
    <nc r="N40">
      <v>1647003</v>
    </nc>
  </rcc>
  <rcc rId="4544" sId="4" numFmtId="34">
    <oc r="O40">
      <f>O2+O31</f>
    </oc>
    <nc r="O40">
      <v>1636313</v>
    </nc>
  </rcc>
  <rcc rId="4545" sId="4" numFmtId="34">
    <oc r="P40">
      <f>P2+P31</f>
    </oc>
    <nc r="P40">
      <v>1458435</v>
    </nc>
  </rcc>
  <rcc rId="4546" sId="4" numFmtId="34">
    <oc r="Q40">
      <f>Q2+Q31</f>
    </oc>
    <nc r="Q40">
      <v>1382682</v>
    </nc>
  </rcc>
  <rcc rId="4547" sId="4" numFmtId="34">
    <oc r="R40">
      <f>R2+R31</f>
    </oc>
    <nc r="R40">
      <v>1410719</v>
    </nc>
  </rcc>
  <rcc rId="4548" sId="4" numFmtId="34">
    <oc r="S40">
      <f>S2+S31</f>
    </oc>
    <nc r="S40">
      <v>1376164</v>
    </nc>
  </rcc>
  <rcc rId="4549" sId="4" numFmtId="34">
    <oc r="T40">
      <f>T2+T31</f>
    </oc>
    <nc r="T40">
      <v>1410371</v>
    </nc>
  </rcc>
  <rcc rId="4550" sId="4" numFmtId="34">
    <oc r="U40">
      <f>U2+U31</f>
    </oc>
    <nc r="U40">
      <v>1443413</v>
    </nc>
  </rcc>
  <rcc rId="4551" sId="4" numFmtId="34">
    <oc r="V40">
      <f>V2+V31</f>
    </oc>
    <nc r="V40">
      <v>1732198</v>
    </nc>
  </rcc>
  <rcc rId="4552" sId="4" numFmtId="34">
    <oc r="W40">
      <f>W2+W31</f>
    </oc>
    <nc r="W40">
      <v>2243949</v>
    </nc>
  </rcc>
  <rcc rId="4553" sId="4" numFmtId="34">
    <oc r="X40">
      <f>X2+X31</f>
    </oc>
    <nc r="X40">
      <v>2934845</v>
    </nc>
  </rcc>
  <rcc rId="4554" sId="4">
    <oc r="O42">
      <f>'P&amp;L'!#REF!</f>
    </oc>
    <nc r="O42" t="e">
      <v>#REF!</v>
    </nc>
  </rcc>
  <rcc rId="4555" sId="4">
    <oc r="P42">
      <f>'P&amp;L'!#REF!</f>
    </oc>
    <nc r="P42" t="e">
      <v>#REF!</v>
    </nc>
  </rcc>
  <rcc rId="4556" sId="4">
    <oc r="Q42">
      <f>'P&amp;L'!#REF!</f>
    </oc>
    <nc r="Q42" t="e">
      <v>#REF!</v>
    </nc>
  </rcc>
  <rcc rId="4557" sId="4">
    <oc r="R42">
      <f>'P&amp;L'!#REF!</f>
    </oc>
    <nc r="R42" t="e">
      <v>#REF!</v>
    </nc>
  </rcc>
  <rcc rId="4558" sId="4">
    <oc r="S42">
      <f>'P&amp;L'!#REF!</f>
    </oc>
    <nc r="S42" t="e">
      <v>#REF!</v>
    </nc>
  </rcc>
  <rcc rId="4559" sId="4">
    <oc r="T42">
      <f>'P&amp;L'!#REF!</f>
    </oc>
    <nc r="T42" t="e">
      <v>#REF!</v>
    </nc>
  </rcc>
  <rcc rId="4560" sId="4">
    <oc r="U42">
      <f>'P&amp;L'!#REF!</f>
    </oc>
    <nc r="U42" t="e">
      <v>#REF!</v>
    </nc>
  </rcc>
  <rcc rId="4561" sId="4">
    <oc r="V42">
      <f>'P&amp;L'!#REF!</f>
    </oc>
    <nc r="V42" t="e">
      <v>#REF!</v>
    </nc>
  </rcc>
  <rcc rId="4562" sId="4" numFmtId="34">
    <oc r="T45">
      <f>T52-S52</f>
    </oc>
    <nc r="T45">
      <v>125</v>
    </nc>
  </rcc>
  <rcc rId="4563" sId="4" numFmtId="34">
    <oc r="U45">
      <f>U52-T52</f>
    </oc>
    <nc r="U45">
      <v>67</v>
    </nc>
  </rcc>
  <rcc rId="4564" sId="4" numFmtId="34">
    <oc r="V45">
      <f>V52-U51</f>
    </oc>
    <nc r="V45">
      <v>-4358</v>
    </nc>
  </rcc>
  <rcc rId="4565" sId="4" numFmtId="4">
    <oc r="S46">
      <f>423+S45</f>
    </oc>
    <nc r="S46">
      <v>746</v>
    </nc>
  </rcc>
  <rcc rId="4566" sId="4" numFmtId="34">
    <oc r="T46">
      <f>T53-S53</f>
    </oc>
    <nc r="T46">
      <v>551</v>
    </nc>
  </rcc>
  <rcc rId="4567" sId="4" numFmtId="34">
    <oc r="U46">
      <f>U53-T53</f>
    </oc>
    <nc r="U46">
      <v>273</v>
    </nc>
  </rcc>
  <rcc rId="4568" sId="4" numFmtId="34">
    <oc r="V46">
      <f>V53-U53</f>
    </oc>
    <nc r="V46">
      <v>-1689</v>
    </nc>
  </rcc>
  <rcc rId="4569" sId="4" numFmtId="34">
    <oc r="T47">
      <f>T54-S54</f>
    </oc>
    <nc r="T47">
      <v>166</v>
    </nc>
  </rcc>
  <rcc rId="4570" sId="4" numFmtId="34">
    <oc r="U47">
      <f>U54-T54</f>
    </oc>
    <nc r="U47">
      <v>210</v>
    </nc>
  </rcc>
  <rcc rId="4571" sId="4" numFmtId="34">
    <oc r="V47">
      <f>V54-U54</f>
    </oc>
    <nc r="V47">
      <v>-6</v>
    </nc>
  </rcc>
  <rcc rId="4572" sId="4">
    <oc r="S49">
      <f>S50</f>
    </oc>
    <nc r="S49">
      <v>76221</v>
    </nc>
  </rcc>
  <rcc rId="4573" sId="4">
    <oc r="T49">
      <f>T50-S50</f>
    </oc>
    <nc r="T49">
      <v>77778</v>
    </nc>
  </rcc>
  <rcc rId="4574" sId="4">
    <oc r="U49">
      <f>U50-T50</f>
    </oc>
    <nc r="U49">
      <v>80583</v>
    </nc>
  </rcc>
  <rcc rId="4575" sId="4">
    <oc r="V49">
      <f>V50-U50</f>
    </oc>
    <nc r="V49">
      <v>90369</v>
    </nc>
  </rcc>
  <rrc rId="4576" sId="4" ref="A41:XFD41" action="deleteRow">
    <undo index="0" exp="area" ref3D="1" dr="$C$1:$R$1048576" dn="Z_687A4863_1825_4D63_B732_E76682E6DE4F_.wvu.Cols" sId="4"/>
    <rfmt sheetId="4" xfDxf="1" sqref="A41:XFD41" start="0" length="0">
      <dxf>
        <font>
          <sz val="9"/>
          <name val="Open Sans"/>
          <scheme val="none"/>
        </font>
      </dxf>
    </rfmt>
    <rfmt sheetId="4" sqref="Q41" start="0" length="0">
      <dxf>
        <numFmt numFmtId="166" formatCode="_(* #\ ###\ ##0_);_(* \(#\ ###\ ##0\);_(* &quot;-&quot;_);_(@_)"/>
      </dxf>
    </rfmt>
    <rfmt sheetId="4" sqref="R41" start="0" length="0">
      <dxf>
        <numFmt numFmtId="166" formatCode="_(* #\ ###\ ##0_);_(* \(#\ ###\ ##0\);_(* &quot;-&quot;_);_(@_)"/>
      </dxf>
    </rfmt>
    <rfmt sheetId="4" sqref="S41" start="0" length="0">
      <dxf>
        <numFmt numFmtId="166" formatCode="_(* #\ ###\ ##0_);_(* \(#\ ###\ ##0\);_(* &quot;-&quot;_);_(@_)"/>
      </dxf>
    </rfmt>
    <rfmt sheetId="4" sqref="T41" start="0" length="0">
      <dxf>
        <numFmt numFmtId="166" formatCode="_(* #\ ###\ ##0_);_(* \(#\ ###\ ##0\);_(* &quot;-&quot;_);_(@_)"/>
      </dxf>
    </rfmt>
    <rfmt sheetId="4" sqref="U41" start="0" length="0">
      <dxf>
        <numFmt numFmtId="166" formatCode="_(* #\ ###\ ##0_);_(* \(#\ ###\ ##0\);_(* &quot;-&quot;_);_(@_)"/>
      </dxf>
    </rfmt>
    <rfmt sheetId="4" sqref="V41" start="0" length="0">
      <dxf>
        <numFmt numFmtId="166" formatCode="_(* #\ ###\ ##0_);_(* \(#\ ###\ ##0\);_(* &quot;-&quot;_);_(@_)"/>
      </dxf>
    </rfmt>
    <rfmt sheetId="4" sqref="W41" start="0" length="0">
      <dxf/>
    </rfmt>
    <rfmt sheetId="4" sqref="X41" start="0" length="0">
      <dxf/>
    </rfmt>
  </rrc>
  <rrc rId="4577" sId="4" ref="A41:XFD41" action="deleteRow">
    <undo index="0" exp="area" ref3D="1" dr="$C$1:$R$1048576" dn="Z_687A4863_1825_4D63_B732_E76682E6DE4F_.wvu.Cols" sId="4"/>
    <rfmt sheetId="4" xfDxf="1" sqref="A41:XFD41" start="0" length="0">
      <dxf>
        <font>
          <sz val="9"/>
          <name val="Open Sans"/>
          <scheme val="none"/>
        </font>
      </dxf>
    </rfmt>
    <rcc rId="0" sId="4">
      <nc r="O41" t="e">
        <v>#REF!</v>
      </nc>
    </rcc>
    <rcc rId="0" sId="4">
      <nc r="P41" t="e">
        <v>#REF!</v>
      </nc>
    </rcc>
    <rcc rId="0" sId="4">
      <nc r="Q41" t="e">
        <v>#REF!</v>
      </nc>
    </rcc>
    <rcc rId="0" sId="4">
      <nc r="R41" t="e">
        <v>#REF!</v>
      </nc>
    </rcc>
    <rcc rId="0" sId="4">
      <nc r="S41" t="e">
        <v>#REF!</v>
      </nc>
    </rcc>
    <rcc rId="0" sId="4">
      <nc r="T41" t="e">
        <v>#REF!</v>
      </nc>
    </rcc>
    <rcc rId="0" sId="4">
      <nc r="U41" t="e">
        <v>#REF!</v>
      </nc>
    </rcc>
    <rcc rId="0" sId="4">
      <nc r="V41" t="e">
        <v>#REF!</v>
      </nc>
    </rcc>
    <rfmt sheetId="4" sqref="W41" start="0" length="0">
      <dxf/>
    </rfmt>
    <rfmt sheetId="4" sqref="X41" start="0" length="0">
      <dxf/>
    </rfmt>
  </rrc>
  <rrc rId="4578" sId="4" ref="A41:XFD41" action="deleteRow">
    <undo index="0" exp="area" ref3D="1" dr="$C$1:$R$1048576" dn="Z_687A4863_1825_4D63_B732_E76682E6DE4F_.wvu.Cols" sId="4"/>
    <rfmt sheetId="4" xfDxf="1" sqref="A41:XFD41" start="0" length="0">
      <dxf>
        <font>
          <sz val="9"/>
          <name val="Open Sans"/>
          <scheme val="none"/>
        </font>
      </dxf>
    </rfmt>
    <rfmt sheetId="4" sqref="Q41" start="0" length="0">
      <dxf>
        <numFmt numFmtId="166" formatCode="_(* #\ ###\ ##0_);_(* \(#\ ###\ ##0\);_(* &quot;-&quot;_);_(@_)"/>
      </dxf>
    </rfmt>
    <rfmt sheetId="4" sqref="R41" start="0" length="0">
      <dxf>
        <numFmt numFmtId="166" formatCode="_(* #\ ###\ ##0_);_(* \(#\ ###\ ##0\);_(* &quot;-&quot;_);_(@_)"/>
      </dxf>
    </rfmt>
    <rfmt sheetId="4" sqref="S41" start="0" length="0">
      <dxf>
        <numFmt numFmtId="166" formatCode="_(* #\ ###\ ##0_);_(* \(#\ ###\ ##0\);_(* &quot;-&quot;_);_(@_)"/>
      </dxf>
    </rfmt>
    <rfmt sheetId="4" sqref="T41" start="0" length="0">
      <dxf>
        <numFmt numFmtId="166" formatCode="_(* #\ ###\ ##0_);_(* \(#\ ###\ ##0\);_(* &quot;-&quot;_);_(@_)"/>
      </dxf>
    </rfmt>
    <rfmt sheetId="4" sqref="U41" start="0" length="0">
      <dxf>
        <numFmt numFmtId="166" formatCode="_(* #\ ###\ ##0_);_(* \(#\ ###\ ##0\);_(* &quot;-&quot;_);_(@_)"/>
      </dxf>
    </rfmt>
    <rfmt sheetId="4" sqref="V41" start="0" length="0">
      <dxf>
        <numFmt numFmtId="166" formatCode="_(* #\ ###\ ##0_);_(* \(#\ ###\ ##0\);_(* &quot;-&quot;_);_(@_)"/>
      </dxf>
    </rfmt>
    <rfmt sheetId="4" sqref="W41" start="0" length="0">
      <dxf/>
    </rfmt>
    <rfmt sheetId="4" sqref="X41" start="0" length="0">
      <dxf/>
    </rfmt>
  </rrc>
  <rrc rId="4579" sId="4" ref="A41:XFD41" action="deleteRow">
    <undo index="0" exp="area" ref3D="1" dr="$C$1:$R$1048576" dn="Z_687A4863_1825_4D63_B732_E76682E6DE4F_.wvu.Cols" sId="4"/>
    <rfmt sheetId="4" xfDxf="1" sqref="A41:XFD41" start="0" length="0">
      <dxf>
        <font>
          <sz val="9"/>
          <name val="Open Sans"/>
          <scheme val="none"/>
        </font>
      </dxf>
    </rfmt>
    <rfmt sheetId="4" sqref="Q41" start="0" length="0">
      <dxf>
        <numFmt numFmtId="166" formatCode="_(* #\ ###\ ##0_);_(* \(#\ ###\ ##0\);_(* &quot;-&quot;_);_(@_)"/>
      </dxf>
    </rfmt>
    <rfmt sheetId="4" sqref="R41" start="0" length="0">
      <dxf>
        <numFmt numFmtId="166" formatCode="_(* #\ ###\ ##0_);_(* \(#\ ###\ ##0\);_(* &quot;-&quot;_);_(@_)"/>
      </dxf>
    </rfmt>
    <rfmt sheetId="4" sqref="S41" start="0" length="0">
      <dxf>
        <numFmt numFmtId="166" formatCode="_(* #\ ###\ ##0_);_(* \(#\ ###\ ##0\);_(* &quot;-&quot;_);_(@_)"/>
      </dxf>
    </rfmt>
    <rfmt sheetId="4" sqref="T41" start="0" length="0">
      <dxf>
        <numFmt numFmtId="166" formatCode="_(* #\ ###\ ##0_);_(* \(#\ ###\ ##0\);_(* &quot;-&quot;_);_(@_)"/>
      </dxf>
    </rfmt>
    <rfmt sheetId="4" sqref="U41" start="0" length="0">
      <dxf>
        <numFmt numFmtId="166" formatCode="_(* #\ ###\ ##0_);_(* \(#\ ###\ ##0\);_(* &quot;-&quot;_);_(@_)"/>
      </dxf>
    </rfmt>
    <rfmt sheetId="4" sqref="V41" start="0" length="0">
      <dxf>
        <numFmt numFmtId="166" formatCode="_(* #\ ###\ ##0_);_(* \(#\ ###\ ##0\);_(* &quot;-&quot;_);_(@_)"/>
      </dxf>
    </rfmt>
    <rfmt sheetId="4" sqref="W41" start="0" length="0">
      <dxf/>
    </rfmt>
    <rfmt sheetId="4" sqref="X41" start="0" length="0">
      <dxf/>
    </rfmt>
  </rrc>
  <rrc rId="4580" sId="4" ref="A41:XFD41" action="deleteRow">
    <undo index="0" exp="area" ref3D="1" dr="$C$1:$R$1048576" dn="Z_687A4863_1825_4D63_B732_E76682E6DE4F_.wvu.Cols" sId="4"/>
    <rfmt sheetId="4" xfDxf="1" sqref="A41:XFD41" start="0" length="0">
      <dxf>
        <font>
          <sz val="9"/>
          <name val="Open Sans"/>
          <scheme val="none"/>
        </font>
      </dxf>
    </rfmt>
    <rcc rId="0" sId="4" s="1" dxf="1">
      <nc r="B41" t="inlineStr">
        <is>
          <t>Kredyty hipoteczne</t>
        </is>
      </nc>
      <ndxf>
        <font>
          <i/>
          <sz val="8"/>
          <color auto="1"/>
          <name val="Tahoma"/>
          <scheme val="none"/>
        </font>
        <numFmt numFmtId="30" formatCode="@"/>
        <alignment horizontal="left" vertical="top" wrapText="1" indent="1" readingOrder="0"/>
      </ndxf>
    </rcc>
    <rfmt sheetId="4" sqref="Q41" start="0" length="0">
      <dxf>
        <numFmt numFmtId="166" formatCode="_(* #\ ###\ ##0_);_(* \(#\ ###\ ##0\);_(* &quot;-&quot;_);_(@_)"/>
      </dxf>
    </rfmt>
    <rfmt sheetId="4" sqref="R41" start="0" length="0">
      <dxf>
        <numFmt numFmtId="166" formatCode="_(* #\ ###\ ##0_);_(* \(#\ ###\ ##0\);_(* &quot;-&quot;_);_(@_)"/>
      </dxf>
    </rfmt>
    <rcc rId="0" sId="4" dxf="1" numFmtId="34">
      <nc r="S41">
        <v>323</v>
      </nc>
      <ndxf>
        <numFmt numFmtId="166" formatCode="_(* #\ ###\ ##0_);_(* \(#\ ###\ ##0\);_(* &quot;-&quot;_);_(@_)"/>
      </ndxf>
    </rcc>
    <rcc rId="0" sId="4" dxf="1" numFmtId="34">
      <nc r="T41">
        <v>125</v>
      </nc>
      <ndxf>
        <numFmt numFmtId="166" formatCode="_(* #\ ###\ ##0_);_(* \(#\ ###\ ##0\);_(* &quot;-&quot;_);_(@_)"/>
      </ndxf>
    </rcc>
    <rcc rId="0" sId="4" dxf="1" numFmtId="34">
      <nc r="U41">
        <v>67</v>
      </nc>
      <ndxf>
        <numFmt numFmtId="166" formatCode="_(* #\ ###\ ##0_);_(* \(#\ ###\ ##0\);_(* &quot;-&quot;_);_(@_)"/>
      </ndxf>
    </rcc>
    <rcc rId="0" sId="4" dxf="1" numFmtId="34">
      <nc r="V41">
        <v>-4358</v>
      </nc>
      <ndxf>
        <numFmt numFmtId="166" formatCode="_(* #\ ###\ ##0_);_(* \(#\ ###\ ##0\);_(* &quot;-&quot;_);_(@_)"/>
      </ndxf>
    </rcc>
    <rfmt sheetId="4" sqref="W41" start="0" length="0">
      <dxf/>
    </rfmt>
    <rfmt sheetId="4" sqref="X41" start="0" length="0">
      <dxf/>
    </rfmt>
  </rrc>
  <rrc rId="4581" sId="4" ref="A41:XFD41" action="deleteRow">
    <undo index="0" exp="area" ref3D="1" dr="$C$1:$R$1048576" dn="Z_687A4863_1825_4D63_B732_E76682E6DE4F_.wvu.Cols" sId="4"/>
    <rfmt sheetId="4" xfDxf="1" sqref="A41:XFD41" start="0" length="0">
      <dxf>
        <font>
          <sz val="9"/>
          <name val="Open Sans"/>
          <scheme val="none"/>
        </font>
      </dxf>
    </rfmt>
    <rcc rId="0" sId="4" s="1" dxf="1">
      <nc r="B41" t="inlineStr">
        <is>
          <t>Indywidualne ( prywatne + hipoteczne)</t>
        </is>
      </nc>
      <ndxf>
        <font>
          <sz val="11"/>
          <color theme="1"/>
          <name val="Santander Text"/>
          <scheme val="none"/>
        </font>
      </ndxf>
    </rcc>
    <rfmt sheetId="4" sqref="R41" start="0" length="0">
      <dxf>
        <numFmt numFmtId="3" formatCode="#,##0"/>
      </dxf>
    </rfmt>
    <rcc rId="0" sId="4" dxf="1" numFmtId="4">
      <nc r="S41">
        <v>746</v>
      </nc>
      <ndxf>
        <numFmt numFmtId="3" formatCode="#,##0"/>
      </ndxf>
    </rcc>
    <rcc rId="0" sId="4" dxf="1" numFmtId="34">
      <nc r="T41">
        <v>551</v>
      </nc>
      <ndxf>
        <numFmt numFmtId="166" formatCode="_(* #\ ###\ ##0_);_(* \(#\ ###\ ##0\);_(* &quot;-&quot;_);_(@_)"/>
      </ndxf>
    </rcc>
    <rcc rId="0" sId="4" dxf="1" numFmtId="34">
      <nc r="U41">
        <v>273</v>
      </nc>
      <ndxf>
        <numFmt numFmtId="166" formatCode="_(* #\ ###\ ##0_);_(* \(#\ ###\ ##0\);_(* &quot;-&quot;_);_(@_)"/>
      </ndxf>
    </rcc>
    <rcc rId="0" sId="4" dxf="1" numFmtId="34">
      <nc r="V41">
        <v>-1689</v>
      </nc>
      <ndxf>
        <numFmt numFmtId="166" formatCode="_(* #\ ###\ ##0_);_(* \(#\ ###\ ##0\);_(* &quot;-&quot;_);_(@_)"/>
      </ndxf>
    </rcc>
  </rrc>
  <rrc rId="4582" sId="4" ref="A41:XFD41" action="deleteRow">
    <undo index="0" exp="area" ref3D="1" dr="$C$1:$R$1048576" dn="Z_687A4863_1825_4D63_B732_E76682E6DE4F_.wvu.Cols" sId="4"/>
    <rfmt sheetId="4" xfDxf="1" sqref="A41:XFD41" start="0" length="0">
      <dxf>
        <font>
          <sz val="9"/>
          <name val="Open Sans"/>
          <scheme val="none"/>
        </font>
      </dxf>
    </rfmt>
    <rcc rId="0" sId="4" s="1" dxf="1">
      <nc r="B41" t="inlineStr">
        <is>
          <t>Kredyty dla klientów instytucjonalnych (Należności od podmiotów gospodarczych)</t>
        </is>
      </nc>
      <ndxf>
        <font>
          <sz val="8"/>
          <color auto="1"/>
          <name val="Tahoma"/>
          <scheme val="none"/>
        </font>
        <numFmt numFmtId="30" formatCode="@"/>
        <alignment vertical="top" wrapText="1" readingOrder="0"/>
      </ndxf>
    </rcc>
    <rcc rId="0" sId="4">
      <nc r="S41">
        <v>48</v>
      </nc>
    </rcc>
    <rcc rId="0" sId="4" dxf="1" numFmtId="34">
      <nc r="T41">
        <v>166</v>
      </nc>
      <ndxf>
        <numFmt numFmtId="166" formatCode="_(* #\ ###\ ##0_);_(* \(#\ ###\ ##0\);_(* &quot;-&quot;_);_(@_)"/>
      </ndxf>
    </rcc>
    <rcc rId="0" sId="4" dxf="1" numFmtId="34">
      <nc r="U41">
        <v>210</v>
      </nc>
      <ndxf>
        <numFmt numFmtId="166" formatCode="_(* #\ ###\ ##0_);_(* \(#\ ###\ ##0\);_(* &quot;-&quot;_);_(@_)"/>
      </ndxf>
    </rcc>
    <rcc rId="0" sId="4" dxf="1" numFmtId="34">
      <nc r="V41">
        <v>-6</v>
      </nc>
      <ndxf>
        <numFmt numFmtId="166" formatCode="_(* #\ ###\ ##0_);_(* \(#\ ###\ ##0\);_(* &quot;-&quot;_);_(@_)"/>
      </ndxf>
    </rcc>
  </rrc>
  <rrc rId="4583" sId="4" ref="A41:XFD41" action="deleteRow">
    <undo index="0" exp="area" ref3D="1" dr="$C$1:$R$1048576" dn="Z_687A4863_1825_4D63_B732_E76682E6DE4F_.wvu.Cols" sId="4"/>
    <rfmt sheetId="4" xfDxf="1" sqref="A41:XFD41" start="0" length="0"/>
  </rrc>
  <rrc rId="4584" sId="4" ref="A41:XFD41" action="deleteRow">
    <undo index="0" exp="area" ref3D="1" dr="$C$1:$R$1048576" dn="Z_687A4863_1825_4D63_B732_E76682E6DE4F_.wvu.Cols" sId="4"/>
    <rfmt sheetId="4" xfDxf="1" sqref="A41:XFD41" start="0" length="0">
      <dxf>
        <font>
          <sz val="9"/>
          <name val="Open Sans"/>
          <scheme val="none"/>
        </font>
      </dxf>
    </rfmt>
    <rcc rId="0" sId="4">
      <nc r="B41" t="inlineStr">
        <is>
          <t>LEASING</t>
        </is>
      </nc>
    </rcc>
    <rcc rId="0" sId="4">
      <nc r="S41">
        <v>76221</v>
      </nc>
    </rcc>
    <rcc rId="0" sId="4">
      <nc r="T41">
        <v>77778</v>
      </nc>
    </rcc>
    <rcc rId="0" sId="4">
      <nc r="U41">
        <v>80583</v>
      </nc>
    </rcc>
    <rcc rId="0" sId="4">
      <nc r="V41">
        <v>90369</v>
      </nc>
    </rcc>
  </rrc>
  <rrc rId="4585" sId="4" ref="A41:XFD41" action="deleteRow">
    <undo index="0" exp="area" ref3D="1" dr="$C$1:$R$1048576" dn="Z_687A4863_1825_4D63_B732_E76682E6DE4F_.wvu.Cols" sId="4"/>
    <rfmt sheetId="4" xfDxf="1" sqref="A41:XFD41" start="0" length="0">
      <dxf>
        <font>
          <sz val="9"/>
          <name val="Open Sans"/>
          <scheme val="none"/>
        </font>
      </dxf>
    </rfmt>
    <rcc rId="0" sId="4">
      <nc r="S41">
        <v>76221</v>
      </nc>
    </rcc>
    <rcc rId="0" sId="4">
      <nc r="T41">
        <v>153999</v>
      </nc>
    </rcc>
    <rcc rId="0" sId="4">
      <nc r="U41">
        <v>234582</v>
      </nc>
    </rcc>
    <rcc rId="0" sId="4">
      <nc r="V41">
        <v>324951</v>
      </nc>
    </rcc>
  </rrc>
  <rrc rId="4586" sId="4" ref="A41:XFD41" action="deleteRow">
    <undo index="0" exp="area" ref3D="1" dr="$C$1:$R$1048576" dn="Z_687A4863_1825_4D63_B732_E76682E6DE4F_.wvu.Cols" sId="4"/>
    <rfmt sheetId="4" xfDxf="1" sqref="A41:XFD41" start="0" length="0">
      <dxf>
        <font>
          <sz val="9"/>
          <name val="Open Sans"/>
          <scheme val="none"/>
        </font>
      </dxf>
    </rfmt>
  </rrc>
  <rcc rId="4587" sId="4" numFmtId="34">
    <oc r="S41">
      <v>323</v>
    </oc>
    <nc r="S41"/>
  </rcc>
  <rcc rId="4588" sId="4" numFmtId="34">
    <oc r="T41">
      <v>448</v>
    </oc>
    <nc r="T41"/>
  </rcc>
  <rcc rId="4589" sId="4" numFmtId="34">
    <oc r="U41">
      <v>515</v>
    </oc>
    <nc r="U41"/>
  </rcc>
  <rcc rId="4590" sId="4" numFmtId="34">
    <oc r="V41">
      <v>-4358</v>
    </oc>
    <nc r="V41"/>
  </rcc>
  <rcc rId="4591" sId="4" numFmtId="4">
    <oc r="S42">
      <f>423+S52</f>
    </oc>
    <nc r="S42"/>
  </rcc>
  <rcc rId="4592" sId="4" numFmtId="4">
    <oc r="T42">
      <f>849+T52</f>
    </oc>
    <nc r="T42"/>
  </rcc>
  <rcc rId="4593" sId="4" numFmtId="4">
    <oc r="U42">
      <f>1055+U52</f>
    </oc>
    <nc r="U42"/>
  </rcc>
  <rcc rId="4594" sId="4" numFmtId="4">
    <oc r="V42">
      <f>4239+V52</f>
    </oc>
    <nc r="V42"/>
  </rcc>
  <rcc rId="4595" sId="4">
    <oc r="S43">
      <v>48</v>
    </oc>
    <nc r="S43"/>
  </rcc>
  <rcc rId="4596" sId="4">
    <oc r="T43">
      <v>214</v>
    </oc>
    <nc r="T43"/>
  </rcc>
  <rcc rId="4597" sId="4">
    <oc r="U43">
      <v>424</v>
    </oc>
    <nc r="U43"/>
  </rcc>
  <rcc rId="4598" sId="4">
    <oc r="V43">
      <v>418</v>
    </oc>
    <nc r="V43"/>
  </rcc>
  <rrc rId="4599" sId="4" ref="C1:C1048576" action="deleteCol">
    <undo index="0" exp="area" ref3D="1" dr="$C$1:$R$1048576" dn="Z_687A4863_1825_4D63_B732_E76682E6DE4F_.wvu.Cols" sId="4"/>
    <rfmt sheetId="4" xfDxf="1" sqref="C1:C1048576" start="0" length="0">
      <dxf>
        <font>
          <sz val="9"/>
          <name val="Open Sans"/>
          <scheme val="none"/>
        </font>
      </dxf>
    </rfmt>
    <rcc rId="0" sId="4" s="1" dxf="1">
      <nc r="C1" t="inlineStr">
        <is>
          <t>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1559802</v>
      </nc>
      <ndxf>
        <font>
          <b/>
          <sz val="9"/>
          <name val="Open Sans"/>
          <scheme val="none"/>
        </font>
        <numFmt numFmtId="3" formatCode="#,##0"/>
      </ndxf>
    </rcc>
    <rcc rId="0" sId="4" dxf="1" numFmtId="34">
      <nc r="C3">
        <v>460085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853134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250682</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161140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3093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15191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1710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65449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-305806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-140425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-89816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-7225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-10913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-12773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-44654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1253996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0" sId="4" ref="C1:C1048576" action="deleteCol">
    <undo index="0" exp="area" ref3D="1" dr="$C$1:$Q$1048576" dn="Z_687A4863_1825_4D63_B732_E76682E6DE4F_.wvu.Cols" sId="4"/>
    <rfmt sheetId="4" xfDxf="1" sqref="C1:C1048576" start="0" length="0">
      <dxf>
        <font>
          <sz val="9"/>
          <name val="Open Sans"/>
          <scheme val="none"/>
        </font>
      </dxf>
    </rfmt>
    <rcc rId="0" sId="4" s="1" dxf="1">
      <nc r="C1" t="inlineStr">
        <is>
          <t>II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1620968</v>
      </nc>
      <ndxf>
        <font>
          <b/>
          <sz val="9"/>
          <name val="Open Sans"/>
          <scheme val="none"/>
        </font>
        <numFmt numFmtId="3" formatCode="#,##0"/>
      </ndxf>
    </rcc>
    <rcc rId="0" sId="4" dxf="1" numFmtId="34">
      <nc r="C3">
        <v>487186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888127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262395</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162598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6082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16183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1518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59274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-318481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-145984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-82836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-14282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-14626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-11739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-49014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1302487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1" sId="4" ref="C1:C1048576" action="deleteCol">
    <undo index="0" exp="area" ref3D="1" dr="$C$1:$P$1048576" dn="Z_687A4863_1825_4D63_B732_E76682E6DE4F_.wvu.Cols" sId="4"/>
    <rfmt sheetId="4" xfDxf="1" sqref="C1:C1048576" start="0" length="0">
      <dxf>
        <font>
          <sz val="9"/>
          <name val="Open Sans"/>
          <scheme val="none"/>
        </font>
      </dxf>
    </rfmt>
    <rcc rId="0" sId="4" s="1" dxf="1">
      <nc r="C1" t="inlineStr">
        <is>
          <t>III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1663808</v>
      </nc>
      <ndxf>
        <font>
          <b/>
          <sz val="9"/>
          <name val="Open Sans"/>
          <scheme val="none"/>
        </font>
        <numFmt numFmtId="3" formatCode="#,##0"/>
      </ndxf>
    </rcc>
    <rcc rId="0" sId="4" dxf="1" numFmtId="34">
      <nc r="C3">
        <v>492361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920251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273039</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169278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9178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16367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1445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54928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-322842</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-142184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-85502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-19250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-14428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-10384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-51094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1340966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2" sId="4" ref="C1:C1048576" action="deleteCol">
    <undo index="0" exp="area" ref3D="1" dr="$C$1:$O$1048576" dn="Z_687A4863_1825_4D63_B732_E76682E6DE4F_.wvu.Cols" sId="4"/>
    <rfmt sheetId="4" xfDxf="1" sqref="C1:C1048576" start="0" length="0">
      <dxf>
        <font>
          <sz val="9"/>
          <name val="Open Sans"/>
          <scheme val="none"/>
        </font>
      </dxf>
    </rfmt>
    <rcc rId="0" sId="4" s="1" dxf="1">
      <nc r="C1" t="inlineStr">
        <is>
          <t>IV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1684729</v>
      </nc>
      <ndxf>
        <font>
          <b/>
          <sz val="9"/>
          <name val="Open Sans"/>
          <scheme val="none"/>
        </font>
        <numFmt numFmtId="3" formatCode="#,##0"/>
      </ndxf>
    </rcc>
    <rcc rId="0" sId="4" dxf="1" numFmtId="34">
      <nc r="C3">
        <v>497431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940928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280480</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167983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8989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16484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1703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51211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-305281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-129467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-84026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-13610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-14094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-11749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-52335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1379448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3" sId="4" ref="C1:C1048576" action="deleteCol">
    <undo index="0" exp="area" ref3D="1" dr="$C$1:$N$1048576" dn="Z_687A4863_1825_4D63_B732_E76682E6DE4F_.wvu.Cols" sId="4"/>
    <rfmt sheetId="4" xfDxf="1" sqref="C1:C1048576" start="0" length="0">
      <dxf>
        <font>
          <sz val="9"/>
          <name val="Open Sans"/>
          <scheme val="none"/>
        </font>
      </dxf>
    </rfmt>
    <rcc rId="0" sId="4" s="1" dxf="1">
      <nc r="C1" t="inlineStr">
        <is>
          <t>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1688501</v>
      </nc>
      <ndxf>
        <font>
          <b/>
          <sz val="9"/>
          <name val="Open Sans"/>
          <scheme val="none"/>
        </font>
        <numFmt numFmtId="3" formatCode="#,##0"/>
      </ndxf>
    </rcc>
    <rcc rId="0" sId="4" dxf="1" numFmtId="34">
      <nc r="C3">
        <v>496216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947745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280304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169101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13653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7691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1974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52121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1487943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495715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916789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280304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7691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1974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52121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163239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163239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37319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30956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5862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-298674</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-118894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-84594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-17746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-13305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-13262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-50873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1389827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4" sId="4" ref="C1:C1048576" action="deleteCol">
    <undo index="0" exp="area" ref3D="1" dr="$C$1:$M$1048576" dn="Z_687A4863_1825_4D63_B732_E76682E6DE4F_.wvu.Cols" sId="4"/>
    <rfmt sheetId="4" xfDxf="1" sqref="C1:C1048576" start="0" length="0">
      <dxf>
        <font>
          <sz val="9"/>
          <name val="Open Sans"/>
          <scheme val="none"/>
        </font>
      </dxf>
    </rfmt>
    <rcc rId="0" sId="4" s="1" dxf="1">
      <nc r="C1" t="inlineStr">
        <is>
          <t>II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1736743</v>
      </nc>
      <ndxf>
        <font>
          <b/>
          <sz val="9"/>
          <name val="Open Sans"/>
          <scheme val="none"/>
        </font>
        <numFmt numFmtId="3" formatCode="#,##0"/>
      </ndxf>
    </rcc>
    <rcc rId="0" sId="4" dxf="1" numFmtId="34">
      <nc r="C3">
        <v>511595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978260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293213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169183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15780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8378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1941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51606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1537794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511085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949004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293213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15780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8378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1941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51606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174832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174832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24117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29256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-5649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-340536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-140819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-94367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-17766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-16044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-9675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-61865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1396207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5" sId="4" ref="C1:C1048576" action="deleteCol">
    <undo index="0" exp="area" ref3D="1" dr="$C$1:$L$1048576" dn="Z_687A4863_1825_4D63_B732_E76682E6DE4F_.wvu.Cols" sId="4"/>
    <rfmt sheetId="4" xfDxf="1" sqref="C1:C1048576" start="0" length="0">
      <dxf>
        <font>
          <sz val="9"/>
          <name val="Open Sans"/>
          <scheme val="none"/>
        </font>
      </dxf>
    </rfmt>
    <rcc rId="0" sId="4" s="1" dxf="1">
      <nc r="C1" t="inlineStr">
        <is>
          <t>III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1805709</v>
      </nc>
      <ndxf>
        <font>
          <b/>
          <sz val="9"/>
          <name val="Open Sans"/>
          <scheme val="none"/>
        </font>
        <numFmt numFmtId="3" formatCode="#,##0"/>
      </ndxf>
    </rcc>
    <rcc rId="0" sId="4" dxf="1" numFmtId="34">
      <nc r="C3">
        <v>534737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1002343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303386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192883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16818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7816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2796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48316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1584506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534228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974532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303386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16818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7816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2796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48316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189226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189226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31977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27811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-383490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-163782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-108436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-18853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-13544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-14232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-64643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1422219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6" sId="4" ref="C1:C1048576" action="deleteCol">
    <undo index="0" exp="area" ref3D="1" dr="$C$1:$K$1048576" dn="Z_687A4863_1825_4D63_B732_E76682E6DE4F_.wvu.Cols" sId="4"/>
    <rfmt sheetId="4" xfDxf="1" sqref="C1:C1048576" start="0" length="0">
      <dxf>
        <font>
          <sz val="9"/>
          <name val="Open Sans"/>
          <scheme val="none"/>
        </font>
      </dxf>
    </rfmt>
    <rcc rId="0" sId="4" s="1" dxf="1">
      <nc r="C1" t="inlineStr">
        <is>
          <t>IV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1982843</v>
      </nc>
      <ndxf>
        <font>
          <b/>
          <sz val="9"/>
          <name val="Open Sans"/>
          <scheme val="none"/>
        </font>
        <numFmt numFmtId="3" formatCode="#,##0"/>
      </ndxf>
    </rcc>
    <rcc rId="0" sId="4" dxf="1" numFmtId="34">
      <nc r="C3">
        <v>580009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1100303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355178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211727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26701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11945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3083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49075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1734889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575313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1068772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355178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26701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11945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49075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206081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4179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201902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41873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31531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9825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-448690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-205129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-118752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-27315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-12208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-16187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38">
        <v>-69099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1534153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7" sId="4" ref="C1:C1048576" action="deleteCol">
    <undo index="0" exp="area" ref3D="1" dr="$C$1:$J$1048576" dn="Z_687A4863_1825_4D63_B732_E76682E6DE4F_.wvu.Cols" sId="4"/>
    <rfmt sheetId="4" xfDxf="1" sqref="C1:C1048576" start="0" length="0">
      <dxf>
        <font>
          <sz val="9"/>
          <name val="Open Sans"/>
          <scheme val="none"/>
        </font>
      </dxf>
    </rfmt>
    <rcc rId="0" sId="4" s="1" dxf="1">
      <nc r="C1" t="inlineStr">
        <is>
          <t>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2081699</v>
      </nc>
      <ndxf>
        <font>
          <b/>
          <sz val="9"/>
          <name val="Open Sans"/>
          <scheme val="none"/>
        </font>
        <numFmt numFmtId="3" formatCode="#,##0"/>
      </ndxf>
    </rcc>
    <rcc rId="0" sId="4" dxf="1" numFmtId="34">
      <nc r="C3">
        <v>612516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1156682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396264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228036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24615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12821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2762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44267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1821282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607477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1129340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396264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24615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12821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2762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44267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209674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4538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205136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50743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27342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22900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-473099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-223733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-120991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-29378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-12924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-14066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-4480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-67527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1608600</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8" sId="4" ref="C1:C1048576" action="deleteCol">
    <undo index="0" exp="area" ref3D="1" dr="$C$1:$I$1048576" dn="Z_687A4863_1825_4D63_B732_E76682E6DE4F_.wvu.Cols" sId="4"/>
    <rfmt sheetId="4" xfDxf="1" sqref="C1:C1048576" start="0" length="0">
      <dxf>
        <font>
          <sz val="9"/>
          <name val="Open Sans"/>
          <scheme val="none"/>
        </font>
      </dxf>
    </rfmt>
    <rcc rId="0" sId="4" s="1" dxf="1">
      <nc r="C1" t="inlineStr">
        <is>
          <t>II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2116449</v>
      </nc>
      <ndxf>
        <font>
          <b/>
          <sz val="9"/>
          <name val="Open Sans"/>
          <scheme val="none"/>
        </font>
        <numFmt numFmtId="3" formatCode="#,##0"/>
      </ndxf>
    </rcc>
    <rcc rId="0" sId="4" dxf="1" numFmtId="34">
      <nc r="C3">
        <v>622815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1194984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407861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215282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25573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12562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42737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1869671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617598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1168705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407861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25573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12562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42737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199210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4707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194503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47568</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26279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20779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-492917</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-231345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-122607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-33560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-15138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-17696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-6272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-66299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1623532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09" sId="4" ref="C1:C1048576" action="deleteCol">
    <undo index="0" exp="area" ref3D="1" dr="$C$1:$H$1048576" dn="Z_687A4863_1825_4D63_B732_E76682E6DE4F_.wvu.Cols" sId="4"/>
    <rfmt sheetId="4" xfDxf="1" sqref="C1:C1048576" start="0" length="0">
      <dxf>
        <font>
          <sz val="9"/>
          <name val="Open Sans"/>
          <scheme val="none"/>
        </font>
      </dxf>
    </rfmt>
    <rcc rId="0" sId="4" s="1" dxf="1">
      <nc r="C1" t="inlineStr">
        <is>
          <t>III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2166156</v>
      </nc>
      <ndxf>
        <font>
          <b/>
          <sz val="9"/>
          <name val="Open Sans"/>
          <scheme val="none"/>
        </font>
        <numFmt numFmtId="3" formatCode="#,##0"/>
      </ndxf>
    </rcc>
    <rcc rId="0" sId="4" dxf="1" numFmtId="34">
      <nc r="C3">
        <v>638868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1239653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418730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203939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26866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11057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2448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43325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1923854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627128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1213030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418730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26866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11057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43325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209193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11223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197970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33109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26623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5969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-465122</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-198159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-135182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-23616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-15278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-18754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-68626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1701034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10" sId="4" ref="C1:C1048576" action="deleteCol">
    <undo index="0" exp="area" ref3D="1" dr="$C$1:$G$1048576" dn="Z_687A4863_1825_4D63_B732_E76682E6DE4F_.wvu.Cols" sId="4"/>
    <rfmt sheetId="4" xfDxf="1" sqref="C1:C1048576" start="0" length="0">
      <dxf>
        <font>
          <sz val="9"/>
          <name val="Open Sans"/>
          <scheme val="none"/>
        </font>
      </dxf>
    </rfmt>
    <rcc rId="0" sId="4" s="1" dxf="1">
      <nc r="C1" t="inlineStr">
        <is>
          <t>IV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2097532</v>
      </nc>
      <ndxf>
        <font>
          <b/>
          <sz val="9"/>
          <name val="Open Sans"/>
          <scheme val="none"/>
        </font>
        <numFmt numFmtId="3" formatCode="#,##0"/>
      </ndxf>
    </rcc>
    <rcc rId="0" sId="4" dxf="1" numFmtId="34">
      <nc r="C3">
        <v>645950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1173562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423653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207409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17314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11170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2447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39680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1852731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634055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1148065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423653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17314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11170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39680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215747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11553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204194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29054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25497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3215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-450529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-195265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-136753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-10051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-14709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-19905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-5339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1647003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11" sId="4" ref="C1:C1048576" action="deleteCol">
    <undo index="0" exp="area" ref3D="1" dr="$C$1:$F$1048576" dn="Z_687A4863_1825_4D63_B732_E76682E6DE4F_.wvu.Cols" sId="4"/>
    <rfmt sheetId="4" xfDxf="1" sqref="C1:C1048576" start="0" length="0">
      <dxf>
        <font>
          <sz val="9"/>
          <name val="Open Sans"/>
          <scheme val="none"/>
        </font>
      </dxf>
    </rfmt>
    <rcc rId="0" sId="4" s="1" dxf="1">
      <nc r="C1" t="inlineStr">
        <is>
          <t>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2040719</v>
      </nc>
      <ndxf>
        <font>
          <b/>
          <sz val="9"/>
          <name val="Open Sans"/>
          <scheme val="none"/>
        </font>
        <numFmt numFmtId="3" formatCode="#,##0"/>
      </ndxf>
    </rcc>
    <rcc rId="0" sId="4" dxf="1" numFmtId="34">
      <nc r="C3">
        <v>617256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1161883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423909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199946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11609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9889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2803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37333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12">
        <v>211555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13">
        <v>1806790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606150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1139006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423909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11609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9889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2803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37333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206593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10598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195995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27336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22877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3951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-404406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-181213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-107596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-6829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-11898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-23574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-5268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-68028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1636313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12" sId="4" ref="C1:C1048576" action="deleteCol">
    <undo index="0" exp="area" ref3D="1" dr="$C$1:$E$1048576" dn="Z_687A4863_1825_4D63_B732_E76682E6DE4F_.wvu.Cols" sId="4"/>
    <rfmt sheetId="4" xfDxf="1" sqref="C1:C1048576" start="0" length="0">
      <dxf>
        <font>
          <sz val="9"/>
          <name val="Open Sans"/>
          <scheme val="none"/>
        </font>
      </dxf>
    </rfmt>
    <rcc rId="0" sId="4" s="1" dxf="1">
      <nc r="C1" t="inlineStr">
        <is>
          <t>II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1748376</v>
      </nc>
      <ndxf>
        <font>
          <b/>
          <sz val="9"/>
          <name val="Open Sans"/>
          <scheme val="none"/>
        </font>
        <numFmt numFmtId="3" formatCode="#,##0"/>
      </ndxf>
    </rcc>
    <rcc rId="0" sId="4" dxf="1" numFmtId="34">
      <nc r="C3">
        <v>517381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1000596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359484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204724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3725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2304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2330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17316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1525476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507159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992642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359484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3725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2304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17316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209592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9826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199766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13308</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396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7954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4958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-289941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-148891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-63211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-1369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-5661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-15662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-5023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-50124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1458435</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13" sId="4" ref="C1:C1048576" action="deleteCol">
    <undo index="0" exp="area" ref3D="1" dr="$C$1:$D$1048576" dn="Z_687A4863_1825_4D63_B732_E76682E6DE4F_.wvu.Cols" sId="4"/>
    <rfmt sheetId="4" xfDxf="1" sqref="C1:C1048576" start="0" length="0">
      <dxf>
        <font>
          <sz val="9"/>
          <name val="Open Sans"/>
          <scheme val="none"/>
        </font>
      </dxf>
    </rfmt>
    <rcc rId="0" sId="4" s="1" dxf="1">
      <nc r="C1" t="inlineStr">
        <is>
          <t>III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1538368</v>
      </nc>
      <ndxf>
        <font>
          <b/>
          <sz val="9"/>
          <name val="Open Sans"/>
          <scheme val="none"/>
        </font>
        <numFmt numFmtId="3" formatCode="#,##0"/>
      </ndxf>
    </rcc>
    <rcc rId="0" sId="4" dxf="1" numFmtId="34">
      <nc r="C3">
        <v>451572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868014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286950</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213409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454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228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1514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3177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1312827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14">
        <v>443828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5">
        <v>863626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6">
        <v>286950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7">
        <v>454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8">
        <v>228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9">
        <v>1514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0">
        <v>3177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21"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22">
        <v>219908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3">
        <v>7521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4">
        <v>212387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5">
        <v>5633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6">
        <v>223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7">
        <v>4388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9">
        <v>1022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30"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31">
        <v>-155686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2">
        <v>-68976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3">
        <v>-28993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4">
        <v>329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5">
        <v>-2077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6">
        <v>-8907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7">
        <v>-4568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8">
        <v>-42494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1382682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4614" sId="4" ref="C1:C1048576" action="deleteCol">
    <undo index="0" exp="area" ref3D="1" dr="$C$1:$C$1048576" dn="Z_687A4863_1825_4D63_B732_E76682E6DE4F_.wvu.Cols" sId="4"/>
    <rfmt sheetId="4" xfDxf="1" sqref="C1:C1048576" start="0" length="0">
      <dxf>
        <font>
          <sz val="9"/>
          <name val="Open Sans"/>
          <scheme val="none"/>
        </font>
      </dxf>
    </rfmt>
    <rcc rId="0" sId="4" s="1" dxf="1">
      <nc r="C1" t="inlineStr">
        <is>
          <t>IV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1529697</v>
      </nc>
      <ndxf>
        <font>
          <b/>
          <sz val="9"/>
          <name val="Open Sans"/>
          <scheme val="none"/>
        </font>
        <numFmt numFmtId="3" formatCode="#,##0"/>
      </ndxf>
    </rcc>
    <rcc rId="0" sId="4" dxf="1" numFmtId="34">
      <nc r="C3">
        <v>456894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871255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278684</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208088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546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-318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1270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-8038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1301683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14">
        <v>444126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5">
        <v>864097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6">
        <v>278684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7">
        <v>546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8">
        <v>-318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9">
        <v>1270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0">
        <v>-8038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21"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22">
        <v>217748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3">
        <v>12553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4">
        <v>205195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5">
        <v>10266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6">
        <v>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7">
        <v>7158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9">
        <v>2893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30"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31">
        <v>-118978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2">
        <v>-51400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3">
        <v>-18273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4">
        <v>469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5">
        <v>-1277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6">
        <v>-6223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7">
        <v>-4093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8">
        <v>-38181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1410719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fmt sheetId="4" s="1" sqref="I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J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K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L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M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N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O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P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Q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R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S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T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U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V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W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X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Y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Z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1" sqref="AA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qref="K2" start="0" length="0">
    <dxf>
      <numFmt numFmtId="3" formatCode="#,##0"/>
    </dxf>
  </rfmt>
  <rfmt sheetId="4" sqref="L2" start="0" length="0">
    <dxf>
      <numFmt numFmtId="3" formatCode="#,##0"/>
    </dxf>
  </rfmt>
  <rfmt sheetId="4" sqref="M2" start="0" length="0">
    <dxf>
      <numFmt numFmtId="3" formatCode="#,##0"/>
    </dxf>
  </rfmt>
  <rfmt sheetId="4" sqref="N2" start="0" length="0">
    <dxf>
      <numFmt numFmtId="3" formatCode="#,##0"/>
    </dxf>
  </rfmt>
  <rfmt sheetId="4" sqref="O2" start="0" length="0">
    <dxf>
      <numFmt numFmtId="3" formatCode="#,##0"/>
    </dxf>
  </rfmt>
  <rfmt sheetId="4" sqref="P2" start="0" length="0">
    <dxf>
      <numFmt numFmtId="3" formatCode="#,##0"/>
    </dxf>
  </rfmt>
  <rfmt sheetId="4" sqref="Q2" start="0" length="0">
    <dxf>
      <numFmt numFmtId="3" formatCode="#,##0"/>
    </dxf>
  </rfmt>
  <rfmt sheetId="4" sqref="R2" start="0" length="0">
    <dxf>
      <numFmt numFmtId="3" formatCode="#,##0"/>
    </dxf>
  </rfmt>
  <rfmt sheetId="4" sqref="S2" start="0" length="0">
    <dxf>
      <numFmt numFmtId="3" formatCode="#,##0"/>
    </dxf>
  </rfmt>
  <rfmt sheetId="4" sqref="T2" start="0" length="0">
    <dxf>
      <numFmt numFmtId="3" formatCode="#,##0"/>
    </dxf>
  </rfmt>
  <rfmt sheetId="4" sqref="U2" start="0" length="0">
    <dxf>
      <numFmt numFmtId="3" formatCode="#,##0"/>
    </dxf>
  </rfmt>
  <rfmt sheetId="4" sqref="V2" start="0" length="0">
    <dxf>
      <numFmt numFmtId="3" formatCode="#,##0"/>
    </dxf>
  </rfmt>
  <rfmt sheetId="4" sqref="W2" start="0" length="0">
    <dxf>
      <numFmt numFmtId="3" formatCode="#,##0"/>
    </dxf>
  </rfmt>
  <rfmt sheetId="4" sqref="X2" start="0" length="0">
    <dxf>
      <numFmt numFmtId="3" formatCode="#,##0"/>
    </dxf>
  </rfmt>
  <rfmt sheetId="4" sqref="Y2" start="0" length="0">
    <dxf>
      <numFmt numFmtId="3" formatCode="#,##0"/>
    </dxf>
  </rfmt>
  <rfmt sheetId="4" sqref="Z2" start="0" length="0">
    <dxf>
      <numFmt numFmtId="3" formatCode="#,##0"/>
    </dxf>
  </rfmt>
  <rfmt sheetId="4" sqref="AA2" start="0" length="0">
    <dxf>
      <numFmt numFmtId="3" formatCode="#,##0"/>
    </dxf>
  </rfmt>
  <rfmt sheetId="4" sqref="I3"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K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L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M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N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O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P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Q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R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S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T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U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V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W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X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Y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Z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AA3" start="0" length="0">
    <dxf>
      <numFmt numFmtId="166" formatCode="_(* #\ ###\ ##0_);_(* \(#\ ###\ ##0\);_(* &quot;-&quot;_);_(@_)"/>
      <fill>
        <patternFill patternType="none">
          <bgColor indexed="65"/>
        </patternFill>
      </fill>
      <alignment horizontal="right" vertical="top" indent="1" readingOrder="0"/>
      <border outline="0">
        <left style="thin">
          <color indexed="9"/>
        </left>
        <right style="thin">
          <color indexed="9"/>
        </right>
        <top style="dotted">
          <color rgb="FF6F7779"/>
        </top>
        <bottom style="dotted">
          <color rgb="FF6F7779"/>
        </bottom>
      </border>
    </dxf>
  </rfmt>
  <rfmt sheetId="4" sqref="I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5" start="0" length="0">
    <dxf>
      <font>
        <i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J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K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1" sqref="I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4615" sId="4" odxf="1" s="1" dxf="1" numFmtId="34">
    <oc r="J13">
      <f>W13-'P&amp;L'!E3</f>
    </oc>
    <nc r="J13">
      <v>0</v>
    </nc>
    <ndxf>
      <font>
        <sz val="9"/>
        <color auto="1"/>
        <name val="Open Sans"/>
        <scheme val="none"/>
      </font>
      <alignment horizontal="right" indent="1" readingOrder="0"/>
      <border outline="0">
        <left style="thin">
          <color indexed="9"/>
        </left>
        <right style="thin">
          <color indexed="9"/>
        </right>
        <top style="dotted">
          <color rgb="FF6F7779"/>
        </top>
        <bottom style="dotted">
          <color rgb="FF6F7779"/>
        </bottom>
      </border>
    </ndxf>
  </rcc>
  <rcc rId="4616" sId="4" odxf="1" s="1" dxf="1" numFmtId="34">
    <oc r="K13">
      <f>X13-'P&amp;L'!F3</f>
    </oc>
    <nc r="K13">
      <v>0</v>
    </nc>
    <ndxf>
      <font>
        <sz val="9"/>
        <color auto="1"/>
        <name val="Open Sans"/>
        <scheme val="none"/>
      </font>
      <alignment horizontal="right" indent="1" readingOrder="0"/>
      <border outline="0">
        <left style="thin">
          <color indexed="9"/>
        </left>
        <right style="thin">
          <color indexed="9"/>
        </right>
        <top style="dotted">
          <color rgb="FF6F7779"/>
        </top>
        <bottom style="dotted">
          <color rgb="FF6F7779"/>
        </bottom>
      </border>
    </ndxf>
  </rcc>
  <rfmt sheetId="4" s="1" sqref="L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M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N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O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P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Q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R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S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T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U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V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W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X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Y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Z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1" sqref="AA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qref="I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J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K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L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M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N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O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P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Q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R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S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T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U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V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W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X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Y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Z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AA14"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I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6"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2" start="0" length="0">
    <dxf>
      <font>
        <sz val="9"/>
        <color auto="1"/>
        <name val="Open Sans"/>
        <scheme val="none"/>
      </font>
      <alignment horizontal="right" vertical="top" indent="1" readingOrder="0"/>
      <border outline="0">
        <left style="thin">
          <color indexed="9"/>
        </left>
        <right style="thin">
          <color indexed="9"/>
        </right>
        <top style="dotted">
          <color rgb="FF6F7779"/>
        </top>
        <bottom style="dotted">
          <color rgb="FF6F7779"/>
        </bottom>
      </border>
    </dxf>
  </rfmt>
  <rfmt sheetId="4" sqref="J22" start="0" length="0">
    <dxf>
      <font>
        <sz val="9"/>
        <color auto="1"/>
        <name val="Open Sans"/>
        <scheme val="none"/>
      </font>
      <alignment horizontal="right" vertical="top" indent="1" readingOrder="0"/>
      <border outline="0">
        <left style="thin">
          <color indexed="9"/>
        </left>
        <right style="thin">
          <color indexed="9"/>
        </right>
        <top style="dotted">
          <color rgb="FF6F7779"/>
        </top>
        <bottom style="dotted">
          <color rgb="FF6F7779"/>
        </bottom>
      </border>
    </dxf>
  </rfmt>
  <rfmt sheetId="4" sqref="K22" start="0" length="0">
    <dxf>
      <font>
        <sz val="9"/>
        <color auto="1"/>
        <name val="Open Sans"/>
        <scheme val="none"/>
      </font>
      <alignment horizontal="right" vertical="top" indent="1" readingOrder="0"/>
      <border outline="0">
        <left style="thin">
          <color indexed="9"/>
        </left>
        <right style="thin">
          <color indexed="9"/>
        </right>
        <top style="dotted">
          <color rgb="FF6F7779"/>
        </top>
        <bottom style="dotted">
          <color rgb="FF6F7779"/>
        </bottom>
      </border>
    </dxf>
  </rfmt>
  <rfmt sheetId="4" sqref="L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22"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5" start="0" length="0">
    <dxf>
      <font>
        <sz val="9"/>
        <color auto="1"/>
        <name val="Open Sans"/>
        <scheme val="none"/>
      </font>
      <numFmt numFmtId="166" formatCode="_(* #\ ###\ ##0_);_(* \(#\ ###\ ##0\);_(* &quot;-&quot;_);_(@_)"/>
      <alignment vertical="top" indent="1" readingOrder="0"/>
      <border outline="0">
        <left style="thin">
          <color indexed="9"/>
        </left>
        <right style="thin">
          <color indexed="9"/>
        </right>
        <top style="dotted">
          <color rgb="FF6F7779"/>
        </top>
        <bottom style="dotted">
          <color rgb="FF6F7779"/>
        </bottom>
      </border>
    </dxf>
  </rfmt>
  <rfmt sheetId="4" sqref="J25" start="0" length="0">
    <dxf>
      <font>
        <sz val="9"/>
        <color auto="1"/>
        <name val="Open Sans"/>
        <scheme val="none"/>
      </font>
      <numFmt numFmtId="166" formatCode="_(* #\ ###\ ##0_);_(* \(#\ ###\ ##0\);_(* &quot;-&quot;_);_(@_)"/>
      <alignment vertical="top" indent="1" readingOrder="0"/>
      <border outline="0">
        <left style="thin">
          <color indexed="9"/>
        </left>
        <right style="thin">
          <color indexed="9"/>
        </right>
        <top style="dotted">
          <color rgb="FF6F7779"/>
        </top>
        <bottom style="dotted">
          <color rgb="FF6F7779"/>
        </bottom>
      </border>
    </dxf>
  </rfmt>
  <rfmt sheetId="4" sqref="K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25"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J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K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L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M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N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O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P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Q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R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S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T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U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V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W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X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Y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Z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AA26" start="0" length="0">
    <dxf>
      <font>
        <sz val="9"/>
        <color auto="1"/>
        <name val="Open Sans"/>
        <scheme val="none"/>
      </font>
      <numFmt numFmtId="166"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I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8" start="0" length="0">
    <dxf>
      <font>
        <i val="0"/>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1" sqref="I30" start="0" length="0">
    <dxf>
      <font>
        <sz val="9"/>
        <color auto="1"/>
        <name val="Open Sans"/>
        <scheme val="none"/>
      </font>
      <numFmt numFmtId="166" formatCode="_(* #\ ###\ ##0_);_(* \(#\ ###\ ##0\);_(* &quot;-&quot;_);_(@_)"/>
      <alignment vertical="bottom" indent="1" readingOrder="0"/>
      <border outline="0">
        <left style="thin">
          <color indexed="9"/>
        </left>
        <right style="thin">
          <color indexed="9"/>
        </right>
        <top style="dotted">
          <color rgb="FF6F7779"/>
        </top>
        <bottom style="dotted">
          <color rgb="FF6F7779"/>
        </bottom>
      </border>
    </dxf>
  </rfmt>
  <rfmt sheetId="4" s="1" sqref="J30" start="0" length="0">
    <dxf>
      <font>
        <sz val="9"/>
        <color auto="1"/>
        <name val="Open Sans"/>
        <scheme val="none"/>
      </font>
      <numFmt numFmtId="166" formatCode="_(* #\ ###\ ##0_);_(* \(#\ ###\ ##0\);_(* &quot;-&quot;_);_(@_)"/>
      <alignment vertical="bottom" indent="1" readingOrder="0"/>
      <border outline="0">
        <left style="thin">
          <color indexed="9"/>
        </left>
        <right style="thin">
          <color indexed="9"/>
        </right>
        <top style="dotted">
          <color rgb="FF6F7779"/>
        </top>
        <bottom style="dotted">
          <color rgb="FF6F7779"/>
        </bottom>
      </border>
    </dxf>
  </rfmt>
  <rfmt sheetId="4" sqref="K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L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M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N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O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P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Q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R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S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T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U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V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W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Y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Z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30"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I31" start="0" length="0">
    <dxf>
      <font>
        <sz val="9"/>
        <color auto="1"/>
        <name val="Open Sans"/>
        <scheme val="none"/>
      </font>
      <alignment horizontal="right" vertical="top" indent="1" readingOrder="0"/>
      <border outline="0">
        <left style="thin">
          <color indexed="9"/>
        </left>
        <top style="dotted">
          <color rgb="FF6F7779"/>
        </top>
        <bottom style="dotted">
          <color rgb="FF6F7779"/>
        </bottom>
      </border>
    </dxf>
  </rfmt>
  <rfmt sheetId="4" sqref="J31" start="0" length="0">
    <dxf>
      <font>
        <sz val="9"/>
        <color auto="1"/>
        <name val="Open Sans"/>
        <scheme val="none"/>
      </font>
      <alignment horizontal="right" vertical="top" indent="1" readingOrder="0"/>
      <border outline="0">
        <left style="thin">
          <color indexed="9"/>
        </left>
        <top style="dotted">
          <color rgb="FF6F7779"/>
        </top>
        <bottom style="dotted">
          <color rgb="FF6F7779"/>
        </bottom>
      </border>
    </dxf>
  </rfmt>
  <rfmt sheetId="4" sqref="K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J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K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L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M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N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O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P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Q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R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S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T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U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V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W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X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Y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Z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I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J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K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L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M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N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O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P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Q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R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S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T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U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V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W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X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Y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Z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AA40"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rc rId="4617" sId="4" ref="E1:E1048576" action="deleteCol">
    <rfmt sheetId="4" xfDxf="1" sqref="E1:E1048576" start="0" length="0">
      <dxf>
        <font>
          <sz val="9"/>
          <name val="Open Sans"/>
          <scheme val="none"/>
        </font>
      </dxf>
    </rfmt>
    <rcc rId="0" sId="4" s="1" dxf="1">
      <nc r="E1" t="inlineStr">
        <is>
          <t>III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E2">
        <v>1532526</v>
      </nc>
      <ndxf>
        <font>
          <b/>
          <sz val="9"/>
          <name val="Open Sans"/>
          <scheme val="none"/>
        </font>
        <numFmt numFmtId="3" formatCode="#,##0"/>
      </ndxf>
    </rcc>
    <rcc rId="0" sId="4" dxf="1" numFmtId="34">
      <nc r="E3">
        <v>366404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4">
        <v>895167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5">
        <v>291927</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6">
        <v>190646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7">
        <v>-100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8">
        <v>-1776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9">
        <v>1602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0">
        <v>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1">
        <v>80583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2">
        <v>190546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E13">
        <v>1247077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E14">
        <v>355155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5">
        <v>892196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6">
        <v>291927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7">
        <v>-100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8">
        <v>-1776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9">
        <v>1602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0">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1">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2">
        <v>201680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3">
        <v>11034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4">
        <v>190646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5">
        <v>3186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6">
        <v>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7">
        <v>2971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9">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0">
        <v>80583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1">
        <v>-89113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2">
        <v>-16288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3">
        <v>-8747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4">
        <v>758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5">
        <v>-3634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6">
        <v>-4807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7">
        <v>-3477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8">
        <v>-41379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9">
        <v>-11539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40">
        <v>1443413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E41" start="0" length="0">
      <dxf>
        <numFmt numFmtId="166" formatCode="_(* #\ ###\ ##0_);_(* \(#\ ###\ ##0\);_(* &quot;-&quot;_);_(@_)"/>
      </dxf>
    </rfmt>
    <rfmt sheetId="4" sqref="E42" start="0" length="0">
      <dxf>
        <numFmt numFmtId="3" formatCode="#,##0"/>
      </dxf>
    </rfmt>
  </rrc>
  <rrc rId="4618" sId="4" ref="E1:E1048576" action="deleteCol">
    <rfmt sheetId="4" xfDxf="1" sqref="E1:E1048576" start="0" length="0">
      <dxf>
        <font>
          <sz val="9"/>
          <name val="Open Sans"/>
          <scheme val="none"/>
        </font>
      </dxf>
    </rfmt>
    <rcc rId="0" sId="4" s="1" dxf="1">
      <nc r="E1" t="inlineStr">
        <is>
          <t>IV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E2">
        <v>1843809</v>
      </nc>
      <ndxf>
        <font>
          <b/>
          <sz val="9"/>
          <name val="Open Sans"/>
          <scheme val="none"/>
        </font>
        <numFmt numFmtId="3" formatCode="#,##0"/>
      </ndxf>
    </rcc>
    <rcc rId="0" sId="4" dxf="1" numFmtId="34">
      <nc r="E3">
        <v>419715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4">
        <v>1004492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5">
        <v>350651</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6">
        <v>316027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7">
        <v>6008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8">
        <v>5689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9">
        <v>1509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0">
        <v>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1">
        <v>90369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12">
        <v>322035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E13">
        <v>1422814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E14">
        <v>408909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15">
        <v>997987</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16">
        <v>350651</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17">
        <v>6008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18">
        <v>5689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19">
        <v>1509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0">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1">
        <v>2712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2">
        <v>323901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3">
        <v>10586</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4">
        <v>313315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5">
        <v>6725</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26">
        <v>220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7">
        <v>6505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8">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29">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0">
        <v>90369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E31">
        <v>-111611</v>
      </nc>
      <ndxf>
        <font>
          <b/>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2">
        <v>-13520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3">
        <v>-17199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4">
        <v>-4583</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5">
        <v>-9542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6">
        <v>-9475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7">
        <v>-3344</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8">
        <v>-45870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39">
        <v>-8078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E40">
        <v>1732198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E41" start="0" length="0">
      <dxf>
        <numFmt numFmtId="166" formatCode="_(* #\ ###\ ##0_);_(* \(#\ ###\ ##0\);_(* &quot;-&quot;_);_(@_)"/>
      </dxf>
    </rfmt>
    <rfmt sheetId="4" sqref="E42" start="0" length="0">
      <dxf>
        <numFmt numFmtId="3" formatCode="#,##0"/>
      </dxf>
    </rfmt>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621" sId="5" ref="C1:C1048576" action="deleteCol">
    <undo index="1" exp="ref" v="1" dr="C20" r="F20" sId="5"/>
    <undo index="0" exp="area" ref3D="1" dr="$C$1:$I$1048576" dn="Z_57267270_6A97_4850_9DB6_FE6B399379AA_.wvu.Cols" sId="5"/>
    <undo index="0" exp="area" ref3D="1" dr="$B$1:$R$1048576" dn="Z_687A4863_1825_4D63_B732_E76682E6DE4F_.wvu.Cols" sId="5"/>
    <undo index="0" exp="area" ref3D="1" dr="$C$1:$D$1048576" dn="Z_A8BECBEA_503D_4905_838B_E7A3AE370105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83361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72258+5982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12788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78131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58283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68751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40029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3856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69065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51481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22069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3974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-19307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-564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-26239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-8923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-3172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-5967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-1801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-8307-C20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rder>
      </dxf>
    </rfmt>
    <rcc rId="0" sId="5" s="1" dxf="1">
      <nc r="C36" t="inlineStr">
        <is>
          <t>I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dxf="1">
      <nc r="C52">
        <f>C51-C33</f>
      </nc>
      <ndxf>
        <font>
          <sz val="9"/>
          <color auto="1"/>
          <name val="Open Sans"/>
          <scheme val="none"/>
        </font>
        <numFmt numFmtId="166" formatCode="_(* #\ ###\ ##0_);_(* \(#\ ###\ ##0\);_(* &quot;-&quot;_);_(@_)"/>
      </ndxf>
    </rcc>
    <rfmt sheetId="5" s="1" sqref="C53" start="0" length="0">
      <dxf>
        <font>
          <b/>
          <sz val="9"/>
          <color rgb="FFCC0000"/>
          <name val="Open Sans"/>
          <scheme val="none"/>
        </font>
        <numFmt numFmtId="19" formatCode="dd/mm/yyyy"/>
        <alignment horizontal="right" vertical="center" wrapText="1" readingOrder="0"/>
        <border outline="0">
          <top style="thin">
            <color indexed="9"/>
          </top>
        </border>
      </dxf>
    </rfmt>
    <rcc rId="0" sId="5" s="1" dxf="1">
      <nc r="C54" t="inlineStr">
        <is>
          <t>I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2" sId="5" ref="C1:C1048576" action="deleteCol">
    <undo index="3" exp="ref" v="1" dr="C20" r="E20" sId="5"/>
    <undo index="0" exp="area" ref3D="1" dr="$C$1:$H$1048576" dn="Z_57267270_6A97_4850_9DB6_FE6B399379AA_.wvu.Cols" sId="5"/>
    <undo index="0" exp="area" ref3D="1" dr="$B$1:$Q$1048576" dn="Z_687A4863_1825_4D63_B732_E76682E6DE4F_.wvu.Cols" sId="5"/>
    <undo index="0" exp="area" ref3D="1" dr="$C$1:$C$1048576" dn="Z_A8BECBEA_503D_4905_838B_E7A3AE370105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85518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77780+4018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11831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84907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61020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71455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3042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74900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56656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22670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4117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7807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-31097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-639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-27778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-9623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-2739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-2489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-3050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-8534-C20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1" sqref="C53"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54"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3" sId="5" ref="C1:C1048576" action="deleteCol">
    <undo index="5" exp="ref" v="1" dr="C20" r="D20" sId="5"/>
    <undo index="0" exp="area" ref3D="1" dr="$C$1:$G$1048576" dn="Z_57267270_6A97_4850_9DB6_FE6B399379AA_.wvu.Cols" sId="5"/>
    <undo index="0" exp="area" ref3D="1" dr="$B$1:$P$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83848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82910+4224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16345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91823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61082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101339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42806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1626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79928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54544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26344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3720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3951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-20120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-590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-13178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-56218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-5523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-2616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-6266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-6769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-3405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-5911-C20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4" sId="5" ref="C1:C1048576" action="deleteCol">
    <undo index="0" exp="area" ref3D="1" dr="$C$1:$F$1048576" dn="Z_57267270_6A97_4850_9DB6_FE6B399379AA_.wvu.Cols" sId="5"/>
    <undo index="0" exp="area" ref3D="1" dr="$B$1:$O$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85579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83177+6015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19339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91195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66173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88892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44553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1206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82582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50891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17046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4418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1747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-27811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20">
        <f>-3198-#REF!-#REF!-#REF!</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-14003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-42235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-9191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-2648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-3876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-4130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-7440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-3662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-10516-C20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5" sId="5" ref="C1:C1048576" action="deleteCol">
    <undo index="1" exp="ref" v="1" dr="C20" r="F20" sId="5"/>
    <undo index="1" exp="ref" v="1" dr="C20" r="E20" sId="5"/>
    <undo index="1" exp="ref" v="1" dr="C20" r="D20" sId="5"/>
    <undo index="0" exp="area" ref3D="1" dr="$C$1:$E$1048576" dn="Z_57267270_6A97_4850_9DB6_FE6B399379AA_.wvu.Cols" sId="5"/>
    <undo index="0" exp="area" ref3D="1" dr="$B$1:$N$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81499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80684+3733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14821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89091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73537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43118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863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81201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50144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18132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4372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3058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-11773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-608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-11268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-27583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-8706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-2731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-1829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-2209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-5309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-7044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-8111-C20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6" sId="5" ref="C1:C1048576" action="deleteCol">
    <undo index="3" exp="ref" v="1" dr="C20" r="E20" sId="5"/>
    <undo index="3" exp="ref" v="1" dr="C20" r="D20" sId="5"/>
    <undo index="0" exp="area" ref3D="1" dr="$C$1:$D$1048576" dn="Z_57267270_6A97_4850_9DB6_FE6B399379AA_.wvu.Cols" sId="5"/>
    <undo index="0" exp="area" ref3D="1" dr="$B$1:$M$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80399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91124+3777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14935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100549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60289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95008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683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79986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54189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19072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4647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2827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-370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-20883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20">
        <f>-2399-#REF!</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-12497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-47120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-2388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-1799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-1950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-4955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-2403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-8862-C20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7" sId="5" ref="C1:C1048576" action="deleteCol">
    <undo index="5" exp="ref" v="1" dr="C20" r="D20" sId="5"/>
    <undo index="0" exp="area" ref3D="1" dr="$C$1:$C$1048576" dn="Z_57267270_6A97_4850_9DB6_FE6B399379AA_.wvu.Cols" sId="5"/>
    <undo index="0" exp="area" ref3D="1" dr="$B$1:$L$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78480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90513+4213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96500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62076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74282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272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77014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47318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14722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5021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1438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-2809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-12654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20">
        <f>-4476-#REF!-#REF!</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-27091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-9230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-2192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-1512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-4486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-6894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-2359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-9365-C20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8" sId="5" ref="C1:C1048576" action="deleteCol">
    <undo index="0" exp="area" ref3D="1" dr="$B$1:$K$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82879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104858+5981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26026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109843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63190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86594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46848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2973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72176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39261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16524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5877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1200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-2450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-68176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20">
        <f>-8918-#REF!-#REF!-#REF!</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-11908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-38452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-1828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-3058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-6933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-2470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-16791-C20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29" sId="5" ref="C1:C1048576" action="deleteCol">
    <undo index="0" exp="area" ref3D="1" dr="$B$1:$J$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81089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
        <f>96816+3890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17391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106851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58789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76340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44401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1713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67785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48711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18716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6277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1034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-22419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-2899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-9844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-30812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-9122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-2503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-2139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-5138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-2826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-7564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-2314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-14819-C20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30" sId="5" ref="C1:C1048576" action="deleteCol">
    <undo index="0" exp="area" ref3D="1" dr="$B$1:$I$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99012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16853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113794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59649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95744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45249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1439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69875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57827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13005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5998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-34245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-3858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-10967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-46330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-10125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-1783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-1480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-5187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-2205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-7575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-12519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C45/1000+1</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4631" sId="5" ref="C1:C1048576" action="deleteCol">
    <undo index="0" exp="area" ref3D="1" dr="$B$1:$H$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82570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102697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17837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111614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60854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83041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46451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1390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72832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57861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16001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6576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2505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-861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-26283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-1791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-10573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-32529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-2068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-2017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-4634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-2130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-7424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-2257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-15496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81709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76414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16046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111614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100793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50512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36332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70815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53227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13933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2505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-17753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III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2" sId="5" ref="C1:C1048576" action="deleteCol">
    <undo index="0" exp="area" ref3D="1" dr="$B$1:$G$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122720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20337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110458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59516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81846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49578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16407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74557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58128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11908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5780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2061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-984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-33782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-18136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-13787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-33022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-10530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-1944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-5761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-4775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-3513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-7864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-16960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80673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88937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2201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110458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94553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48824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39048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12893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68795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53354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9964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-2084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2062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-19149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3" sId="5" ref="C1:C1048576" action="deleteCol">
    <undo index="0" exp="area" ref3D="1" dr="$B$1:$F$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79707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93088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23810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121539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53593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78588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34740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4245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70264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60310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28275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6455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7222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-709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-28684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-13198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-12626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-30654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-1522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-3614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-6001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-4340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-2307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-7287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-2099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-10100-451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78999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64404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10612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121539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88902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47935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33218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1938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64262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55970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24660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7222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-12650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4" sId="5" ref="C1:C1048576" action="deleteCol">
    <undo index="0" exp="area" ref3D="1" dr="$B$1:$E$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73557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97888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18452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104174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49638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76146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39290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3098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52775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48450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34127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5082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-530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-16229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-12733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-13360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-27009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-6983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-5900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-5084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-4589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-2139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-6532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-2575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0">
        <f>-7211-930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5" sId="5" ref="C1:C1048576" action="deleteCol">
    <undo index="0" exp="area" ref3D="1" dr="$B$1:$D$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78479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109844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23531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116339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57203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91268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36757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4395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60320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57028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27202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5750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638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-1042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-8599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-15759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-13657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-34942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-6302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-4043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-5055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-4233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-3446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-6759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-2628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-9559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6" sId="5" ref="C1:C1048576" action="deleteCol">
    <undo index="0" exp="area" ref3D="1" dr="$B$1:$C$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80906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104398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26188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126765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62657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92474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38163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4393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64741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54771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41785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5590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1751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16">
        <f>SUM(C3:C15)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-1193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-23582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-13887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-15497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-31321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-4183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-5331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-5488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-4370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-3343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-8766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-2928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-15392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1">
        <f>SUM(C18:C30)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c r="C33">
        <f>SUM(C16,C31)</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f>C2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c r="C37">
        <f>C3+C18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8">
        <f>C4+C19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39">
        <f>C5+C20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0">
        <f>C6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1">
        <f>C7+C21</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2">
        <f>C8+C22</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3">
        <f>C9+C23</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4">
        <f>C10+C27</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5">
        <f>C11+C25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6">
        <f>C12+C26</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7">
        <f>C13+C24</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8">
        <f>C14+C28</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49">
        <f>C15</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0">
        <f>C30+C29</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1">
        <f>SUM(C37:C50)</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f>C36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c r="C56">
        <f>C45/1000</f>
      </nc>
      <ndxf>
        <font>
          <sz val="9"/>
          <color auto="1"/>
          <name val="Open Sans"/>
          <scheme val="none"/>
        </font>
        <numFmt numFmtId="166" formatCode="_(* #\ ###\ ##0_);_(* \(#\ ###\ ##0\);_(* &quot;-&quot;_);_(@_)"/>
        <alignment horizontal="right" indent="1" readingOrder="0"/>
        <border outline="0">
          <bottom style="dotted">
            <color rgb="FF6F7779"/>
          </bottom>
        </border>
      </ndxf>
    </rcc>
    <rcc rId="0" sId="5" s="1" dxf="1">
      <nc r="C57">
        <f>C44/1000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8">
        <f>C47/1000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59">
        <f>C39/1000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0">
        <f>C37/1000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1">
        <f>C40/1000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2">
        <f>C41/1000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3">
        <f>(C38+C48)/1000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4">
        <f>C46/1000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5">
        <f>(C50+C43+C49)/1000</f>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c r="C66">
        <f>SUM(C56:C65)</f>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4637" sId="5" ref="E1:E1048576" action="deleteCol">
    <rfmt sheetId="5" xfDxf="1" sqref="E1:E1048576" start="0" length="0">
      <dxf>
        <font>
          <sz val="9"/>
          <name val="Open Sans"/>
          <scheme val="none"/>
        </font>
      </dxf>
    </rfmt>
    <rfmt sheetId="5" sqref="E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E2" t="inlineStr">
        <is>
          <t>III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E3">
        <v>102230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4">
        <v>110256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5">
        <v>30028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6">
        <v>153602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7">
        <v>63547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8">
        <v>83503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9">
        <v>37211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0">
        <v>5397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1">
        <v>77947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2">
        <v>63822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3">
        <v>23110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4">
        <v>6188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5">
        <v>1385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16">
        <f>SUM(E3:E15)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dxf="1" numFmtId="34">
      <nc r="E18">
        <v>-1586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9">
        <v>-30695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0">
        <v>-14659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1">
        <v>-15491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2">
        <v>-19049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3">
        <v>-3347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4">
        <v>-3253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5">
        <v>-5524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6">
        <v>-4461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7">
        <v>-3159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8">
        <v>-8142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9">
        <v>-2554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30">
        <v>-11453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1">
        <f>SUM(E18:E30)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32" start="0" length="0">
      <dxf>
        <numFmt numFmtId="166" formatCode="_(* #\ ###\ ##0_);_(* \(#\ ###\ ##0\);_(* &quot;-&quot;_);_(@_)"/>
      </dxf>
    </rfmt>
    <rcc rId="0" sId="5" dxf="1">
      <nc r="E33">
        <f>SUM(E16,E31)</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34" start="0" length="0">
      <dxf>
        <font>
          <sz val="9"/>
          <color rgb="FFFF0000"/>
          <name val="Open Sans"/>
          <scheme val="none"/>
        </font>
      </dxf>
    </rfmt>
    <rfmt sheetId="5" sqref="E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E36">
        <f>E2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c r="E37">
        <f>E3+E18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8">
        <f>E4+E19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9">
        <f>E5+E20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0">
        <f>E6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1">
        <f>E7+E21</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2">
        <f>E8+E22</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3">
        <f>E9+E23</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4">
        <f>E10+E27</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5">
        <f>E11+E25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6">
        <f>E12+E26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7">
        <f>E13+E24</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8">
        <f>E14+E28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9">
        <f>E15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0">
        <f>E30+E29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1">
        <f>SUM(E37:E50)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52" start="0" length="0">
      <dxf>
        <font>
          <sz val="9"/>
          <color auto="1"/>
          <name val="Open Sans"/>
          <scheme val="none"/>
        </font>
      </dxf>
    </rfmt>
    <rfmt sheetId="5" sqref="E53" start="0" length="0">
      <dxf>
        <font>
          <sz val="9"/>
          <color auto="1"/>
          <name val="Open Sans"/>
          <scheme val="none"/>
        </font>
      </dxf>
    </rfmt>
    <rcc rId="0" sId="5" dxf="1">
      <nc r="E54">
        <f>E36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E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cc rId="0" sId="5" dxf="1">
      <nc r="E56">
        <f>E45/1000</f>
      </nc>
      <ndxf>
        <font>
          <sz val="9"/>
          <color auto="1"/>
          <name val="Open Sans"/>
          <scheme val="none"/>
        </font>
        <numFmt numFmtId="166" formatCode="_(* #\ ###\ ##0_);_(* \(#\ ###\ ##0\);_(* &quot;-&quot;_);_(@_)"/>
        <alignment horizontal="right" vertical="top" indent="1" readingOrder="0"/>
        <border outline="0">
          <bottom style="dotted">
            <color rgb="FF6F7779"/>
          </bottom>
        </border>
      </ndxf>
    </rcc>
    <rcc rId="0" sId="5" dxf="1">
      <nc r="E57">
        <f>E44/1000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8">
        <f>E47/1000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9">
        <f>E39/1000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0">
        <f>E37/1000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1">
        <f>E40/1000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2">
        <f>E41/1000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3">
        <f>(E38+E48+E42)/1000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4">
        <f>E46/1000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5">
        <f>(E50+E43+E49)/1000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6">
        <f>SUM(E56:E65)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67" start="0" length="0">
      <dxf>
        <font>
          <sz val="9"/>
          <color theme="0"/>
          <name val="Open Sans"/>
          <scheme val="none"/>
        </font>
      </dxf>
    </rfmt>
    <rfmt sheetId="5" sqref="E70" start="0" length="0">
      <dxf>
        <numFmt numFmtId="166" formatCode="_(* #\ ###\ ##0_);_(* \(#\ ###\ ##0\);_(* &quot;-&quot;_);_(@_)"/>
      </dxf>
    </rfmt>
    <rfmt sheetId="5" sqref="E71" start="0" length="0">
      <dxf>
        <numFmt numFmtId="166" formatCode="_(* #\ ###\ ##0_);_(* \(#\ ###\ ##0\);_(* &quot;-&quot;_);_(@_)"/>
      </dxf>
    </rfmt>
  </rrc>
  <rrc rId="4638" sId="5" ref="E1:E1048576" action="deleteCol">
    <rfmt sheetId="5" xfDxf="1" sqref="E1:E1048576" start="0" length="0">
      <dxf>
        <font>
          <sz val="9"/>
          <name val="Open Sans"/>
          <scheme val="none"/>
        </font>
      </dxf>
    </rfmt>
    <rfmt sheetId="5" sqref="E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E2" t="inlineStr">
        <is>
          <t>IV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E3">
        <v>104214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4">
        <v>120343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5">
        <v>28816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6">
        <v>162524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7">
        <v>66343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8">
        <f>88070-38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9">
        <v>35020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0">
        <v>5379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1">
        <v>76421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2">
        <v>53144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3">
        <v>31019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4">
        <v>4613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5">
        <v>489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16">
        <f>SUM(E3:E15)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dxf="1" numFmtId="34">
      <nc r="E18">
        <v>-2216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19">
        <v>-24009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0">
        <v>-14606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1">
        <v>-17944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2">
        <v>-25588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3">
        <v>-3402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4">
        <v>-4328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5">
        <v>-6137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6">
        <v>-4681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7">
        <v>-3369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8">
        <v>-9803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29">
        <v>-3132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E30">
        <v>-16262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1">
        <f>SUM(E18:E30)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32" start="0" length="0">
      <dxf>
        <numFmt numFmtId="166" formatCode="_(* #\ ###\ ##0_);_(* \(#\ ###\ ##0\);_(* &quot;-&quot;_);_(@_)"/>
      </dxf>
    </rfmt>
    <rcc rId="0" sId="5" dxf="1">
      <nc r="E33">
        <f>SUM(E16,E31)</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34" start="0" length="0">
      <dxf>
        <font>
          <sz val="9"/>
          <color rgb="FFFF0000"/>
          <name val="Open Sans"/>
          <scheme val="none"/>
        </font>
      </dxf>
    </rfmt>
    <rfmt sheetId="5" sqref="E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E36">
        <f>E2</f>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c r="E37">
        <f>E3+E18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8">
        <f>E4+E19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39">
        <f>E5+E20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0">
        <f>E6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1">
        <f>E7+E21</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2">
        <f>E8+E22</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3">
        <f>E9+E23</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4">
        <f>E10+E27</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5">
        <f>E11+E25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6">
        <f>E12+E26</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7">
        <f>E13+E24</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8">
        <f>E14+E28</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49">
        <f>E15</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0">
        <f>E30+E29</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1">
        <f>SUM(E37:E50)</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52" start="0" length="0">
      <dxf>
        <font>
          <sz val="9"/>
          <color auto="1"/>
          <name val="Open Sans"/>
          <scheme val="none"/>
        </font>
      </dxf>
    </rfmt>
    <rfmt sheetId="5" sqref="E53" start="0" length="0">
      <dxf>
        <font>
          <sz val="9"/>
          <color auto="1"/>
          <name val="Open Sans"/>
          <scheme val="none"/>
        </font>
      </dxf>
    </rfmt>
    <rcc rId="0" sId="5" dxf="1">
      <nc r="E54">
        <f>E36</f>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E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cc rId="0" sId="5" dxf="1">
      <nc r="E56">
        <f>E45/1000</f>
      </nc>
      <ndxf>
        <font>
          <sz val="9"/>
          <color auto="1"/>
          <name val="Open Sans"/>
          <scheme val="none"/>
        </font>
        <numFmt numFmtId="166" formatCode="_(* #\ ###\ ##0_);_(* \(#\ ###\ ##0\);_(* &quot;-&quot;_);_(@_)"/>
        <alignment horizontal="right" vertical="top" indent="1" readingOrder="0"/>
        <border outline="0">
          <bottom style="dotted">
            <color rgb="FF6F7779"/>
          </bottom>
        </border>
      </ndxf>
    </rcc>
    <rcc rId="0" sId="5" dxf="1">
      <nc r="E57">
        <f>E44/1000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8">
        <f>E47/1000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59">
        <f>E39/1000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0">
        <f>E37/1000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1">
        <f>E40/1000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2">
        <f>E41/1000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3">
        <f>(E38+E48+E42)/1000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4">
        <f>E46/1000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5">
        <f>(E50+E43+E49)/1000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c r="E66">
        <f>SUM(E56:E65)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E67" start="0" length="0">
      <dxf>
        <font>
          <sz val="9"/>
          <color theme="0"/>
          <name val="Open Sans"/>
          <scheme val="none"/>
        </font>
      </dxf>
    </rfmt>
    <rfmt sheetId="5" sqref="E70" start="0" length="0">
      <dxf>
        <numFmt numFmtId="166" formatCode="_(* #\ ###\ ##0_);_(* \(#\ ###\ ##0\);_(* &quot;-&quot;_);_(@_)"/>
      </dxf>
    </rfmt>
    <rfmt sheetId="5" sqref="E71" start="0" length="0">
      <dxf>
        <numFmt numFmtId="166" formatCode="_(* #\ ###\ ##0_);_(* \(#\ ###\ ##0\);_(* &quot;-&quot;_);_(@_)"/>
      </dxf>
    </rfmt>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641" sId="6" ref="C1:C1048576" action="deleteCol">
    <undo index="0" exp="area" ref3D="1" dr="$B$1:$R$1048576" dn="Z_687A4863_1825_4D63_B732_E76682E6DE4F_.wvu.Cols" sId="6"/>
    <rfmt sheetId="6" xfDxf="1" sqref="C1:C1048576" start="0" length="0">
      <dxf>
        <font>
          <sz val="9"/>
          <name val="Open Sans"/>
          <scheme val="none"/>
        </font>
      </dxf>
    </rfmt>
    <rcc rId="0" sId="6" dxf="1">
      <nc r="C1" t="inlineStr">
        <is>
          <t>I Q 2017</t>
        </is>
      </nc>
      <ndxf>
        <font>
          <b/>
          <sz val="9"/>
          <color rgb="FFC00000"/>
          <name val="Open Sans"/>
          <scheme val="none"/>
        </font>
        <alignment horizontal="right" vertical="top" readingOrder="0"/>
        <border outline="0">
          <bottom style="medium">
            <color rgb="FFC00000"/>
          </bottom>
        </border>
      </ndxf>
    </rcc>
    <rcc rId="0" sId="6" dxf="1" numFmtId="34">
      <nc r="C2">
        <v>-313223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-58065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fmt sheetId="6" sqref="C4" start="0" length="0">
      <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dxf>
    </rfmt>
    <rcc rId="0" sId="6" dxf="1" numFmtId="34">
      <nc r="C5">
        <v>-8395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-2480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2017</t>
        </is>
      </nc>
      <ndxf>
        <font>
          <b/>
          <sz val="9"/>
          <color rgb="FFC00000"/>
          <name val="Open Sans"/>
          <scheme val="none"/>
        </font>
        <alignment horizontal="right" vertical="top" readingOrder="0"/>
        <border outline="0">
          <bottom style="medium">
            <color rgb="FFC00000"/>
          </bottom>
        </border>
      </ndxf>
    </rcc>
    <rcc rId="0" sId="6" dxf="1" numFmtId="34">
      <nc r="C13">
        <v>-12876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-54010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-13314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-8126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-3587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-20821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-6765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-86295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-105152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-30598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-16399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-3609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-7501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-6104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-5766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-77117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-24870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2" sId="6" ref="C1:C1048576" action="deleteCol">
    <undo index="0" exp="area" ref3D="1" dr="$B$1:$Q$1048576" dn="Z_687A4863_1825_4D63_B732_E76682E6DE4F_.wvu.Cols" sId="6"/>
    <rfmt sheetId="6" xfDxf="1" sqref="C1:C1048576" start="0" length="0">
      <dxf>
        <font>
          <sz val="9"/>
          <name val="Open Sans"/>
          <scheme val="none"/>
        </font>
      </dxf>
    </rfmt>
    <rcc rId="0" sId="6" dxf="1">
      <nc r="C1" t="inlineStr">
        <is>
          <t>II Q 2017</t>
        </is>
      </nc>
      <ndxf>
        <font>
          <b/>
          <sz val="9"/>
          <color rgb="FFC00000"/>
          <name val="Open Sans"/>
          <scheme val="none"/>
        </font>
        <alignment horizontal="right" vertical="top" readingOrder="0"/>
        <border outline="0">
          <bottom style="medium">
            <color rgb="FFC00000"/>
          </bottom>
        </border>
      </ndxf>
    </rcc>
    <rcc rId="0" sId="6" dxf="1" numFmtId="34">
      <nc r="C2">
        <v>-317819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-55758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-9900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-5022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2017</t>
        </is>
      </nc>
      <ndxf>
        <font>
          <b/>
          <sz val="9"/>
          <color rgb="FFC00000"/>
          <name val="Open Sans"/>
          <scheme val="none"/>
        </font>
        <alignment horizontal="right" vertical="top" readingOrder="0"/>
        <border outline="0">
          <bottom style="medium">
            <color rgb="FFC00000"/>
          </bottom>
        </border>
      </ndxf>
    </rcc>
    <rcc rId="0" sId="6" dxf="1" numFmtId="34">
      <nc r="C13">
        <v>-11748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-54373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-11378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-8131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-3087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-20231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-7098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-87668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-70153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-32056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-16733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-3721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-6286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-5833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-6472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-49836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-17138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3" sId="6" ref="C1:C1048576" action="deleteCol">
    <undo index="0" exp="area" ref3D="1" dr="$B$1:$P$1048576" dn="Z_687A4863_1825_4D63_B732_E76682E6DE4F_.wvu.Cols" sId="6"/>
    <rfmt sheetId="6" xfDxf="1" sqref="C1:C1048576" start="0" length="0">
      <dxf>
        <font>
          <sz val="9"/>
          <name val="Open Sans"/>
          <scheme val="none"/>
        </font>
      </dxf>
    </rfmt>
    <rcc rId="0" sId="6" dxf="1">
      <nc r="C1" t="inlineStr">
        <is>
          <t>III Q 2017</t>
        </is>
      </nc>
      <ndxf>
        <font>
          <b/>
          <sz val="9"/>
          <color rgb="FFC00000"/>
          <name val="Open Sans"/>
          <scheme val="none"/>
        </font>
        <alignment horizontal="right" vertical="top" readingOrder="0"/>
        <border outline="0">
          <bottom style="medium">
            <color rgb="FFC00000"/>
          </bottom>
        </border>
      </ndxf>
    </rcc>
    <rcc rId="0" sId="6" dxf="1" numFmtId="34">
      <nc r="C2">
        <v>-325457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-53343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-8782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-2827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3Q 2017</t>
        </is>
      </nc>
      <ndxf>
        <font>
          <b/>
          <sz val="9"/>
          <color rgb="FFC00000"/>
          <name val="Open Sans"/>
          <scheme val="none"/>
        </font>
        <alignment horizontal="right" vertical="top" readingOrder="0"/>
        <border outline="0">
          <bottom style="medium">
            <color rgb="FFC00000"/>
          </bottom>
        </border>
      </ndxf>
    </rcc>
    <rcc rId="0" sId="6" dxf="1" numFmtId="34">
      <nc r="C13">
        <v>-14672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-54775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-13908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-7509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-3900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-23224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-7602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-81112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-24541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-25584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-16052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-3764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-6667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-6904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-5118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-21058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4" sId="6" ref="C1:C1048576" action="deleteCol">
    <undo index="0" exp="area" ref3D="1" dr="$B$1:$O$1048576" dn="Z_687A4863_1825_4D63_B732_E76682E6DE4F_.wvu.Cols" sId="6"/>
    <rfmt sheetId="6" xfDxf="1" sqref="C1:C1048576" start="0" length="0">
      <dxf>
        <font>
          <sz val="9"/>
          <name val="Open Sans"/>
          <scheme val="none"/>
        </font>
      </dxf>
    </rfmt>
    <rcc rId="0" sId="6" dxf="1">
      <nc r="C1" t="inlineStr">
        <is>
          <t>IV Q 2017</t>
        </is>
      </nc>
      <ndxf>
        <font>
          <b/>
          <sz val="9"/>
          <color rgb="FFC00000"/>
          <name val="Open Sans"/>
          <scheme val="none"/>
        </font>
        <alignment horizontal="right" vertical="top" readingOrder="0"/>
        <border outline="0">
          <bottom style="medium">
            <color rgb="FFC00000"/>
          </bottom>
        </border>
      </ndxf>
    </rcc>
    <rcc rId="0" sId="6" dxf="1" numFmtId="34">
      <nc r="C2">
        <v>-336586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-49767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-12628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-8401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7705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4Q 2017</t>
        </is>
      </nc>
      <ndxf>
        <font>
          <b/>
          <sz val="9"/>
          <color rgb="FFC00000"/>
          <name val="Open Sans"/>
          <scheme val="none"/>
        </font>
        <alignment horizontal="right" vertical="top" readingOrder="0"/>
        <border outline="0">
          <bottom style="medium">
            <color rgb="FFC00000"/>
          </bottom>
        </border>
      </ndxf>
    </rcc>
    <rcc rId="0" sId="6" dxf="1" numFmtId="34">
      <nc r="C13">
        <v>-13615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-49889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-26974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-9821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-3563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-40340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-3821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-93215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-24322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-45668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-18172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-1364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-8026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-8439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-8363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-20942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5" sId="6" ref="C1:C1048576" action="deleteCol">
    <undo index="0" exp="area" ref3D="1" dr="$B$1:$N$1048576" dn="Z_687A4863_1825_4D63_B732_E76682E6DE4F_.wvu.Cols" sId="6"/>
    <rfmt sheetId="6" xfDxf="1" sqref="C1:C1048576" start="0" length="0">
      <dxf>
        <font>
          <sz val="9"/>
          <name val="Open Sans"/>
          <scheme val="none"/>
        </font>
      </dxf>
    </rfmt>
    <rcc rId="0" sId="6" dxf="1">
      <nc r="C1" t="inlineStr">
        <is>
          <t>I Q 2018</t>
        </is>
      </nc>
      <ndxf>
        <font>
          <b/>
          <sz val="9"/>
          <color rgb="FFC00000"/>
          <name val="Open Sans"/>
          <scheme val="none"/>
        </font>
        <alignment horizontal="right" vertical="top" readingOrder="0"/>
        <border outline="0">
          <bottom style="medium">
            <color rgb="FFC00000"/>
          </bottom>
        </border>
      </ndxf>
    </rcc>
    <rcc rId="0" sId="6" dxf="1" numFmtId="34">
      <nc r="C2">
        <v>-324869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-59367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-8299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-2877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-579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2018</t>
        </is>
      </nc>
      <ndxf>
        <font>
          <b/>
          <sz val="9"/>
          <color rgb="FFC00000"/>
          <name val="Open Sans"/>
          <scheme val="none"/>
        </font>
        <alignment horizontal="right" vertical="top" readingOrder="0"/>
        <border outline="0">
          <bottom style="medium">
            <color rgb="FFC00000"/>
          </bottom>
        </border>
      </ndxf>
    </rcc>
    <rcc rId="0" sId="6" dxf="1" numFmtId="34">
      <nc r="C13">
        <v>-12855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-60331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-18862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-8507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-10808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-36102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-7083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-84167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-163630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-25464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-15241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-3562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-7172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-6192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-6487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-132329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-27926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6" sId="6" ref="C1:C1048576" action="deleteCol">
    <undo index="0" exp="area" ref3D="1" dr="$B$1:$M$1048576" dn="Z_687A4863_1825_4D63_B732_E76682E6DE4F_.wvu.Cols" sId="6"/>
    <rfmt sheetId="6" xfDxf="1" sqref="C1:C1048576" start="0" length="0">
      <dxf>
        <font>
          <sz val="9"/>
          <name val="Open Sans"/>
          <scheme val="none"/>
        </font>
      </dxf>
    </rfmt>
    <rcc rId="0" sId="6" dxf="1">
      <nc r="C1" t="inlineStr">
        <is>
          <t>II Q 2018</t>
        </is>
      </nc>
      <ndxf>
        <font>
          <b/>
          <sz val="9"/>
          <color rgb="FFC00000"/>
          <name val="Open Sans"/>
          <scheme val="none"/>
        </font>
        <alignment horizontal="right" vertical="top" readingOrder="0"/>
        <border outline="0">
          <bottom style="medium">
            <color rgb="FFC00000"/>
          </bottom>
        </border>
      </ndxf>
    </rcc>
    <rcc rId="0" sId="6" dxf="1" numFmtId="34">
      <nc r="C2">
        <v>-336786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-58364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-9594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-4740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16487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2018</t>
        </is>
      </nc>
      <ndxf>
        <font>
          <b/>
          <sz val="9"/>
          <color rgb="FFC00000"/>
          <name val="Open Sans"/>
          <scheme val="none"/>
        </font>
        <alignment horizontal="right" vertical="top" readingOrder="0"/>
        <border outline="0">
          <bottom style="medium">
            <color rgb="FFC00000"/>
          </bottom>
        </border>
      </ndxf>
    </rcc>
    <rcc rId="0" sId="6" dxf="1" numFmtId="34">
      <nc r="C13">
        <v>-20043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-80520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-23433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-9020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-7629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-37999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-7698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-84204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-3351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-43050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-16955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-3482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-8347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-5445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-7240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27797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-27763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7" sId="6" ref="C1:C1048576" action="deleteCol">
    <undo index="0" exp="area" ref3D="1" dr="$B$1:$L$1048576" dn="Z_687A4863_1825_4D63_B732_E76682E6DE4F_.wvu.Cols" sId="6"/>
    <rfmt sheetId="6" xfDxf="1" sqref="C1:C1048576" start="0" length="0">
      <dxf>
        <font>
          <sz val="9"/>
          <name val="Open Sans"/>
          <scheme val="none"/>
        </font>
      </dxf>
    </rfmt>
    <rcc rId="0" sId="6" dxf="1">
      <nc r="C1" t="inlineStr">
        <is>
          <t>III Q 2018</t>
        </is>
      </nc>
      <ndxf>
        <font>
          <b/>
          <sz val="9"/>
          <color rgb="FFC00000"/>
          <name val="Open Sans"/>
          <scheme val="none"/>
        </font>
        <alignment horizontal="right" vertical="top" readingOrder="0"/>
        <border outline="0">
          <bottom style="medium">
            <color rgb="FFC00000"/>
          </bottom>
        </border>
      </ndxf>
    </rcc>
    <rcc rId="0" sId="6" dxf="1" numFmtId="34">
      <nc r="C2">
        <v>-355258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-57479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-9548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-3271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-205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3Q 2018</t>
        </is>
      </nc>
      <ndxf>
        <font>
          <b/>
          <sz val="9"/>
          <color rgb="FFC00000"/>
          <name val="Open Sans"/>
          <scheme val="none"/>
        </font>
        <alignment horizontal="right" vertical="top" readingOrder="0"/>
        <border outline="0">
          <bottom style="medium">
            <color rgb="FFC00000"/>
          </bottom>
        </border>
      </ndxf>
    </rcc>
    <rcc rId="0" sId="6" dxf="1" numFmtId="34">
      <nc r="C13">
        <v>-15324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-75179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-20063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-7254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-7325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-31530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-6726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-84653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-24742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-59360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-17067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-3492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-7630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-8149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-6199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7500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-28586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8" sId="6" ref="C1:C1048576" action="deleteCol">
    <undo index="0" exp="area" ref3D="1" dr="$B$1:$K$1048576" dn="Z_687A4863_1825_4D63_B732_E76682E6DE4F_.wvu.Cols" sId="6"/>
    <rfmt sheetId="6" xfDxf="1" sqref="C1:C1048576" start="0" length="0">
      <dxf>
        <font>
          <sz val="9"/>
          <name val="Open Sans"/>
          <scheme val="none"/>
        </font>
      </dxf>
    </rfmt>
    <rcc rId="0" sId="6" dxf="1">
      <nc r="C1" t="inlineStr">
        <is>
          <t>IV Q 2018</t>
        </is>
      </nc>
      <ndxf>
        <font>
          <b/>
          <sz val="9"/>
          <color rgb="FFC00000"/>
          <name val="Open Sans"/>
          <scheme val="none"/>
        </font>
        <alignment horizontal="right" vertical="top" readingOrder="0"/>
        <border outline="0">
          <bottom style="medium">
            <color rgb="FFC00000"/>
          </bottom>
        </border>
      </ndxf>
    </rcc>
    <rcc rId="0" sId="6" dxf="1" numFmtId="34">
      <nc r="C2">
        <v>-387929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-58166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-13044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-9982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13428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4Q 2018</t>
        </is>
      </nc>
      <ndxf>
        <font>
          <b/>
          <sz val="9"/>
          <color rgb="FFC00000"/>
          <name val="Open Sans"/>
          <scheme val="none"/>
        </font>
        <alignment horizontal="right" vertical="top" readingOrder="0"/>
        <border outline="0">
          <bottom style="medium">
            <color rgb="FFC00000"/>
          </bottom>
        </border>
      </ndxf>
    </rcc>
    <rcc rId="0" sId="6" dxf="1" numFmtId="34">
      <nc r="C13">
        <v>-16474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-28406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-27315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-12496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1587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-47374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-5849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-93181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-28093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-61444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-22200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-7888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-12923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-10775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c r="C31">
        <f>SUM(C13:C28)</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7500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-29006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49" sId="6" ref="C1:C1048576" action="deleteCol">
    <undo index="1" exp="ref" v="1" dr="C35" r="D35" sId="6"/>
    <undo index="0" exp="area" ref3D="1" dr="$B$1:$J$1048576" dn="Z_687A4863_1825_4D63_B732_E76682E6DE4F_.wvu.Cols" sId="6"/>
    <rfmt sheetId="6" xfDxf="1" sqref="C1:C1048576" start="0" length="0">
      <dxf>
        <font>
          <sz val="9"/>
          <name val="Open Sans"/>
          <scheme val="none"/>
        </font>
      </dxf>
    </rfmt>
    <rcc rId="0" sId="6" dxf="1">
      <nc r="C1" t="inlineStr">
        <is>
          <t>I Q 2019</t>
        </is>
      </nc>
      <ndxf>
        <font>
          <b/>
          <sz val="9"/>
          <color rgb="FFC00000"/>
          <name val="Open Sans"/>
          <scheme val="none"/>
        </font>
        <alignment horizontal="right" vertical="top" readingOrder="0"/>
        <border outline="0">
          <bottom style="medium">
            <color rgb="FFC00000"/>
          </bottom>
        </border>
      </ndxf>
    </rcc>
    <rcc rId="0" sId="6" dxf="1" numFmtId="34">
      <nc r="C2">
        <v>-365099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-68093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-8896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-2527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-80000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2019</t>
        </is>
      </nc>
      <ndxf>
        <font>
          <b/>
          <sz val="9"/>
          <color rgb="FFC00000"/>
          <name val="Open Sans"/>
          <scheme val="none"/>
        </font>
        <alignment horizontal="right" vertical="top" readingOrder="0"/>
        <border outline="0">
          <bottom style="medium">
            <color rgb="FFC00000"/>
          </bottom>
        </border>
      </ndxf>
    </rcc>
    <rcc rId="0" sId="6" dxf="1" numFmtId="34">
      <nc r="C13">
        <v>-15747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-77507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-14522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-9635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-958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-40571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-7380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-49625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-227995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-34702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-19188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-3320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-7921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-3940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-1951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-8389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-199304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35">
        <v>-21300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50" sId="6" ref="C1:C1048576" action="deleteCol">
    <undo index="0" exp="area" ref3D="1" dr="$B$1:$I$1048576" dn="Z_687A4863_1825_4D63_B732_E76682E6DE4F_.wvu.Cols" sId="6"/>
    <rfmt sheetId="6" xfDxf="1" sqref="C1:C1048576" start="0" length="0">
      <dxf>
        <font>
          <sz val="9"/>
          <name val="Open Sans"/>
          <scheme val="none"/>
        </font>
      </dxf>
    </rfmt>
    <rcc rId="0" sId="6" dxf="1">
      <nc r="C1" t="inlineStr">
        <is>
          <t>II Q 2019</t>
        </is>
      </nc>
      <ndxf>
        <font>
          <b/>
          <sz val="9"/>
          <color rgb="FFC00000"/>
          <name val="Open Sans"/>
          <scheme val="none"/>
        </font>
        <alignment horizontal="right" vertical="top" readingOrder="0"/>
        <border outline="0">
          <bottom style="medium">
            <color rgb="FFC00000"/>
          </bottom>
        </border>
      </ndxf>
    </rcc>
    <rcc rId="0" sId="6" dxf="1" numFmtId="34">
      <nc r="C2">
        <v>-373083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-64931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-9476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-4323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-6320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2019</t>
        </is>
      </nc>
      <ndxf>
        <font>
          <b/>
          <sz val="9"/>
          <color rgb="FFC00000"/>
          <name val="Open Sans"/>
          <scheme val="none"/>
        </font>
        <alignment horizontal="right" vertical="top" readingOrder="0"/>
        <border outline="0">
          <bottom style="medium">
            <color rgb="FFC00000"/>
          </bottom>
        </border>
      </ndxf>
    </rcc>
    <rcc rId="0" sId="6" dxf="1" numFmtId="34">
      <nc r="C13">
        <v>-15742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-78060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-21059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-10536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-4770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-45574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-7650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-34252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-29111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-43143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-14261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-3128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-9065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-5231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-8477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-9568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-15437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c r="C35">
        <f>-42046-#REF!</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51" sId="6" ref="C1:C1048576" action="deleteCol">
    <undo index="0" exp="area" ref3D="1" dr="$B$1:$H$1048576" dn="Z_687A4863_1825_4D63_B732_E76682E6DE4F_.wvu.Cols" sId="6"/>
    <rfmt sheetId="6" xfDxf="1" sqref="C1:C1048576" start="0" length="0">
      <dxf>
        <font>
          <sz val="9"/>
          <name val="Open Sans"/>
          <scheme val="none"/>
        </font>
      </dxf>
    </rfmt>
    <rcc rId="0" sId="6" dxf="1">
      <nc r="C1" t="inlineStr">
        <is>
          <t>III Q 2019</t>
        </is>
      </nc>
      <ndxf>
        <font>
          <b/>
          <sz val="9"/>
          <color rgb="FFC00000"/>
          <name val="Open Sans"/>
          <scheme val="none"/>
        </font>
        <alignment horizontal="right" vertical="top" readingOrder="0"/>
        <border outline="0">
          <bottom style="medium">
            <color rgb="FFC00000"/>
          </bottom>
        </border>
      </ndxf>
    </rcc>
    <rcc rId="0" sId="6" dxf="1" numFmtId="34">
      <nc r="C2">
        <v>-364128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-59348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-9990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-4051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-115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-1860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-14422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-80745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-22522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-10717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-6920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-41814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-7514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-32849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-28041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-40751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-19287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-2985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-7552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-7692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-4614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-12397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-20793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52" sId="6" ref="C1:C1048576" action="deleteCol">
    <undo index="0" exp="area" ref3D="1" dr="$B$1:$G$1048576" dn="Z_687A4863_1825_4D63_B732_E76682E6DE4F_.wvu.Cols" sId="6"/>
    <rfmt sheetId="6" xfDxf="1" sqref="C1:C1048576" start="0" length="0">
      <dxf>
        <font>
          <sz val="9"/>
          <name val="Open Sans"/>
          <scheme val="none"/>
        </font>
      </dxf>
    </rfmt>
    <rcc rId="0" sId="6" dxf="1">
      <nc r="C1" t="inlineStr">
        <is>
          <t>IV Q 2019</t>
        </is>
      </nc>
      <ndxf>
        <font>
          <b/>
          <sz val="9"/>
          <color rgb="FFC00000"/>
          <name val="Open Sans"/>
          <scheme val="none"/>
        </font>
        <alignment horizontal="right" vertical="top" readingOrder="0"/>
        <border outline="0">
          <bottom style="medium">
            <color rgb="FFC00000"/>
          </bottom>
        </border>
      </ndxf>
    </rcc>
    <rcc rId="0" sId="6" dxf="1" numFmtId="34">
      <nc r="C2">
        <v>-373797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-48002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-1661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-11297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-8809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7687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-11630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-20634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-72028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-14322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-8258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-1948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-36375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-3184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-12117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-26053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-65730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-14252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-8841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-6576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-11418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-4542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-13436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-20607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4653" sId="6" ref="C1:C1048576" action="deleteCol">
    <undo index="0" exp="area" ref3D="1" dr="$B$1:$F$1048576" dn="Z_687A4863_1825_4D63_B732_E76682E6DE4F_.wvu.Cols" sId="6"/>
    <rfmt sheetId="6" xfDxf="1" sqref="C1:C1048576" start="0" length="0">
      <dxf>
        <font>
          <sz val="9"/>
          <name val="Open Sans"/>
          <scheme val="none"/>
        </font>
      </dxf>
    </rfmt>
    <rcc rId="0" sId="6" dxf="1">
      <nc r="C1" t="inlineStr">
        <is>
          <t>I Q 2020</t>
        </is>
      </nc>
      <ndxf>
        <font>
          <b/>
          <sz val="9"/>
          <color rgb="FFC00000"/>
          <name val="Open Sans"/>
          <scheme val="none"/>
        </font>
        <alignment horizontal="right" vertical="top" readingOrder="0"/>
        <border outline="0">
          <bottom style="medium">
            <color rgb="FFC00000"/>
          </bottom>
        </border>
      </ndxf>
    </rcc>
    <rcc rId="0" sId="6" dxf="1" numFmtId="34">
      <nc r="C2">
        <v>-360903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-67574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-2389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-8659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-2388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-138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-5612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-17218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-82364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-15713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-9171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-3114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-39040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-5693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-30257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-294897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-25493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-13939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-2877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-6186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-5723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-6292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c r="C28">
        <f>-2202-999-151+1</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-12693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-247990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c r="C35">
        <f>-39633648.42/1000</f>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4654" sId="6" ref="C1:C1048576" action="deleteCol">
    <undo index="0" exp="area" ref3D="1" dr="$B$1:$E$1048576" dn="Z_687A4863_1825_4D63_B732_E76682E6DE4F_.wvu.Cols" sId="6"/>
    <rfmt sheetId="6" xfDxf="1" sqref="C1:C1048576" start="0" length="0">
      <dxf>
        <font>
          <sz val="9"/>
          <name val="Open Sans"/>
          <scheme val="none"/>
        </font>
      </dxf>
    </rfmt>
    <rcc rId="0" sId="6" dxf="1">
      <nc r="C1" t="inlineStr">
        <is>
          <t>II Q 2020</t>
        </is>
      </nc>
      <ndxf>
        <font>
          <b/>
          <sz val="9"/>
          <color rgb="FFC00000"/>
          <name val="Open Sans"/>
          <scheme val="none"/>
        </font>
        <alignment horizontal="right" vertical="top" readingOrder="0"/>
        <border outline="0">
          <bottom style="medium">
            <color rgb="FFC00000"/>
          </bottom>
        </border>
      </ndxf>
    </rcc>
    <rcc rId="0" sId="6" dxf="1" numFmtId="34">
      <nc r="C2">
        <v>-277620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-50989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-2366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-9083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-94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-5500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-16581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-84587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-20785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-11399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-1153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-34056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-6815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-38078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-44432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-18615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-14580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-2752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-6213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-5575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-2864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-3029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-9437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4655" sId="6" ref="C1:C1048576" action="deleteCol">
    <undo index="0" exp="area" ref3D="1" dr="$B$1:$D$1048576" dn="Z_687A4863_1825_4D63_B732_E76682E6DE4F_.wvu.Cols" sId="6"/>
    <rfmt sheetId="6" xfDxf="1" sqref="C1:C1048576" start="0" length="0">
      <dxf>
        <font>
          <sz val="9"/>
          <name val="Open Sans"/>
          <scheme val="none"/>
        </font>
      </dxf>
    </rfmt>
    <rcc rId="0" sId="6" dxf="1">
      <nc r="C1" t="inlineStr">
        <is>
          <t>III Q 2020</t>
        </is>
      </nc>
      <ndxf>
        <font>
          <b/>
          <sz val="9"/>
          <color rgb="FFC00000"/>
          <name val="Open Sans"/>
          <scheme val="none"/>
        </font>
        <alignment horizontal="right" vertical="top" readingOrder="0"/>
        <border outline="0">
          <bottom style="medium">
            <color rgb="FFC00000"/>
          </bottom>
        </border>
      </ndxf>
    </rcc>
    <rcc rId="0" sId="6" dxf="1" numFmtId="34">
      <nc r="C2">
        <v>-330755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-57115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-2274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-9122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-2080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-4313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-15476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-81851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-22874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-10036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-1194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-35076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-6187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-31078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-49562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-23300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-14678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-2808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-7362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-5476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-2419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-2982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-11189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-41483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4656" sId="6" ref="C1:C1048576" action="deleteCol">
    <undo index="0" exp="area" ref3D="1" dr="$B$1:$C$1048576" dn="Z_687A4863_1825_4D63_B732_E76682E6DE4F_.wvu.Cols" sId="6"/>
    <rfmt sheetId="6" xfDxf="1" sqref="C1:C1048576" start="0" length="0">
      <dxf>
        <font>
          <sz val="9"/>
          <name val="Open Sans"/>
          <scheme val="none"/>
        </font>
      </dxf>
    </rfmt>
    <rcc rId="0" sId="6" dxf="1">
      <nc r="C1" t="inlineStr">
        <is>
          <t>IV Q 2020</t>
        </is>
      </nc>
      <ndxf>
        <font>
          <b/>
          <sz val="9"/>
          <color rgb="FFC00000"/>
          <name val="Open Sans"/>
          <scheme val="none"/>
        </font>
        <alignment horizontal="right" vertical="top" readingOrder="0"/>
        <border outline="0">
          <bottom style="medium">
            <color rgb="FFC00000"/>
          </bottom>
        </border>
      </ndxf>
    </rcc>
    <rcc rId="0" sId="6" dxf="1" numFmtId="34">
      <nc r="C2">
        <v>-338126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-52763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-2189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-19255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-2545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8345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-138161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C9">
        <f>SUM(C2:C8)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f>C1</f>
      </nc>
      <ndxf>
        <font>
          <b/>
          <sz val="9"/>
          <color rgb="FFC00000"/>
          <name val="Open Sans"/>
          <scheme val="none"/>
        </font>
        <alignment horizontal="right" vertical="top" readingOrder="0"/>
        <border outline="0">
          <bottom style="medium">
            <color rgb="FFC00000"/>
          </bottom>
        </border>
      </ndxf>
    </rcc>
    <rcc rId="0" sId="6" dxf="1" numFmtId="34">
      <nc r="C13">
        <v>-14520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-81644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-23009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-13178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-835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-29857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-6609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-19179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-47008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-26513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-11710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-1808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-6254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-3640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-3267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-10663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c r="C31">
        <f>SUM(C13:C29)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c r="C33">
        <f>SUM(C34:C35)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-41450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4657" sId="6" ref="E1:E1048576" action="deleteCol">
    <rfmt sheetId="6" xfDxf="1" sqref="E1:E1048576" start="0" length="0">
      <dxf>
        <font>
          <sz val="9"/>
          <name val="Open Sans"/>
          <scheme val="none"/>
        </font>
      </dxf>
    </rfmt>
    <rcc rId="0" sId="6" dxf="1">
      <nc r="E1" t="inlineStr">
        <is>
          <t>III Q 2021</t>
        </is>
      </nc>
      <ndxf>
        <font>
          <b/>
          <sz val="9"/>
          <color rgb="FFC00000"/>
          <name val="Open Sans"/>
          <scheme val="none"/>
        </font>
        <alignment horizontal="right" vertical="top" readingOrder="0"/>
        <border outline="0">
          <bottom style="medium">
            <color rgb="FFC00000"/>
          </bottom>
        </border>
      </ndxf>
    </rcc>
    <rcc rId="0" sId="6" dxf="1" numFmtId="34">
      <nc r="E2">
        <v>-333584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3">
        <v>-57802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4">
        <v>-2193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5">
        <v>-9416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6">
        <v>-1575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7">
        <v>-152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8">
        <v>-172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E9">
        <f>SUM(E2:E8)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E12">
        <f>E1</f>
      </nc>
      <ndxf>
        <font>
          <b/>
          <sz val="9"/>
          <color rgb="FFC00000"/>
          <name val="Open Sans"/>
          <scheme val="none"/>
        </font>
        <alignment horizontal="right" vertical="top" readingOrder="0"/>
        <border outline="0">
          <bottom style="medium">
            <color rgb="FFC00000"/>
          </bottom>
        </border>
      </ndxf>
    </rcc>
    <rcc rId="0" sId="6" dxf="1" numFmtId="34">
      <nc r="E13">
        <v>-13002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4">
        <v>-97184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5">
        <v>-16204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6">
        <v>-11395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7">
        <v>-2503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8">
        <v>-34600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9">
        <v>-6772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0">
        <v>-34379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1">
        <v>-34341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22">
        <v>-33086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3">
        <v>-14394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4">
        <v>-2208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5">
        <v>-6790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6">
        <v>-5176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7">
        <v>-3680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8">
        <v>-2516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9">
        <v>-12453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E30" start="0" length="0">
      <dxf>
        <font>
          <sz val="9"/>
          <color auto="1"/>
          <name val="Open Sans"/>
          <scheme val="none"/>
        </font>
        <numFmt numFmtId="166" formatCode="_(* #\ ###\ ##0_);_(* \(#\ ###\ ##0\);_(* &quot;-&quot;_);_(@_)"/>
        <alignment horizontal="right" vertical="top" indent="1" readingOrder="0"/>
      </dxf>
    </rfmt>
    <rcc rId="0" sId="6" dxf="1">
      <nc r="E31">
        <f>SUM(E13:E29)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E32" start="0" length="0">
      <dxf>
        <font>
          <sz val="9"/>
          <color theme="0" tint="-0.249977111117893"/>
          <name val="Open Sans"/>
          <scheme val="none"/>
        </font>
        <numFmt numFmtId="166" formatCode="_(* #\ ###\ ##0_);_(* \(#\ ###\ ##0\);_(* &quot;-&quot;_);_(@_)"/>
      </dxf>
    </rfmt>
    <rcc rId="0" sId="6" dxf="1">
      <nc r="E33">
        <f>SUM(E34:E35)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E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E35">
        <v>-26906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4658" sId="6" ref="E1:E1048576" action="deleteCol">
    <rfmt sheetId="6" xfDxf="1" sqref="E1:E1048576" start="0" length="0">
      <dxf>
        <font>
          <sz val="9"/>
          <name val="Open Sans"/>
          <scheme val="none"/>
        </font>
      </dxf>
    </rfmt>
    <rcc rId="0" sId="6" dxf="1">
      <nc r="E1" t="inlineStr">
        <is>
          <t>IV Q 2021</t>
        </is>
      </nc>
      <ndxf>
        <font>
          <b/>
          <sz val="9"/>
          <color rgb="FFC00000"/>
          <name val="Open Sans"/>
          <scheme val="none"/>
        </font>
        <alignment horizontal="right" vertical="top" readingOrder="0"/>
        <border outline="0">
          <bottom style="medium">
            <color rgb="FFC00000"/>
          </bottom>
        </border>
      </ndxf>
    </rcc>
    <rcc rId="0" sId="6" dxf="1" numFmtId="34">
      <nc r="E2">
        <v>-382912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3">
        <v>-60712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4">
        <v>-2392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5">
        <v>-11829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6">
        <v>-4100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7">
        <v>-3002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E8">
        <v>-8045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c r="E9">
        <f>SUM(E2:E8)</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E12">
        <f>E1</f>
      </nc>
      <ndxf>
        <font>
          <b/>
          <sz val="9"/>
          <color rgb="FFC00000"/>
          <name val="Open Sans"/>
          <scheme val="none"/>
        </font>
        <alignment horizontal="right" vertical="top" readingOrder="0"/>
        <border outline="0">
          <bottom style="medium">
            <color rgb="FFC00000"/>
          </bottom>
        </border>
      </ndxf>
    </rcc>
    <rcc rId="0" sId="6" dxf="1" numFmtId="34">
      <nc r="E13">
        <v>-23539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4">
        <v>-94834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5">
        <v>-20328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6">
        <v>-11918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7">
        <v>-5601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8">
        <v>-37234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19">
        <v>-7068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0">
        <v>-42743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1">
        <v>-34297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2">
        <v>-37902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3">
        <v>-12046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4">
        <v>-2205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5">
        <v>-7929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6">
        <v>-4721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7">
        <v>-2208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8">
        <v>-3131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E29">
        <v>-13005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E30" start="0" length="0">
      <dxf>
        <font>
          <sz val="9"/>
          <color auto="1"/>
          <name val="Open Sans"/>
          <scheme val="none"/>
        </font>
        <numFmt numFmtId="166" formatCode="_(* #\ ###\ ##0_);_(* \(#\ ###\ ##0\);_(* &quot;-&quot;_);_(@_)"/>
        <alignment horizontal="right" vertical="top" indent="1" readingOrder="0"/>
      </dxf>
    </rfmt>
    <rcc rId="0" sId="6" dxf="1">
      <nc r="E31">
        <f>SUM(E13:E29)</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E32" start="0" length="0">
      <dxf>
        <font>
          <sz val="9"/>
          <color theme="0" tint="-0.249977111117893"/>
          <name val="Open Sans"/>
          <scheme val="none"/>
        </font>
        <numFmt numFmtId="166" formatCode="_(* #\ ###\ ##0_);_(* \(#\ ###\ ##0\);_(* &quot;-&quot;_);_(@_)"/>
      </dxf>
    </rfmt>
    <rcc rId="0" sId="6" dxf="1">
      <nc r="E33">
        <f>SUM(E34:E35)</f>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E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E35">
        <v>-27291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cc rId="4659" sId="6" numFmtId="34">
    <oc r="C9">
      <f>SUM(C2:C8)</f>
    </oc>
    <nc r="C9">
      <v>-410716</v>
    </nc>
  </rcc>
  <rcc rId="4660" sId="6" numFmtId="34">
    <oc r="D9">
      <f>SUM(D2:D8)</f>
    </oc>
    <nc r="D9">
      <v>-405608</v>
    </nc>
  </rcc>
  <rcc rId="4661" sId="6" numFmtId="34">
    <oc r="E9">
      <f>SUM(E2:E8)</f>
    </oc>
    <nc r="E9">
      <v>-433245</v>
    </nc>
  </rcc>
  <rcc rId="4662" sId="6" numFmtId="34">
    <oc r="F9">
      <f>SUM(F2:F8)</f>
    </oc>
    <nc r="F9">
      <v>-451727</v>
    </nc>
  </rcc>
  <rcc rId="4663" sId="6">
    <oc r="C12">
      <f>C1</f>
    </oc>
    <nc r="C12" t="inlineStr">
      <is>
        <t>I Q 2021</t>
      </is>
    </nc>
  </rcc>
  <rcc rId="4664" sId="6">
    <oc r="D12">
      <f>D1</f>
    </oc>
    <nc r="D12" t="inlineStr">
      <is>
        <t>II Q 2021</t>
      </is>
    </nc>
  </rcc>
  <rcc rId="4665" sId="6">
    <oc r="E12">
      <f>E1</f>
    </oc>
    <nc r="E12" t="inlineStr">
      <is>
        <t>I Q 2022</t>
      </is>
    </nc>
  </rcc>
  <rcc rId="4666" sId="6">
    <oc r="F12">
      <f>F1</f>
    </oc>
    <nc r="F12" t="inlineStr">
      <is>
        <t>II Q 2022</t>
      </is>
    </nc>
  </rcc>
  <rcc rId="4667" sId="6" numFmtId="34">
    <oc r="C31">
      <f>SUM(C13:C29)</f>
    </oc>
    <nc r="C31">
      <v>-461151</v>
    </nc>
  </rcc>
  <rcc rId="4668" sId="6" numFmtId="34">
    <oc r="D31">
      <f>SUM(D13:D29)</f>
    </oc>
    <nc r="D31">
      <v>-325377</v>
    </nc>
  </rcc>
  <rcc rId="4669" sId="6" numFmtId="34">
    <oc r="E31">
      <f>SUM(E13:E29)</f>
    </oc>
    <nc r="E31">
      <v>-582740</v>
    </nc>
  </rcc>
  <rcc rId="4670" sId="6" numFmtId="34">
    <oc r="F31">
      <f>SUM(F13:F30)</f>
    </oc>
    <nc r="F31">
      <v>-721566</v>
    </nc>
  </rcc>
  <rcc rId="4671" sId="6" numFmtId="34">
    <oc r="C33">
      <f>SUM(C34:C35)</f>
    </oc>
    <nc r="C33">
      <v>-182467</v>
    </nc>
  </rcc>
  <rcc rId="4672" sId="6" numFmtId="34">
    <oc r="D33">
      <f>SUM(D34:D35)</f>
    </oc>
    <nc r="D33">
      <v>-25905</v>
    </nc>
  </rcc>
  <rcc rId="4673" sId="6" numFmtId="34">
    <oc r="E33">
      <f>SUM(E34:E35)</f>
    </oc>
    <nc r="E33">
      <v>-277603</v>
    </nc>
  </rcc>
  <rcc rId="4674" sId="6" numFmtId="34">
    <oc r="F33">
      <f>SUM(F34:F35)</f>
    </oc>
    <nc r="F33">
      <v>10909</v>
    </nc>
  </rcc>
  <rcc rId="4675" sId="6" numFmtId="34">
    <oc r="E34">
      <f>-224149+1766</f>
    </oc>
    <nc r="E34">
      <v>-222383</v>
    </nc>
  </rcc>
  <rcc rId="4676" sId="7" numFmtId="34">
    <oc r="C10">
      <f>SUM(C3:C9)</f>
    </oc>
    <nc r="C10">
      <v>55858</v>
    </nc>
  </rcc>
  <rcc rId="4677" sId="7" numFmtId="34">
    <oc r="D10">
      <f>SUM(D3:D9)</f>
    </oc>
    <nc r="D10">
      <v>36228</v>
    </nc>
  </rcc>
  <rcc rId="4678" sId="7" numFmtId="34">
    <oc r="E10">
      <f>SUM(E3:E9)</f>
    </oc>
    <nc r="E10">
      <v>55567</v>
    </nc>
  </rcc>
  <rcc rId="4679" sId="7" numFmtId="34">
    <oc r="F10">
      <f>SUM(F3:F9)</f>
    </oc>
    <nc r="F10">
      <v>47321</v>
    </nc>
  </rcc>
  <rcc rId="4680" sId="7" numFmtId="34">
    <oc r="G10">
      <f>SUM(G3:G9)</f>
    </oc>
    <nc r="G10">
      <v>-1083</v>
    </nc>
  </rcc>
  <rcc rId="4681" sId="7" numFmtId="34">
    <oc r="H10">
      <f>SUM(H3:H9)</f>
    </oc>
    <nc r="H10">
      <v>69249</v>
    </nc>
  </rcc>
  <rcc rId="4682" sId="7" numFmtId="34">
    <oc r="I10">
      <f>SUM(I3:I9)</f>
    </oc>
    <nc r="I10">
      <v>60451</v>
    </nc>
  </rcc>
  <rcc rId="4683" sId="7" numFmtId="34">
    <oc r="J10">
      <f>SUM(J3:J9)</f>
    </oc>
    <nc r="J10">
      <v>15922</v>
    </nc>
  </rcc>
  <rcc rId="4684" sId="7" numFmtId="34">
    <oc r="K10">
      <f>SUM(K3:K9)</f>
    </oc>
    <nc r="K10">
      <v>48432</v>
    </nc>
  </rcc>
  <rcc rId="4685" sId="7" numFmtId="34">
    <oc r="L10">
      <f>SUM(L3:L9)</f>
    </oc>
    <nc r="L10">
      <v>30201</v>
    </nc>
  </rcc>
  <rcc rId="4686" sId="7" numFmtId="34">
    <oc r="M10">
      <f>SUM(M3:M9)</f>
    </oc>
    <nc r="M10">
      <v>63780</v>
    </nc>
  </rcc>
  <rcc rId="4687" sId="7" numFmtId="34">
    <oc r="N10">
      <f>SUM(N3:N9)</f>
    </oc>
    <nc r="N10">
      <v>73136</v>
    </nc>
  </rcc>
  <rcc rId="4688" sId="7" numFmtId="34">
    <oc r="O10">
      <f>SUM(O3:O9)</f>
    </oc>
    <nc r="O10">
      <v>6303</v>
    </nc>
  </rcc>
  <rcc rId="4689" sId="7" numFmtId="34">
    <oc r="P10">
      <f>SUM(P3:P9)</f>
    </oc>
    <nc r="P10">
      <v>58612</v>
    </nc>
  </rcc>
  <rcc rId="4690" sId="7" numFmtId="34">
    <oc r="Q10">
      <f>SUM(Q3:Q9)</f>
    </oc>
    <nc r="Q10">
      <v>28321</v>
    </nc>
  </rcc>
  <rcc rId="4691" sId="7" numFmtId="34">
    <oc r="R10">
      <f>SUM(R3:R9)</f>
    </oc>
    <nc r="R10">
      <v>57273</v>
    </nc>
  </rcc>
  <rcc rId="4692" sId="7" numFmtId="34">
    <oc r="S10">
      <f>SUM(S3:S9)</f>
    </oc>
    <nc r="S10">
      <v>71031</v>
    </nc>
  </rcc>
  <rcc rId="4693" sId="7" numFmtId="34">
    <oc r="T10">
      <f>SUM(T3:T9)</f>
    </oc>
    <nc r="T10">
      <v>57741</v>
    </nc>
  </rcc>
  <rcc rId="4694" sId="7" numFmtId="34">
    <oc r="U10">
      <f>SUM(U3:U9)</f>
    </oc>
    <nc r="U10">
      <v>45044</v>
    </nc>
  </rcc>
  <rcc rId="4695" sId="7" numFmtId="34">
    <oc r="V10">
      <f>SUM(V3:V9)</f>
    </oc>
    <nc r="V10">
      <v>94138</v>
    </nc>
  </rcc>
  <rcc rId="4696" sId="7" numFmtId="34">
    <oc r="W10">
      <f>SUM(W3:W9)</f>
    </oc>
    <nc r="W10">
      <v>59384</v>
    </nc>
  </rcc>
  <rcc rId="4697" sId="7" numFmtId="34">
    <oc r="X10">
      <f>SUM(X3:X9)</f>
    </oc>
    <nc r="X10">
      <v>-29153</v>
    </nc>
  </rcc>
  <rrc rId="4698" sId="7" ref="C1:C1048576" action="deleteCol">
    <undo index="0" exp="area" ref3D="1" dr="$C$1:$R$1048576" dn="Z_9AF4A83C_CF57_4B40_8A74_6A0EA6C2FE5C_.wvu.Cols" sId="7"/>
    <undo index="0" exp="area" ref3D="1" dr="$C$1:$Q$1048576" dn="Z_687A4863_1825_4D63_B732_E76682E6DE4F_.wvu.Cols" sId="7"/>
    <undo index="0" exp="area" ref3D="1" dr="$C$1:$F$1048576" dn="Z_8DA78CF1_615A_4626_9893_6751995631A4_.wvu.Cols" sId="7"/>
    <rfmt sheetId="7" xfDxf="1" sqref="C1:C1048576" start="0" length="0">
      <dxf>
        <alignment wrapText="1" readingOrder="0"/>
      </dxf>
    </rfmt>
    <rcc rId="0" sId="7" s="1" dxf="1">
      <nc r="C2"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652629</v>
      </nc>
      <ndxf>
        <font>
          <sz val="8"/>
          <color auto="1"/>
          <name val="Open Sans"/>
          <scheme val="none"/>
        </font>
        <numFmt numFmtId="166" formatCode="_(* #\ ###\ ##0_);_(* \(#\ ###\ ##0\);_(* &quot;-&quot;_);_(@_)"/>
        <alignment horizontal="right" vertical="center" wrapText="0" indent="1" readingOrder="0"/>
      </ndxf>
    </rcc>
    <rcc rId="0" sId="7" s="1" dxf="1" numFmtId="34">
      <nc r="C4">
        <v>-600646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5">
        <v>3356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6">
        <v>519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10">
        <v>55858</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rc>
  <rrc rId="4699" sId="7" ref="C1:C1048576" action="deleteCol">
    <undo index="0" exp="area" ref3D="1" dr="$C$1:$Q$1048576" dn="Z_9AF4A83C_CF57_4B40_8A74_6A0EA6C2FE5C_.wvu.Cols" sId="7"/>
    <undo index="0" exp="area" ref3D="1" dr="$C$1:$P$1048576" dn="Z_687A4863_1825_4D63_B732_E76682E6DE4F_.wvu.Cols" sId="7"/>
    <undo index="0" exp="area" ref3D="1" dr="$C$1:$E$1048576" dn="Z_8DA78CF1_615A_4626_9893_6751995631A4_.wvu.Cols" sId="7"/>
    <rfmt sheetId="7" xfDxf="1" sqref="C1:C1048576" start="0" length="0"/>
    <rcc rId="0" sId="7" s="1" dxf="1">
      <nc r="C2"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157513</v>
      </nc>
      <ndxf>
        <font>
          <sz val="8"/>
          <color auto="1"/>
          <name val="Open Sans"/>
          <scheme val="none"/>
        </font>
        <numFmt numFmtId="166" formatCode="_(* #\ ###\ ##0_);_(* \(#\ ###\ ##0\);_(* &quot;-&quot;_);_(@_)"/>
        <alignment horizontal="right" vertical="center" indent="1" readingOrder="0"/>
      </ndxf>
    </rcc>
    <rcc rId="0" sId="7" s="1" dxf="1" numFmtId="34">
      <nc r="C4">
        <v>-117690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697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-4292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36228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0" sId="7" ref="C1:C1048576" action="deleteCol">
    <undo index="0" exp="area" ref3D="1" dr="$C$1:$P$1048576" dn="Z_9AF4A83C_CF57_4B40_8A74_6A0EA6C2FE5C_.wvu.Cols" sId="7"/>
    <undo index="0" exp="area" ref3D="1" dr="$C$1:$O$1048576" dn="Z_687A4863_1825_4D63_B732_E76682E6DE4F_.wvu.Cols" sId="7"/>
    <undo index="0" exp="area" ref3D="1" dr="$C$1:$D$1048576" dn="Z_8DA78CF1_615A_4626_9893_6751995631A4_.wvu.Cols" sId="7"/>
    <rfmt sheetId="7" xfDxf="1" sqref="C1:C1048576" start="0" length="0"/>
    <rcc rId="0" sId="7" s="1" dxf="1">
      <nc r="C2"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137149</v>
      </nc>
      <ndxf>
        <font>
          <sz val="8"/>
          <color auto="1"/>
          <name val="Open Sans"/>
          <scheme val="none"/>
        </font>
        <numFmt numFmtId="166" formatCode="_(* #\ ###\ ##0_);_(* \(#\ ###\ ##0\);_(* &quot;-&quot;_);_(@_)"/>
        <alignment horizontal="right" vertical="center" indent="1" readingOrder="0"/>
      </ndxf>
    </rcc>
    <rcc rId="0" sId="7" s="1" dxf="1" numFmtId="34">
      <nc r="C4">
        <v>-83258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2583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-907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55567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1" sId="7" ref="C1:C1048576" action="deleteCol">
    <undo index="0" exp="area" ref3D="1" dr="$C$1:$O$1048576" dn="Z_9AF4A83C_CF57_4B40_8A74_6A0EA6C2FE5C_.wvu.Cols" sId="7"/>
    <undo index="0" exp="area" ref3D="1" dr="$C$1:$N$1048576" dn="Z_687A4863_1825_4D63_B732_E76682E6DE4F_.wvu.Cols" sId="7"/>
    <undo index="0" exp="area" ref3D="1" dr="$C$1:$C$1048576" dn="Z_8DA78CF1_615A_4626_9893_6751995631A4_.wvu.Cols" sId="7"/>
    <rfmt sheetId="7" xfDxf="1" sqref="C1:C1048576" start="0" length="0"/>
    <rcc rId="0" sId="7" s="1" dxf="1">
      <nc r="C2"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523067</v>
      </nc>
      <ndxf>
        <font>
          <sz val="8"/>
          <color auto="1"/>
          <name val="Open Sans"/>
          <scheme val="none"/>
        </font>
        <numFmt numFmtId="166" formatCode="_(* #\ ###\ ##0_);_(* \(#\ ###\ ##0\);_(* &quot;-&quot;_);_(@_)"/>
        <alignment horizontal="right" vertical="center" indent="1" readingOrder="0"/>
      </ndxf>
    </rcc>
    <rcc rId="0" sId="7" s="1" dxf="1" numFmtId="34">
      <nc r="C4">
        <v>-472051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-2371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-1324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47321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2" sId="7" ref="C1:C1048576" action="deleteCol">
    <undo index="0" exp="area" ref3D="1" dr="$C$1:$N$1048576" dn="Z_9AF4A83C_CF57_4B40_8A74_6A0EA6C2FE5C_.wvu.Cols" sId="7"/>
    <undo index="0" exp="area" ref3D="1" dr="$C$1:$M$1048576" dn="Z_687A4863_1825_4D63_B732_E76682E6DE4F_.wvu.Cols" sId="7"/>
    <rfmt sheetId="7" xfDxf="1" sqref="C1:C1048576" start="0" length="0"/>
    <rcc rId="0" sId="7" s="1" dxf="1">
      <nc r="C2"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-42006</v>
      </nc>
      <ndxf>
        <font>
          <sz val="8"/>
          <color auto="1"/>
          <name val="Open Sans"/>
          <scheme val="none"/>
        </font>
        <numFmt numFmtId="166" formatCode="_(* #\ ###\ ##0_);_(* \(#\ ###\ ##0\);_(* &quot;-&quot;_);_(@_)"/>
        <alignment horizontal="right" vertical="center" indent="1" readingOrder="0"/>
      </ndxf>
    </rcc>
    <rcc rId="0" sId="7" s="1" dxf="1" numFmtId="34">
      <nc r="C4">
        <v>63132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-3002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394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-19601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-1083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3" sId="7" ref="C1:C1048576" action="deleteCol">
    <undo index="0" exp="area" ref3D="1" dr="$C$1:$M$1048576" dn="Z_9AF4A83C_CF57_4B40_8A74_6A0EA6C2FE5C_.wvu.Cols" sId="7"/>
    <undo index="0" exp="area" ref3D="1" dr="$C$1:$L$1048576" dn="Z_687A4863_1825_4D63_B732_E76682E6DE4F_.wvu.Cols" sId="7"/>
    <rfmt sheetId="7" xfDxf="1" sqref="C1:C1048576" start="0" length="0"/>
    <rcc rId="0" sId="7" s="1" dxf="1">
      <nc r="C2"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-423412</v>
      </nc>
      <ndxf>
        <font>
          <sz val="8"/>
          <color auto="1"/>
          <name val="Open Sans"/>
          <scheme val="none"/>
        </font>
        <numFmt numFmtId="166" formatCode="_(* #\ ###\ ##0_);_(* \(#\ ###\ ##0\);_(* &quot;-&quot;_);_(@_)"/>
        <alignment horizontal="right" vertical="center" indent="1" readingOrder="0"/>
      </ndxf>
    </rcc>
    <rcc rId="0" sId="7" s="1" dxf="1" numFmtId="34">
      <nc r="C4">
        <v>473695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11114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7870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69249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4" sId="7" ref="C1:C1048576" action="deleteCol">
    <undo index="0" exp="area" ref3D="1" dr="$C$1:$L$1048576" dn="Z_9AF4A83C_CF57_4B40_8A74_6A0EA6C2FE5C_.wvu.Cols" sId="7"/>
    <undo index="0" exp="area" ref3D="1" dr="$C$1:$K$1048576" dn="Z_687A4863_1825_4D63_B732_E76682E6DE4F_.wvu.Cols" sId="7"/>
    <rfmt sheetId="7" xfDxf="1" sqref="C1:C1048576" start="0" length="0"/>
    <rcc rId="0" sId="7" s="1" dxf="1">
      <nc r="C2"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80585</v>
      </nc>
      <ndxf>
        <font>
          <sz val="8"/>
          <color auto="1"/>
          <name val="Open Sans"/>
          <scheme val="none"/>
        </font>
        <numFmt numFmtId="166" formatCode="_(* #\ ###\ ##0_);_(* \(#\ ###\ ##0\);_(* &quot;-&quot;_);_(@_)"/>
        <alignment horizontal="right" vertical="center" indent="1" readingOrder="0"/>
      </ndxf>
    </rcc>
    <rcc rId="0" sId="7" s="1" dxf="1" numFmtId="34">
      <nc r="C4">
        <v>-37102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-2041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10443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8566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60451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5" sId="7" ref="C1:C1048576" action="deleteCol">
    <undo index="0" exp="area" ref3D="1" dr="$C$1:$K$1048576" dn="Z_9AF4A83C_CF57_4B40_8A74_6A0EA6C2FE5C_.wvu.Cols" sId="7"/>
    <undo index="0" exp="area" ref3D="1" dr="$C$1:$J$1048576" dn="Z_687A4863_1825_4D63_B732_E76682E6DE4F_.wvu.Cols" sId="7"/>
    <rfmt sheetId="7" xfDxf="1" sqref="C1:C1048576" start="0" length="0"/>
    <rcc rId="0" sId="7" s="1" dxf="1">
      <nc r="C2"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-110460</v>
      </nc>
      <ndxf>
        <font>
          <sz val="8"/>
          <color auto="1"/>
          <name val="Open Sans"/>
          <scheme val="none"/>
        </font>
        <numFmt numFmtId="166" formatCode="_(* #\ ###\ ##0_);_(* \(#\ ###\ ##0\);_(* &quot;-&quot;_);_(@_)"/>
        <alignment horizontal="right" vertical="center" indent="1" readingOrder="0"/>
      </ndxf>
    </rcc>
    <rcc rId="0" sId="7" s="1" dxf="1" numFmtId="34">
      <nc r="C4">
        <v>145721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1387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480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-21206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15922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6" sId="7" ref="C1:C1048576" action="deleteCol">
    <undo index="0" exp="area" ref3D="1" dr="$C$1:$J$1048576" dn="Z_9AF4A83C_CF57_4B40_8A74_6A0EA6C2FE5C_.wvu.Cols" sId="7"/>
    <undo index="0" exp="area" ref3D="1" dr="$C$1:$I$1048576" dn="Z_687A4863_1825_4D63_B732_E76682E6DE4F_.wvu.Cols" sId="7"/>
    <rfmt sheetId="7" xfDxf="1" sqref="C1:C1048576" start="0" length="0"/>
    <rcc rId="0" sId="7" s="1" dxf="1">
      <nc r="C2"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-41134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84620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969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-17521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21498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48432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7" sId="7" ref="C1:C1048576" action="deleteCol">
    <undo index="0" exp="area" ref3D="1" dr="$C$1:$I$1048576" dn="Z_9AF4A83C_CF57_4B40_8A74_6A0EA6C2FE5C_.wvu.Cols" sId="7"/>
    <undo index="0" exp="area" ref3D="1" dr="$C$1:$H$1048576" dn="Z_687A4863_1825_4D63_B732_E76682E6DE4F_.wvu.Cols" sId="7"/>
    <rfmt sheetId="7" xfDxf="1" sqref="C1:C1048576" start="0" length="0"/>
    <rcc rId="0" sId="7" s="1" dxf="1">
      <nc r="C2" t="inlineStr">
        <is>
          <t>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49772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-10964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-3102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-3039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-2466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30201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8" sId="7" ref="C1:C1048576" action="deleteCol">
    <undo index="0" exp="area" ref3D="1" dr="$C$1:$H$1048576" dn="Z_9AF4A83C_CF57_4B40_8A74_6A0EA6C2FE5C_.wvu.Cols" sId="7"/>
    <undo index="0" exp="area" ref3D="1" dr="$C$1:$G$1048576" dn="Z_687A4863_1825_4D63_B732_E76682E6DE4F_.wvu.Cols" sId="7"/>
    <rfmt sheetId="7" xfDxf="1" sqref="C1:C1048576" start="0" length="0"/>
    <rcc rId="0" sId="7" s="1" dxf="1">
      <nc r="C2" t="inlineStr">
        <is>
          <t>III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-350017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409450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-4231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1898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6680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63780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09" sId="7" ref="C1:C1048576" action="deleteCol">
    <undo index="0" exp="area" ref3D="1" dr="$C$1:$G$1048576" dn="Z_9AF4A83C_CF57_4B40_8A74_6A0EA6C2FE5C_.wvu.Cols" sId="7"/>
    <undo index="0" exp="area" ref3D="1" dr="$C$1:$F$1048576" dn="Z_687A4863_1825_4D63_B732_E76682E6DE4F_.wvu.Cols" sId="7"/>
    <rfmt sheetId="7" xfDxf="1" sqref="C1:C1048576" start="0" length="0"/>
    <rcc rId="0" sId="7" s="1" dxf="1">
      <nc r="C2" t="inlineStr">
        <is>
          <t>IV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223476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-153696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-587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-499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4442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73136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0" sId="7" ref="C1:C1048576" action="deleteCol">
    <undo index="0" exp="area" ref3D="1" dr="$C$1:$F$1048576" dn="Z_9AF4A83C_CF57_4B40_8A74_6A0EA6C2FE5C_.wvu.Cols" sId="7"/>
    <undo index="0" exp="area" ref3D="1" dr="$C$1:$E$1048576" dn="Z_687A4863_1825_4D63_B732_E76682E6DE4F_.wvu.Cols" sId="7"/>
    <rfmt sheetId="7" xfDxf="1" sqref="C1:C1048576" start="0" length="0"/>
    <rcc rId="0" sId="7" s="1" dxf="1">
      <nc r="C2"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-657220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685364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-12775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-8002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6303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1" sId="7" ref="C1:C1048576" action="deleteCol">
    <undo index="0" exp="area" ref3D="1" dr="$C$1:$E$1048576" dn="Z_9AF4A83C_CF57_4B40_8A74_6A0EA6C2FE5C_.wvu.Cols" sId="7"/>
    <undo index="0" exp="area" ref3D="1" dr="$C$1:$D$1048576" dn="Z_687A4863_1825_4D63_B732_E76682E6DE4F_.wvu.Cols" sId="7"/>
    <rfmt sheetId="7" xfDxf="1" sqref="C1:C1048576" start="0" length="0"/>
    <rcc rId="0" sId="7" s="1" dxf="1">
      <nc r="C2"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223097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-174682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3422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15481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-8706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58612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2" sId="7" ref="C1:C1048576" action="deleteCol">
    <undo index="0" exp="area" ref3D="1" dr="$C$1:$D$1048576" dn="Z_9AF4A83C_CF57_4B40_8A74_6A0EA6C2FE5C_.wvu.Cols" sId="7"/>
    <undo index="0" exp="area" ref3D="1" dr="$C$1:$C$1048576" dn="Z_687A4863_1825_4D63_B732_E76682E6DE4F_.wvu.Cols" sId="7"/>
    <rfmt sheetId="7" xfDxf="1" sqref="C1:C1048576" start="0" length="0"/>
    <rcc rId="0" sId="7" s="1" dxf="1">
      <nc r="C2"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-7513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34900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-1696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3913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-1283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28321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3" sId="7" ref="C1:C1048576" action="deleteCol">
    <undo index="0" exp="area" ref3D="1" dr="$C$1:$C$1048576" dn="Z_9AF4A83C_CF57_4B40_8A74_6A0EA6C2FE5C_.wvu.Cols" sId="7"/>
    <rfmt sheetId="7" xfDxf="1" sqref="C1:C1048576" start="0" length="0"/>
    <rcc rId="0" sId="7" s="1" dxf="1">
      <nc r="C2"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-117796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170448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30764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-28790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2647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57273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4" sId="7" ref="E1:E1048576" action="deleteCol">
    <rfmt sheetId="7" xfDxf="1" sqref="E1:E1048576" start="0" length="0"/>
    <rcc rId="0" sId="7" s="1" dxf="1">
      <nc r="E2"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E3">
        <v>-274769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4">
        <v>308478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7">
        <v>4916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8">
        <v>4172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9">
        <v>2247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10">
        <v>45044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4715" sId="7" ref="E1:E1048576" action="deleteCol">
    <rfmt sheetId="7" xfDxf="1" sqref="E1:E1048576" start="0" length="0"/>
    <rcc rId="0" sId="7" s="1" dxf="1">
      <nc r="E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E3">
        <v>-198688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4">
        <v>287032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7">
        <v>-5444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8">
        <v>9147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9">
        <v>2091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E10">
        <v>94138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8" sId="8" numFmtId="34">
    <oc r="C8">
      <f>SUM(C2:C7)</f>
    </oc>
    <nc r="C8">
      <v>16278</v>
    </nc>
  </rcc>
  <rcc rId="4719" sId="8" numFmtId="34">
    <oc r="D8">
      <f>SUM(D2:D7)</f>
    </oc>
    <nc r="D8">
      <v>9700</v>
    </nc>
  </rcc>
  <rcc rId="4720" sId="8" numFmtId="34">
    <oc r="E8">
      <f>SUM(E2:E7)</f>
    </oc>
    <nc r="E8">
      <v>4908</v>
    </nc>
  </rcc>
  <rcc rId="4721" sId="8" numFmtId="34">
    <oc r="F8">
      <f>SUM(F2:F7)</f>
    </oc>
    <nc r="F8">
      <v>15939</v>
    </nc>
  </rcc>
  <rcc rId="4722" sId="8" numFmtId="34">
    <oc r="G8">
      <f>SUM(G2:G7)</f>
    </oc>
    <nc r="G8">
      <v>4324</v>
    </nc>
  </rcc>
  <rcc rId="4723" sId="8" numFmtId="34">
    <oc r="H8">
      <f>SUM(H2:H7)</f>
    </oc>
    <nc r="H8">
      <v>18214</v>
    </nc>
  </rcc>
  <rcc rId="4724" sId="8" numFmtId="34">
    <oc r="I8">
      <f>SUM(I2:I7)</f>
    </oc>
    <nc r="I8">
      <v>28862</v>
    </nc>
  </rcc>
  <rcc rId="4725" sId="8" numFmtId="34">
    <oc r="J8">
      <f>SUM(J2:J7)</f>
    </oc>
    <nc r="J8">
      <v>-10754</v>
    </nc>
  </rcc>
  <rcc rId="4726" sId="8" numFmtId="34">
    <oc r="K8">
      <f>SUM(K2:K7)</f>
    </oc>
    <nc r="K8">
      <v>33159</v>
    </nc>
  </rcc>
  <rcc rId="4727" sId="8" numFmtId="34">
    <oc r="L8">
      <f>SUM(L2:L7)</f>
    </oc>
    <nc r="L8">
      <v>58110</v>
    </nc>
  </rcc>
  <rcc rId="4728" sId="8" numFmtId="34">
    <oc r="M8">
      <f>SUM(M2:M7)</f>
    </oc>
    <nc r="M8">
      <v>35607</v>
    </nc>
  </rcc>
  <rcc rId="4729" sId="8" numFmtId="34">
    <oc r="N8">
      <f>SUM(N2:N7)</f>
    </oc>
    <nc r="N8">
      <v>43529</v>
    </nc>
  </rcc>
  <rcc rId="4730" sId="8" numFmtId="34">
    <oc r="O8">
      <f>SUM(O2:O7)</f>
    </oc>
    <nc r="O8">
      <v>22041</v>
    </nc>
  </rcc>
  <rcc rId="4731" sId="8" numFmtId="34">
    <oc r="P8">
      <f>SUM(P2:P7)</f>
    </oc>
    <nc r="P8">
      <v>33090</v>
    </nc>
  </rcc>
  <rcc rId="4732" sId="8" numFmtId="34">
    <oc r="Q8">
      <f>SUM(Q2:Q7)</f>
    </oc>
    <nc r="Q8">
      <v>121351</v>
    </nc>
  </rcc>
  <rcc rId="4733" sId="8" numFmtId="34">
    <oc r="R8">
      <f>SUM(R2:R7)</f>
    </oc>
    <nc r="R8">
      <v>76823</v>
    </nc>
  </rcc>
  <rcc rId="4734" sId="8" numFmtId="34">
    <oc r="S8">
      <f>SUM(S2:S7)</f>
    </oc>
    <nc r="S8">
      <v>20837</v>
    </nc>
  </rcc>
  <rcc rId="4735" sId="8" numFmtId="34">
    <oc r="T8">
      <f>SUM(T2:T7)</f>
    </oc>
    <nc r="T8">
      <v>33063</v>
    </nc>
  </rcc>
  <rcc rId="4736" sId="8" numFmtId="34">
    <oc r="U8">
      <f>SUM(U2:U7)</f>
    </oc>
    <nc r="U8">
      <v>52036</v>
    </nc>
  </rcc>
  <rcc rId="4737" sId="8" numFmtId="34">
    <oc r="V8">
      <f>SUM(V2:V7)</f>
    </oc>
    <nc r="V8">
      <v>-7871</v>
    </nc>
  </rcc>
  <rcc rId="4738" sId="8" numFmtId="34">
    <oc r="W8">
      <f>SUM(W2:W7)</f>
    </oc>
    <nc r="W8">
      <v>2997</v>
    </nc>
  </rcc>
  <rcc rId="4739" sId="8" numFmtId="34">
    <oc r="X8">
      <f>SUM(X2:X7)</f>
    </oc>
    <nc r="X8">
      <v>-16294</v>
    </nc>
  </rcc>
  <rcc rId="4740" sId="8" numFmtId="34">
    <oc r="C11">
      <f>SUM(C9:C10)</f>
    </oc>
    <nc r="C11">
      <v>899</v>
    </nc>
  </rcc>
  <rcc rId="4741" sId="8" numFmtId="34">
    <oc r="D11">
      <f>SUM(D9:D10)</f>
    </oc>
    <nc r="D11">
      <v>1070</v>
    </nc>
  </rcc>
  <rcc rId="4742" sId="8" numFmtId="34">
    <oc r="E11">
      <f>SUM(E9:E10)</f>
    </oc>
    <nc r="E11">
      <v>-946</v>
    </nc>
  </rcc>
  <rcc rId="4743" sId="8" numFmtId="34">
    <oc r="F11">
      <f>SUM(F9:F10)</f>
    </oc>
    <nc r="F11">
      <v>-346</v>
    </nc>
  </rcc>
  <rcc rId="4744" sId="8" numFmtId="34">
    <oc r="G11">
      <f>SUM(G9:G10)</f>
    </oc>
    <nc r="G11">
      <v>-397</v>
    </nc>
  </rcc>
  <rcc rId="4745" sId="8" numFmtId="34">
    <oc r="H11">
      <f>SUM(H9:H10)</f>
    </oc>
    <nc r="H11">
      <v>-1314</v>
    </nc>
  </rcc>
  <rcc rId="4746" sId="8" numFmtId="34">
    <oc r="I11">
      <f>SUM(I9:I10)</f>
    </oc>
    <nc r="I11">
      <v>587</v>
    </nc>
  </rcc>
  <rcc rId="4747" sId="8" numFmtId="34">
    <oc r="J11">
      <f>SUM(J9:J10)</f>
    </oc>
    <nc r="J11">
      <v>-2042</v>
    </nc>
  </rcc>
  <rcc rId="4748" sId="8" numFmtId="34">
    <oc r="K11">
      <f>SUM(K9:K10)</f>
    </oc>
    <nc r="K11">
      <v>-304</v>
    </nc>
  </rcc>
  <rcc rId="4749" sId="8" numFmtId="34">
    <oc r="L11">
      <f>SUM(L9:L10)</f>
    </oc>
    <nc r="L11">
      <v>3786</v>
    </nc>
  </rcc>
  <rcc rId="4750" sId="8" numFmtId="34">
    <oc r="M11">
      <f>SUM(M9:M10)</f>
    </oc>
    <nc r="M11">
      <v>6734</v>
    </nc>
  </rcc>
  <rcc rId="4751" sId="8" numFmtId="34">
    <oc r="N11">
      <f>SUM(N9:N10)</f>
    </oc>
    <nc r="N11">
      <v>4854</v>
    </nc>
  </rcc>
  <rcc rId="4752" sId="8" numFmtId="34">
    <oc r="O11">
      <f>SUM(O9:O10)</f>
    </oc>
    <nc r="O11">
      <v>4445</v>
    </nc>
  </rcc>
  <rcc rId="4753" sId="8" numFmtId="34">
    <oc r="P11">
      <f>SUM(P9:P10)</f>
    </oc>
    <nc r="P11">
      <v>-6034</v>
    </nc>
  </rcc>
  <rcc rId="4754" sId="8" numFmtId="34">
    <oc r="Q11">
      <f>SUM(Q9:Q10)</f>
    </oc>
    <nc r="Q11">
      <v>6751</v>
    </nc>
  </rcc>
  <rcc rId="4755" sId="8" numFmtId="34">
    <oc r="R11">
      <f>SUM(R9:R10)</f>
    </oc>
    <nc r="R11">
      <v>-755</v>
    </nc>
  </rcc>
  <rcc rId="4756" sId="8" numFmtId="34">
    <oc r="S11">
      <f>SUM(S9:S10)</f>
    </oc>
    <nc r="S11">
      <v>5954</v>
    </nc>
  </rcc>
  <rcc rId="4757" sId="8" numFmtId="34">
    <oc r="T11">
      <f>SUM(T9:T10)</f>
    </oc>
    <nc r="T11">
      <v>4512</v>
    </nc>
  </rcc>
  <rcc rId="4758" sId="8" numFmtId="34">
    <oc r="U11">
      <f>SUM(U9:U10)</f>
    </oc>
    <nc r="U11">
      <v>3204</v>
    </nc>
  </rcc>
  <rcc rId="4759" sId="8" numFmtId="34">
    <oc r="V11">
      <f>SUM(V9:V10)</f>
    </oc>
    <nc r="V11">
      <v>-16817</v>
    </nc>
  </rcc>
  <rcc rId="4760" sId="8" numFmtId="34">
    <oc r="W11">
      <f>SUM(W9:W10)</f>
    </oc>
    <nc r="W11">
      <v>-1522</v>
    </nc>
  </rcc>
  <rcc rId="4761" sId="8" numFmtId="34">
    <oc r="X11">
      <f>SUM(X9:X10)</f>
    </oc>
    <nc r="X11">
      <v>-18377</v>
    </nc>
  </rcc>
  <rcc rId="4762" sId="8" numFmtId="34">
    <oc r="C12">
      <f>C8+C11</f>
    </oc>
    <nc r="C12">
      <v>17177</v>
    </nc>
  </rcc>
  <rcc rId="4763" sId="8" numFmtId="34">
    <oc r="D12">
      <f>D8+D11</f>
    </oc>
    <nc r="D12">
      <v>10770</v>
    </nc>
  </rcc>
  <rcc rId="4764" sId="8" numFmtId="34">
    <oc r="E12">
      <f>E8+E11</f>
    </oc>
    <nc r="E12">
      <v>3962</v>
    </nc>
  </rcc>
  <rcc rId="4765" sId="8" numFmtId="34">
    <oc r="F12">
      <f>F8+F11</f>
    </oc>
    <nc r="F12">
      <v>15593</v>
    </nc>
  </rcc>
  <rcc rId="4766" sId="8" numFmtId="34">
    <oc r="G12">
      <f>G8+G11</f>
    </oc>
    <nc r="G12">
      <v>3927</v>
    </nc>
  </rcc>
  <rcc rId="4767" sId="8" numFmtId="34">
    <oc r="H12">
      <f>H8+H11</f>
    </oc>
    <nc r="H12">
      <v>16900</v>
    </nc>
  </rcc>
  <rcc rId="4768" sId="8" numFmtId="34">
    <oc r="I12">
      <f>I8+I11</f>
    </oc>
    <nc r="I12">
      <v>29449</v>
    </nc>
  </rcc>
  <rcc rId="4769" sId="8" numFmtId="34">
    <oc r="J12">
      <f>J8+J11</f>
    </oc>
    <nc r="J12">
      <v>-12796</v>
    </nc>
  </rcc>
  <rcc rId="4770" sId="8" numFmtId="34">
    <oc r="K12">
      <f>K8+K11</f>
    </oc>
    <nc r="K12">
      <v>32855</v>
    </nc>
  </rcc>
  <rcc rId="4771" sId="8" numFmtId="34">
    <oc r="L12">
      <f>L8+L11</f>
    </oc>
    <nc r="L12">
      <v>61896</v>
    </nc>
  </rcc>
  <rcc rId="4772" sId="8" numFmtId="34">
    <oc r="M12">
      <f>M8+M11</f>
    </oc>
    <nc r="M12">
      <v>42341</v>
    </nc>
  </rcc>
  <rcc rId="4773" sId="8" numFmtId="34">
    <oc r="N12">
      <f>N8+N11</f>
    </oc>
    <nc r="N12">
      <v>48383</v>
    </nc>
  </rcc>
  <rcc rId="4774" sId="8" numFmtId="34">
    <oc r="O12">
      <f>O8+O11</f>
    </oc>
    <nc r="O12">
      <v>26486</v>
    </nc>
  </rcc>
  <rcc rId="4775" sId="8" numFmtId="34">
    <oc r="P12">
      <f>P8+P11</f>
    </oc>
    <nc r="P12">
      <v>27056</v>
    </nc>
  </rcc>
  <rcc rId="4776" sId="8" numFmtId="34">
    <oc r="Q12">
      <f>Q8+Q11</f>
    </oc>
    <nc r="Q12">
      <v>128102</v>
    </nc>
  </rcc>
  <rcc rId="4777" sId="8" numFmtId="34">
    <oc r="R12">
      <f>R8+R11</f>
    </oc>
    <nc r="R12">
      <v>76068</v>
    </nc>
  </rcc>
  <rcc rId="4778" sId="8" numFmtId="34">
    <oc r="S12">
      <f>S8+S11</f>
    </oc>
    <nc r="S12">
      <v>26791</v>
    </nc>
  </rcc>
  <rcc rId="4779" sId="8" numFmtId="34">
    <oc r="T12">
      <f>T8+T11</f>
    </oc>
    <nc r="T12">
      <v>37575</v>
    </nc>
  </rcc>
  <rcc rId="4780" sId="8" numFmtId="34">
    <oc r="U12">
      <f>U8+U11</f>
    </oc>
    <nc r="U12">
      <v>55240</v>
    </nc>
  </rcc>
  <rcc rId="4781" sId="8" numFmtId="34">
    <oc r="W12">
      <f>W8+W11</f>
    </oc>
    <nc r="W12">
      <v>1475</v>
    </nc>
  </rcc>
  <rcc rId="4782" sId="8" numFmtId="34">
    <oc r="X12">
      <f>X8+X11</f>
    </oc>
    <nc r="X12">
      <v>-34671</v>
    </nc>
  </rcc>
  <rcc rId="4783" sId="8">
    <oc r="C13">
      <f>C12-'P&amp;L'!#REF!</f>
    </oc>
    <nc r="C13" t="e">
      <v>#REF!</v>
    </nc>
  </rcc>
  <rcc rId="4784" sId="8">
    <oc r="D13">
      <f>D12-'P&amp;L'!#REF!</f>
    </oc>
    <nc r="D13" t="e">
      <v>#REF!</v>
    </nc>
  </rcc>
  <rcc rId="4785" sId="8">
    <oc r="E13">
      <f>E12-'P&amp;L'!#REF!</f>
    </oc>
    <nc r="E13" t="e">
      <v>#REF!</v>
    </nc>
  </rcc>
  <rcc rId="4786" sId="8">
    <oc r="F13">
      <f>F12-'P&amp;L'!#REF!</f>
    </oc>
    <nc r="F13" t="e">
      <v>#REF!</v>
    </nc>
  </rcc>
  <rcc rId="4787" sId="8">
    <oc r="G13">
      <f>G12-'P&amp;L'!#REF!</f>
    </oc>
    <nc r="G13" t="e">
      <v>#REF!</v>
    </nc>
  </rcc>
  <rcc rId="4788" sId="8">
    <oc r="H13">
      <f>H12-'P&amp;L'!#REF!</f>
    </oc>
    <nc r="H13" t="e">
      <v>#REF!</v>
    </nc>
  </rcc>
  <rcc rId="4789" sId="8">
    <oc r="I13">
      <f>I12-'P&amp;L'!#REF!</f>
    </oc>
    <nc r="I13" t="e">
      <v>#REF!</v>
    </nc>
  </rcc>
  <rcc rId="4790" sId="8">
    <oc r="J13">
      <f>J12-'P&amp;L'!#REF!</f>
    </oc>
    <nc r="J13" t="e">
      <v>#REF!</v>
    </nc>
  </rcc>
  <rcc rId="4791" sId="8">
    <oc r="K13">
      <f>K12-'P&amp;L'!#REF!</f>
    </oc>
    <nc r="K13" t="e">
      <v>#REF!</v>
    </nc>
  </rcc>
  <rcc rId="4792" sId="8">
    <oc r="L13">
      <f>L12-'P&amp;L'!#REF!</f>
    </oc>
    <nc r="L13" t="e">
      <v>#REF!</v>
    </nc>
  </rcc>
  <rcc rId="4793" sId="8">
    <oc r="M13">
      <f>M12-'P&amp;L'!#REF!</f>
    </oc>
    <nc r="M13" t="e">
      <v>#REF!</v>
    </nc>
  </rcc>
  <rcc rId="4794" sId="8">
    <oc r="N13">
      <f>N12-'P&amp;L'!#REF!</f>
    </oc>
    <nc r="N13" t="e">
      <v>#REF!</v>
    </nc>
  </rcc>
  <rcc rId="4795" sId="8">
    <oc r="O13">
      <f>'P&amp;L'!#REF!-O12</f>
    </oc>
    <nc r="O13" t="e">
      <v>#REF!</v>
    </nc>
  </rcc>
  <rcc rId="4796" sId="8">
    <oc r="P13">
      <f>'P&amp;L'!#REF!-P12</f>
    </oc>
    <nc r="P13" t="e">
      <v>#REF!</v>
    </nc>
  </rcc>
  <rcc rId="4797" sId="8">
    <oc r="Q13">
      <f>'P&amp;L'!#REF!-Q12</f>
    </oc>
    <nc r="Q13" t="e">
      <v>#REF!</v>
    </nc>
  </rcc>
  <rcc rId="4798" sId="8">
    <oc r="R13">
      <f>'P&amp;L'!#REF!-R12</f>
    </oc>
    <nc r="R13" t="e">
      <v>#REF!</v>
    </nc>
  </rcc>
  <rcc rId="4799" sId="8" numFmtId="34">
    <oc r="S13">
      <f>'P&amp;L'!C14-S12</f>
    </oc>
    <nc r="S13">
      <v>0</v>
    </nc>
  </rcc>
  <rcc rId="4800" sId="8" numFmtId="34">
    <oc r="T13">
      <f>'P&amp;L'!D14-T12</f>
    </oc>
    <nc r="T13">
      <v>0</v>
    </nc>
  </rcc>
  <rcc rId="4801" sId="8">
    <oc r="U13">
      <f>'P&amp;L'!#REF!-U12</f>
    </oc>
    <nc r="U13" t="e">
      <v>#REF!</v>
    </nc>
  </rcc>
  <rcc rId="4802" sId="8">
    <oc r="V13">
      <f>'P&amp;L'!#REF!-V12</f>
    </oc>
    <nc r="V13" t="e">
      <v>#REF!</v>
    </nc>
  </rcc>
  <rcc rId="4803" sId="8" numFmtId="34">
    <oc r="W13">
      <f>'P&amp;L'!E14-W12</f>
    </oc>
    <nc r="W13">
      <v>0</v>
    </nc>
  </rcc>
  <rcc rId="4804" sId="8" numFmtId="34">
    <oc r="X13">
      <f>'P&amp;L'!F14-X12</f>
    </oc>
    <nc r="X13">
      <v>0</v>
    </nc>
  </rcc>
  <rcc rId="4805" sId="8" numFmtId="34">
    <oc r="G37">
      <f>G22+H22+I22</f>
    </oc>
    <nc r="G37">
      <v>0</v>
    </nc>
  </rcc>
  <rcc rId="4806" sId="8" numFmtId="34">
    <oc r="G38">
      <f>G23+H23+I23</f>
    </oc>
    <nc r="G38">
      <v>0</v>
    </nc>
  </rcc>
  <rrc rId="4807" sId="8" ref="C1:C1048576" action="deleteCol">
    <undo index="0" exp="area" ref3D="1" dr="$C$1:$N$1048576" dn="Z_9AF4A83C_CF57_4B40_8A74_6A0EA6C2FE5C_.wvu.Cols" sId="8"/>
    <undo index="0" exp="area" ref3D="1" dr="$C$1:$N$1048576" dn="Z_8DA78CF1_615A_4626_9893_6751995631A4_.wvu.Cols" sId="8"/>
    <undo index="0" exp="area" ref3D="1" dr="$C$1:$Q$1048576" dn="Z_687A4863_1825_4D63_B732_E76682E6DE4F_.wvu.Cols" sId="8"/>
    <rfmt sheetId="8" xfDxf="1" sqref="C1:C1048576" start="0" length="0">
      <dxf>
        <alignment wrapText="1" readingOrder="0"/>
      </dxf>
    </rfmt>
    <rcc rId="0" sId="8" s="1" dxf="1">
      <nc r="C1"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wrapText="0" indent="1" readingOrder="0"/>
      </ndxf>
    </rcc>
    <rcc rId="0" sId="8" s="1" dxf="1" numFmtId="34">
      <nc r="C3">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10775</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5503</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16278</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2789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-1890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1">
        <v>899</v>
      </nc>
      <ndxf>
        <font>
          <b/>
          <sz val="8"/>
          <color auto="1"/>
          <name val="Open Sans"/>
          <scheme val="none"/>
        </font>
        <numFmt numFmtId="166" formatCode="_(* #\ ###\ ##0_);_(* \(#\ ###\ ##0\);_(* &quot;-&quot;_);_(@_)"/>
        <alignment horizontal="right" vertical="center" wrapText="0" indent="1" readingOrder="0"/>
      </ndxf>
    </rcc>
    <rcc rId="0" sId="8" dxf="1" numFmtId="34">
      <nc r="C12">
        <v>17177</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08" sId="8" ref="C1:C1048576" action="deleteCol">
    <undo index="0" exp="area" ref3D="1" dr="$C$1:$M$1048576" dn="Z_9AF4A83C_CF57_4B40_8A74_6A0EA6C2FE5C_.wvu.Cols" sId="8"/>
    <undo index="0" exp="area" ref3D="1" dr="$C$1:$M$1048576" dn="Z_8DA78CF1_615A_4626_9893_6751995631A4_.wvu.Cols" sId="8"/>
    <undo index="0" exp="area" ref3D="1" dr="$C$1:$P$1048576" dn="Z_687A4863_1825_4D63_B732_E76682E6DE4F_.wvu.Cols" sId="8"/>
    <rfmt sheetId="8" xfDxf="1" sqref="C1:C1048576" start="0" length="0"/>
    <rcc rId="0" sId="8" s="1" dxf="1">
      <nc r="C1"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9700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8" sqref="C7"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8" dxf="1" numFmtId="34">
      <nc r="C8">
        <v>9700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2898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-1828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1070</v>
      </nc>
      <ndxf>
        <font>
          <b/>
          <sz val="8"/>
          <color auto="1"/>
          <name val="Open Sans"/>
          <scheme val="none"/>
        </font>
        <numFmt numFmtId="166" formatCode="_(* #\ ###\ ##0_);_(* \(#\ ###\ ##0\);_(* &quot;-&quot;_);_(@_)"/>
        <alignment horizontal="right" vertical="center" indent="1" readingOrder="0"/>
      </ndxf>
    </rcc>
    <rcc rId="0" sId="8" dxf="1" numFmtId="34">
      <nc r="C12">
        <v>10770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4809" sId="8" ref="C1:C1048576" action="deleteCol">
    <undo index="0" exp="area" ref3D="1" dr="$C$1:$L$1048576" dn="Z_9AF4A83C_CF57_4B40_8A74_6A0EA6C2FE5C_.wvu.Cols" sId="8"/>
    <undo index="0" exp="area" ref3D="1" dr="$C$1:$L$1048576" dn="Z_8DA78CF1_615A_4626_9893_6751995631A4_.wvu.Cols" sId="8"/>
    <undo index="0" exp="area" ref3D="1" dr="$C$1:$O$1048576" dn="Z_687A4863_1825_4D63_B732_E76682E6DE4F_.wvu.Cols" sId="8"/>
    <rfmt sheetId="8" xfDxf="1" sqref="C1:C1048576" start="0" length="0"/>
    <rcc rId="0" sId="8" s="1" dxf="1">
      <nc r="C1"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1866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3503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-461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4908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10806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-11752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-946</v>
      </nc>
      <ndxf>
        <font>
          <b/>
          <sz val="8"/>
          <color auto="1"/>
          <name val="Open Sans"/>
          <scheme val="none"/>
        </font>
        <numFmt numFmtId="166" formatCode="_(* #\ ###\ ##0_);_(* \(#\ ###\ ##0\);_(* &quot;-&quot;_);_(@_)"/>
        <alignment horizontal="right" vertical="center" indent="1" readingOrder="0"/>
      </ndxf>
    </rcc>
    <rcc rId="0" sId="8" dxf="1" numFmtId="34">
      <nc r="C12">
        <v>3962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4810" sId="8" ref="C1:C1048576" action="deleteCol">
    <undo index="0" exp="area" ref3D="1" dr="$C$1:$K$1048576" dn="Z_9AF4A83C_CF57_4B40_8A74_6A0EA6C2FE5C_.wvu.Cols" sId="8"/>
    <undo index="0" exp="area" ref3D="1" dr="$C$1:$K$1048576" dn="Z_8DA78CF1_615A_4626_9893_6751995631A4_.wvu.Cols" sId="8"/>
    <undo index="0" exp="area" ref3D="1" dr="$C$1:$N$1048576" dn="Z_687A4863_1825_4D63_B732_E76682E6DE4F_.wvu.Cols" sId="8"/>
    <rfmt sheetId="8" xfDxf="1" sqref="C1:C1048576" start="0" length="0"/>
    <rcc rId="0" sId="8" s="1" dxf="1">
      <nc r="C1"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13823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2116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15939</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7267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-7613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-346</v>
      </nc>
      <ndxf>
        <font>
          <b/>
          <sz val="8"/>
          <color auto="1"/>
          <name val="Open Sans"/>
          <scheme val="none"/>
        </font>
        <numFmt numFmtId="166" formatCode="_(* #\ ###\ ##0_);_(* \(#\ ###\ ##0\);_(* &quot;-&quot;_);_(@_)"/>
        <alignment horizontal="right" vertical="center" indent="1" readingOrder="0"/>
      </ndxf>
    </rcc>
    <rcc rId="0" sId="8" dxf="1" numFmtId="34">
      <nc r="C12">
        <v>15593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4811" sId="8" ref="C1:C1048576" action="deleteCol">
    <undo index="0" exp="area" ref3D="1" dr="$C$1:$J$1048576" dn="Z_9AF4A83C_CF57_4B40_8A74_6A0EA6C2FE5C_.wvu.Cols" sId="8"/>
    <undo index="0" exp="area" ref3D="1" dr="$C$1:$J$1048576" dn="Z_8DA78CF1_615A_4626_9893_6751995631A4_.wvu.Cols" sId="8"/>
    <undo index="0" exp="area" ref3D="1" dr="$C$1:$M$1048576" dn="Z_687A4863_1825_4D63_B732_E76682E6DE4F_.wvu.Cols" sId="8"/>
    <rfmt sheetId="8" xfDxf="1" sqref="C1:C1048576" start="0" length="0"/>
    <rcc rId="0" sId="8" s="1" dxf="1">
      <nc r="C1"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210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4118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4324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-9332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8935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-397</v>
      </nc>
      <ndxf>
        <font>
          <b/>
          <sz val="8"/>
          <color auto="1"/>
          <name val="Open Sans"/>
          <scheme val="none"/>
        </font>
        <numFmt numFmtId="166" formatCode="_(* #\ ###\ ##0_);_(* \(#\ ###\ ##0\);_(* &quot;-&quot;_);_(@_)"/>
        <alignment horizontal="right" vertical="center" indent="1" readingOrder="0"/>
      </ndxf>
    </rcc>
    <rcc rId="0" sId="8" s="1" dxf="1" numFmtId="34">
      <nc r="C12">
        <v>3927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fmt sheetId="8" sqref="C17" start="0" length="0">
      <dxf>
        <numFmt numFmtId="166" formatCode="_(* #\ ###\ ##0_);_(* \(#\ ###\ ##0\);_(* &quot;-&quot;_);_(@_)"/>
      </dxf>
    </rfmt>
    <rfmt sheetId="8" sqref="C18" start="0" length="0">
      <dxf>
        <numFmt numFmtId="166" formatCode="_(* #\ ###\ ##0_);_(* \(#\ ###\ ##0\);_(* &quot;-&quot;_);_(@_)"/>
      </dxf>
    </rfmt>
    <rfmt sheetId="8" sqref="C19" start="0" length="0">
      <dxf>
        <numFmt numFmtId="166" formatCode="_(* #\ ###\ ##0_);_(* \(#\ ###\ ##0\);_(* &quot;-&quot;_);_(@_)"/>
      </dxf>
    </rfmt>
    <rfmt sheetId="8" sqref="C20" start="0" length="0">
      <dxf>
        <numFmt numFmtId="166" formatCode="_(* #\ ###\ ##0_);_(* \(#\ ###\ ##0\);_(* &quot;-&quot;_);_(@_)"/>
      </dxf>
    </rfmt>
    <rfmt sheetId="8" sqref="C21" start="0" length="0">
      <dxf>
        <numFmt numFmtId="166" formatCode="_(* #\ ###\ ##0_);_(* \(#\ ###\ ##0\);_(* &quot;-&quot;_);_(@_)"/>
      </dxf>
    </rfmt>
    <rfmt sheetId="8" sqref="C22" start="0" length="0">
      <dxf>
        <numFmt numFmtId="166" formatCode="_(* #\ ###\ ##0_);_(* \(#\ ###\ ##0\);_(* &quot;-&quot;_);_(@_)"/>
      </dxf>
    </rfmt>
    <rfmt sheetId="8" sqref="C23" start="0" length="0">
      <dxf>
        <numFmt numFmtId="166" formatCode="_(* #\ ###\ ##0_);_(* \(#\ ###\ ##0\);_(* &quot;-&quot;_);_(@_)"/>
      </dxf>
    </rfmt>
    <rfmt sheetId="8" sqref="C24" start="0" length="0">
      <dxf>
        <numFmt numFmtId="166" formatCode="_(* #\ ###\ ##0_);_(* \(#\ ###\ ##0\);_(* &quot;-&quot;_);_(@_)"/>
      </dxf>
    </rfmt>
    <rfmt sheetId="8" sqref="C25" start="0" length="0">
      <dxf>
        <numFmt numFmtId="166" formatCode="_(* #\ ###\ ##0_);_(* \(#\ ###\ ##0\);_(* &quot;-&quot;_);_(@_)"/>
      </dxf>
    </rfmt>
    <rfmt sheetId="8" sqref="C26" start="0" length="0">
      <dxf>
        <numFmt numFmtId="166" formatCode="_(* #\ ###\ ##0_);_(* \(#\ ###\ ##0\);_(* &quot;-&quot;_);_(@_)"/>
      </dxf>
    </rfmt>
    <rfmt sheetId="8" sqref="C27" start="0" length="0">
      <dxf>
        <numFmt numFmtId="166" formatCode="_(* #\ ###\ ##0_);_(* \(#\ ###\ ##0\);_(* &quot;-&quot;_);_(@_)"/>
      </dxf>
    </rfmt>
    <rfmt sheetId="8" sqref="C28" start="0" length="0">
      <dxf>
        <numFmt numFmtId="166" formatCode="_(* #\ ###\ ##0_);_(* \(#\ ###\ ##0\);_(* &quot;-&quot;_);_(@_)"/>
      </dxf>
    </rfmt>
    <rfmt sheetId="8" sqref="C29" start="0" length="0">
      <dxf>
        <numFmt numFmtId="166" formatCode="_(* #\ ###\ ##0_);_(* \(#\ ###\ ##0\);_(* &quot;-&quot;_);_(@_)"/>
      </dxf>
    </rfmt>
    <rfmt sheetId="8" sqref="C30" start="0" length="0">
      <dxf>
        <numFmt numFmtId="166" formatCode="_(* #\ ###\ ##0_);_(* \(#\ ###\ ##0\);_(* &quot;-&quot;_);_(@_)"/>
      </dxf>
    </rfmt>
    <rfmt sheetId="8" sqref="C31" start="0" length="0">
      <dxf>
        <numFmt numFmtId="166" formatCode="_(* #\ ###\ ##0_);_(* \(#\ ###\ ##0\);_(* &quot;-&quot;_);_(@_)"/>
      </dxf>
    </rfmt>
    <rfmt sheetId="8" sqref="C32" start="0" length="0">
      <dxf>
        <numFmt numFmtId="166" formatCode="_(* #\ ###\ ##0_);_(* \(#\ ###\ ##0\);_(* &quot;-&quot;_);_(@_)"/>
      </dxf>
    </rfmt>
    <rfmt sheetId="8" sqref="C33" start="0" length="0">
      <dxf>
        <numFmt numFmtId="166" formatCode="_(* #\ ###\ ##0_);_(* \(#\ ###\ ##0\);_(* &quot;-&quot;_);_(@_)"/>
      </dxf>
    </rfmt>
    <rfmt sheetId="8" sqref="C34" start="0" length="0">
      <dxf>
        <numFmt numFmtId="166" formatCode="_(* #\ ###\ ##0_);_(* \(#\ ###\ ##0\);_(* &quot;-&quot;_);_(@_)"/>
      </dxf>
    </rfmt>
    <rfmt sheetId="8" sqref="C35" start="0" length="0">
      <dxf>
        <numFmt numFmtId="166" formatCode="_(* #\ ###\ ##0_);_(* \(#\ ###\ ##0\);_(* &quot;-&quot;_);_(@_)"/>
      </dxf>
    </rfmt>
    <rfmt sheetId="8" sqref="C36" start="0" length="0">
      <dxf>
        <numFmt numFmtId="166" formatCode="_(* #\ ###\ ##0_);_(* \(#\ ###\ ##0\);_(* &quot;-&quot;_);_(@_)"/>
      </dxf>
    </rfmt>
    <rcc rId="0" sId="8" dxf="1" numFmtId="34">
      <nc r="C37">
        <v>0</v>
      </nc>
      <ndxf>
        <numFmt numFmtId="166" formatCode="_(* #\ ###\ ##0_);_(* \(#\ ###\ ##0\);_(* &quot;-&quot;_);_(@_)"/>
      </ndxf>
    </rcc>
    <rcc rId="0" sId="8" dxf="1" numFmtId="34">
      <nc r="C38">
        <v>0</v>
      </nc>
      <ndxf>
        <numFmt numFmtId="166" formatCode="_(* #\ ###\ ##0_);_(* \(#\ ###\ ##0\);_(* &quot;-&quot;_);_(@_)"/>
      </ndxf>
    </rcc>
  </rrc>
  <rrc rId="4812" sId="8" ref="C1:C1048576" action="deleteCol">
    <undo index="0" exp="area" ref3D="1" dr="$C$1:$I$1048576" dn="Z_9AF4A83C_CF57_4B40_8A74_6A0EA6C2FE5C_.wvu.Cols" sId="8"/>
    <undo index="0" exp="area" ref3D="1" dr="$C$1:$I$1048576" dn="Z_8DA78CF1_615A_4626_9893_6751995631A4_.wvu.Cols" sId="8"/>
    <undo index="0" exp="area" ref3D="1" dr="$C$1:$L$1048576" dn="Z_687A4863_1825_4D63_B732_E76682E6DE4F_.wvu.Cols" sId="8"/>
    <rfmt sheetId="8" xfDxf="1" sqref="C1:C1048576" start="0" length="0"/>
    <rcc rId="0" sId="8" s="1" dxf="1">
      <nc r="C1"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7498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10713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18214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6939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-8253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-1314</v>
      </nc>
      <ndxf>
        <font>
          <b/>
          <sz val="8"/>
          <color auto="1"/>
          <name val="Open Sans"/>
          <scheme val="none"/>
        </font>
        <numFmt numFmtId="166" formatCode="_(* #\ ###\ ##0_);_(* \(#\ ###\ ##0\);_(* &quot;-&quot;_);_(@_)"/>
        <alignment horizontal="right" vertical="center" indent="1" readingOrder="0"/>
      </ndxf>
    </rcc>
    <rcc rId="0" sId="8" s="1" dxf="1" numFmtId="34">
      <nc r="C12">
        <v>16900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4813" sId="8" ref="C1:C1048576" action="deleteCol">
    <undo index="0" exp="area" ref3D="1" dr="$C$1:$H$1048576" dn="Z_9AF4A83C_CF57_4B40_8A74_6A0EA6C2FE5C_.wvu.Cols" sId="8"/>
    <undo index="0" exp="area" ref3D="1" dr="$C$1:$H$1048576" dn="Z_8DA78CF1_615A_4626_9893_6751995631A4_.wvu.Cols" sId="8"/>
    <undo index="0" exp="area" ref3D="1" dr="$C$1:$K$1048576" dn="Z_687A4863_1825_4D63_B732_E76682E6DE4F_.wvu.Cols" sId="8"/>
    <rfmt sheetId="8" xfDxf="1" sqref="C1:C1048576" start="0" length="0"/>
    <rcc rId="0" sId="8" s="1" dxf="1">
      <nc r="C1"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13897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14988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28862</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8220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-7633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587</v>
      </nc>
      <ndxf>
        <font>
          <b/>
          <sz val="8"/>
          <color auto="1"/>
          <name val="Open Sans"/>
          <scheme val="none"/>
        </font>
        <numFmt numFmtId="166" formatCode="_(* #\ ###\ ##0_);_(* \(#\ ###\ ##0\);_(* &quot;-&quot;_);_(@_)"/>
        <alignment horizontal="right" vertical="center" indent="1" readingOrder="0"/>
      </ndxf>
    </rcc>
    <rcc rId="0" sId="8" s="1" dxf="1" numFmtId="34">
      <nc r="C12">
        <v>29449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4814" sId="8" ref="C1:C1048576" action="deleteCol">
    <undo index="0" exp="area" ref3D="1" dr="$C$1:$G$1048576" dn="Z_9AF4A83C_CF57_4B40_8A74_6A0EA6C2FE5C_.wvu.Cols" sId="8"/>
    <undo index="0" exp="area" ref3D="1" dr="$C$1:$G$1048576" dn="Z_8DA78CF1_615A_4626_9893_6751995631A4_.wvu.Cols" sId="8"/>
    <undo index="0" exp="area" ref3D="1" dr="$C$1:$J$1048576" dn="Z_687A4863_1825_4D63_B732_E76682E6DE4F_.wvu.Cols" sId="8"/>
    <rfmt sheetId="8" xfDxf="1" sqref="C1:C1048576" start="0" length="0"/>
    <rcc rId="0" sId="8" s="1" dxf="1">
      <nc r="C1"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6722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-17476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-10754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-22389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20347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-2042</v>
      </nc>
      <ndxf>
        <font>
          <b/>
          <sz val="8"/>
          <color auto="1"/>
          <name val="Open Sans"/>
          <scheme val="none"/>
        </font>
        <numFmt numFmtId="166" formatCode="_(* #\ ###\ ##0_);_(* \(#\ ###\ ##0\);_(* &quot;-&quot;_);_(@_)"/>
        <alignment horizontal="right" vertical="center" indent="1" readingOrder="0"/>
      </ndxf>
    </rcc>
    <rcc rId="0" sId="8" s="1" dxf="1" numFmtId="34">
      <nc r="C12">
        <v>-12796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4815" sId="8" ref="C1:C1048576" action="deleteCol">
    <undo index="0" exp="area" ref3D="1" dr="$C$1:$F$1048576" dn="Z_9AF4A83C_CF57_4B40_8A74_6A0EA6C2FE5C_.wvu.Cols" sId="8"/>
    <undo index="0" exp="area" ref3D="1" dr="$C$1:$F$1048576" dn="Z_8DA78CF1_615A_4626_9893_6751995631A4_.wvu.Cols" sId="8"/>
    <undo index="0" exp="area" ref3D="1" dr="$C$1:$I$1048576" dn="Z_687A4863_1825_4D63_B732_E76682E6DE4F_.wvu.Cols" sId="8"/>
    <rfmt sheetId="8" xfDxf="1" sqref="C1:C1048576" start="0" length="0"/>
    <rcc rId="0" sId="8" s="1" dxf="1">
      <nc r="C1"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s="1" dxf="1" numFmtId="34">
      <nc r="C2">
        <v>8486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24673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33159</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-4108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3804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-304</v>
      </nc>
      <ndxf>
        <font>
          <b/>
          <sz val="8"/>
          <color auto="1"/>
          <name val="Open Sans"/>
          <scheme val="none"/>
        </font>
        <numFmt numFmtId="166" formatCode="_(* #\ ###\ ##0_);_(* \(#\ ###\ ##0\);_(* &quot;-&quot;_);_(@_)"/>
        <alignment horizontal="right" vertical="center" indent="1" readingOrder="0"/>
      </ndxf>
    </rcc>
    <rcc rId="0" sId="8" s="1" dxf="1" numFmtId="34">
      <nc r="C12">
        <v>32855</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4816" sId="8" ref="C1:C1048576" action="deleteCol">
    <undo index="0" exp="area" ref3D="1" dr="$C$1:$E$1048576" dn="Z_9AF4A83C_CF57_4B40_8A74_6A0EA6C2FE5C_.wvu.Cols" sId="8"/>
    <undo index="0" exp="area" ref3D="1" dr="$C$1:$E$1048576" dn="Z_8DA78CF1_615A_4626_9893_6751995631A4_.wvu.Cols" sId="8"/>
    <undo index="0" exp="area" ref3D="1" dr="$C$1:$H$1048576" dn="Z_687A4863_1825_4D63_B732_E76682E6DE4F_.wvu.Cols" sId="8"/>
    <rfmt sheetId="8" xfDxf="1" sqref="C1:C1048576" start="0" length="0">
      <dxf>
        <alignment wrapText="1" readingOrder="0"/>
      </dxf>
    </rfmt>
    <rcc rId="0" sId="8" dxf="1">
      <nc r="C1" t="inlineStr">
        <is>
          <t>II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40500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17618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58110</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-7809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11595</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3786</v>
      </nc>
      <ndxf>
        <font>
          <b/>
          <sz val="8"/>
          <color auto="1"/>
          <name val="Open Sans"/>
          <scheme val="none"/>
        </font>
        <numFmt numFmtId="166" formatCode="_(* #\ ###\ ##0_);_(* \(#\ ###\ ##0\);_(* &quot;-&quot;_);_(@_)"/>
        <alignment horizontal="right" vertical="center" wrapText="0" indent="1" readingOrder="0"/>
      </ndxf>
    </rcc>
    <rcc rId="0" sId="8" dxf="1" numFmtId="34">
      <nc r="C12">
        <v>61896</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17" sId="8" ref="C1:C1048576" action="deleteCol">
    <undo index="0" exp="area" ref3D="1" dr="$C$1:$D$1048576" dn="Z_9AF4A83C_CF57_4B40_8A74_6A0EA6C2FE5C_.wvu.Cols" sId="8"/>
    <undo index="0" exp="area" ref3D="1" dr="$C$1:$D$1048576" dn="Z_8DA78CF1_615A_4626_9893_6751995631A4_.wvu.Cols" sId="8"/>
    <undo index="0" exp="area" ref3D="1" dr="$C$1:$G$1048576" dn="Z_687A4863_1825_4D63_B732_E76682E6DE4F_.wvu.Cols" sId="8"/>
    <rfmt sheetId="8" xfDxf="1" sqref="C1:C1048576" start="0" length="0">
      <dxf>
        <alignment wrapText="1" readingOrder="0"/>
      </dxf>
    </rfmt>
    <rcc rId="0" sId="8" dxf="1">
      <nc r="C1" t="inlineStr">
        <is>
          <t>III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37508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26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-1927</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35607</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-46668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53402</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6734</v>
      </nc>
      <ndxf>
        <font>
          <b/>
          <sz val="8"/>
          <color auto="1"/>
          <name val="Open Sans"/>
          <scheme val="none"/>
        </font>
        <numFmt numFmtId="166" formatCode="_(* #\ ###\ ##0_);_(* \(#\ ###\ ##0\);_(* &quot;-&quot;_);_(@_)"/>
        <alignment horizontal="right" vertical="center" wrapText="0" indent="1" readingOrder="0"/>
      </ndxf>
    </rcc>
    <rcc rId="0" sId="8" dxf="1" numFmtId="34">
      <nc r="C12">
        <v>42341</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18" sId="8" ref="C1:C1048576" action="deleteCol">
    <undo index="0" exp="area" ref3D="1" dr="$C$1:$C$1048576" dn="Z_9AF4A83C_CF57_4B40_8A74_6A0EA6C2FE5C_.wvu.Cols" sId="8"/>
    <undo index="0" exp="area" ref3D="1" dr="$C$1:$C$1048576" dn="Z_8DA78CF1_615A_4626_9893_6751995631A4_.wvu.Cols" sId="8"/>
    <undo index="0" exp="area" ref3D="1" dr="$C$1:$F$1048576" dn="Z_687A4863_1825_4D63_B732_E76682E6DE4F_.wvu.Cols" sId="8"/>
    <rfmt sheetId="8" xfDxf="1" sqref="C1:C1048576" start="0" length="0">
      <dxf>
        <alignment wrapText="1" readingOrder="0"/>
      </dxf>
    </rfmt>
    <rcc rId="0" sId="8" dxf="1">
      <nc r="C1" t="inlineStr">
        <is>
          <t>IV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38179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16594</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-11244</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43529</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50910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-46056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4854</v>
      </nc>
      <ndxf>
        <font>
          <b/>
          <sz val="8"/>
          <color auto="1"/>
          <name val="Open Sans"/>
          <scheme val="none"/>
        </font>
        <numFmt numFmtId="166" formatCode="_(* #\ ###\ ##0_);_(* \(#\ ###\ ##0\);_(* &quot;-&quot;_);_(@_)"/>
        <alignment horizontal="right" vertical="center" wrapText="0" indent="1" readingOrder="0"/>
      </ndxf>
    </rcc>
    <rcc rId="0" sId="8" dxf="1" numFmtId="34">
      <nc r="C12">
        <v>48383</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19" sId="8" ref="C1:C1048576" action="deleteCol">
    <undo index="0" exp="area" ref3D="1" dr="$C$1:$E$1048576" dn="Z_687A4863_1825_4D63_B732_E76682E6DE4F_.wvu.Cols" sId="8"/>
    <rfmt sheetId="8" xfDxf="1" sqref="C1:C1048576" start="0" length="0"/>
    <rcc rId="0" sId="8" dxf="1">
      <nc r="C1"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51976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-29930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22041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-179604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184049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4445</v>
      </nc>
      <ndxf>
        <font>
          <b/>
          <sz val="8"/>
          <color auto="1"/>
          <name val="Open Sans"/>
          <scheme val="none"/>
        </font>
        <numFmt numFmtId="166" formatCode="_(* #\ ###\ ##0_);_(* \(#\ ###\ ##0\);_(* &quot;-&quot;_);_(@_)"/>
        <alignment horizontal="right" vertical="center" indent="1" readingOrder="0"/>
      </ndxf>
    </rcc>
    <rcc rId="0" sId="8" dxf="1" numFmtId="34">
      <nc r="C12">
        <v>26486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20" sId="8" ref="C1:C1048576" action="deleteCol">
    <undo index="0" exp="area" ref3D="1" dr="$C$1:$D$1048576" dn="Z_687A4863_1825_4D63_B732_E76682E6DE4F_.wvu.Cols" sId="8"/>
    <rfmt sheetId="8" xfDxf="1" sqref="C1:C1048576" start="0" length="0"/>
    <rcc rId="0" sId="8" dxf="1">
      <nc r="C1"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8500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33205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-8535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33090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-49322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43288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-6034</v>
      </nc>
      <ndxf>
        <font>
          <b/>
          <sz val="8"/>
          <color auto="1"/>
          <name val="Open Sans"/>
          <scheme val="none"/>
        </font>
        <numFmt numFmtId="166" formatCode="_(* #\ ###\ ##0_);_(* \(#\ ###\ ##0\);_(* &quot;-&quot;_);_(@_)"/>
        <alignment horizontal="right" vertical="center" indent="1" readingOrder="0"/>
      </ndxf>
    </rcc>
    <rcc rId="0" sId="8" dxf="1" numFmtId="34">
      <nc r="C12">
        <v>27056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fmt sheetId="8" sqref="C14" start="0" length="0">
      <dxf>
        <font>
          <sz val="11"/>
          <color theme="0"/>
          <name val="Calibri"/>
          <scheme val="minor"/>
        </font>
      </dxf>
    </rfmt>
  </rrc>
  <rrc rId="4821" sId="8" ref="C1:C1048576" action="deleteCol">
    <undo index="0" exp="area" ref3D="1" dr="$C$1:$C$1048576" dn="Z_687A4863_1825_4D63_B732_E76682E6DE4F_.wvu.Cols" sId="8"/>
    <rfmt sheetId="8" xfDxf="1" sqref="C1:C1048576" start="0" length="0"/>
    <rcc rId="0" sId="8" dxf="1">
      <nc r="C1"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109596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11755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121351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22906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-16155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6751</v>
      </nc>
      <ndxf>
        <font>
          <b/>
          <sz val="8"/>
          <color auto="1"/>
          <name val="Open Sans"/>
          <scheme val="none"/>
        </font>
        <numFmt numFmtId="166" formatCode="_(* #\ ###\ ##0_);_(* \(#\ ###\ ##0\);_(* &quot;-&quot;_);_(@_)"/>
        <alignment horizontal="right" vertical="center" indent="1" readingOrder="0"/>
      </ndxf>
    </rcc>
    <rcc rId="0" sId="8" dxf="1" numFmtId="34">
      <nc r="C12">
        <v>128102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fmt sheetId="8" sqref="C14" start="0" length="0">
      <dxf>
        <font>
          <sz val="11"/>
          <color theme="0"/>
          <name val="Calibri"/>
          <scheme val="minor"/>
        </font>
      </dxf>
    </rfmt>
  </rrc>
  <rrc rId="4822" sId="8" ref="C1:C1048576" action="deleteCol">
    <rfmt sheetId="8" xfDxf="1" sqref="C1:C1048576" start="0" length="0"/>
    <rcc rId="0" sId="8" dxf="1">
      <nc r="C1"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58651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18172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76823</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46879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-47634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-755</v>
      </nc>
      <ndxf>
        <font>
          <b/>
          <sz val="8"/>
          <color auto="1"/>
          <name val="Open Sans"/>
          <scheme val="none"/>
        </font>
        <numFmt numFmtId="166" formatCode="_(* #\ ###\ ##0_);_(* \(#\ ###\ ##0\);_(* &quot;-&quot;_);_(@_)"/>
        <alignment horizontal="right" vertical="center" indent="1" readingOrder="0"/>
      </ndxf>
    </rcc>
    <rcc rId="0" sId="8" dxf="1" numFmtId="34">
      <nc r="C12">
        <v>76068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C13" t="e">
        <v>#REF!</v>
      </nc>
      <ndxf>
        <font>
          <sz val="11"/>
          <color theme="0"/>
          <name val="Calibri"/>
          <scheme val="minor"/>
        </font>
        <numFmt numFmtId="166" formatCode="_(* #\ ###\ ##0_);_(* \(#\ ###\ ##0\);_(* &quot;-&quot;_);_(@_)"/>
      </ndxf>
    </rcc>
  </rrc>
  <rrc rId="4823" sId="8" ref="E1:E1048576" action="deleteCol">
    <rfmt sheetId="8" xfDxf="1" sqref="E1:E1048576" start="0" length="0"/>
    <rcc rId="0" sId="8" dxf="1">
      <nc r="E1"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E2">
        <v>57985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4">
        <v>-5949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8">
        <v>52036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9">
        <v>75953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10">
        <v>-72749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E11">
        <v>3204</v>
      </nc>
      <ndxf>
        <font>
          <b/>
          <sz val="8"/>
          <color auto="1"/>
          <name val="Open Sans"/>
          <scheme val="none"/>
        </font>
        <numFmt numFmtId="166" formatCode="_(* #\ ###\ ##0_);_(* \(#\ ###\ ##0\);_(* &quot;-&quot;_);_(@_)"/>
        <alignment horizontal="right" vertical="center" indent="1" readingOrder="0"/>
      </ndxf>
    </rcc>
    <rcc rId="0" sId="8" dxf="1" numFmtId="34">
      <nc r="E12">
        <v>55240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E13" t="e">
        <v>#REF!</v>
      </nc>
      <ndxf>
        <font>
          <sz val="11"/>
          <color theme="0"/>
          <name val="Calibri"/>
          <scheme val="minor"/>
        </font>
        <numFmt numFmtId="166" formatCode="_(* #\ ###\ ##0_);_(* \(#\ ###\ ##0\);_(* &quot;-&quot;_);_(@_)"/>
      </ndxf>
    </rcc>
  </rrc>
  <rrc rId="4824" sId="8" ref="E1:E1048576" action="deleteCol">
    <rfmt sheetId="8" xfDxf="1" sqref="E1:E1048576" start="0" length="0"/>
    <rcc rId="0" sId="8" dxf="1">
      <nc r="E1"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E2">
        <v>-4416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4">
        <v>-3455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8" sqref="E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8" dxf="1" numFmtId="34">
      <nc r="E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8">
        <v>-7871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9">
        <v>241252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E10">
        <v>-258069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E11">
        <v>-16817</v>
      </nc>
      <ndxf>
        <font>
          <b/>
          <sz val="8"/>
          <color auto="1"/>
          <name val="Open Sans"/>
          <scheme val="none"/>
        </font>
        <numFmt numFmtId="166" formatCode="_(* #\ ###\ ##0_);_(* \(#\ ###\ ##0\);_(* &quot;-&quot;_);_(@_)"/>
        <alignment horizontal="right" vertical="center" indent="1" readingOrder="0"/>
      </ndxf>
    </rcc>
    <rcc rId="0" sId="8" dxf="1" numFmtId="34">
      <nc r="E12">
        <v>-24688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c r="E13" t="e">
        <v>#REF!</v>
      </nc>
      <ndxf>
        <font>
          <sz val="11"/>
          <color theme="0"/>
          <name val="Calibri"/>
          <scheme val="minor"/>
        </font>
        <numFmt numFmtId="166" formatCode="_(* #\ ###\ ##0_);_(* \(#\ ###\ ##0\);_(* &quot;-&quot;_);_(@_)"/>
      </ndxf>
    </rcc>
  </rrc>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7" sId="9" numFmtId="34">
    <oc r="J3">
      <f>58603679-694</f>
    </oc>
    <nc r="J3">
      <v>58602985</v>
    </nc>
  </rcc>
  <rcc rId="4828" sId="9" numFmtId="34">
    <oc r="C10">
      <f>SUM(C3:C9)-C5</f>
    </oc>
    <nc r="C10">
      <v>108833839</v>
    </nc>
  </rcc>
  <rcc rId="4829" sId="9" numFmtId="34">
    <oc r="D10">
      <f>SUM(D3:D9)-D5</f>
    </oc>
    <nc r="D10">
      <v>109809244</v>
    </nc>
  </rcc>
  <rcc rId="4830" sId="9" numFmtId="34">
    <oc r="E10">
      <f>SUM(E3:E9)-E5</f>
    </oc>
    <nc r="E10">
      <v>111376495</v>
    </nc>
  </rcc>
  <rcc rId="4831" sId="9" numFmtId="34">
    <oc r="F10">
      <f>SUM(F3:F9)-F5</f>
    </oc>
    <nc r="F10">
      <v>112686027</v>
    </nc>
  </rcc>
  <rcc rId="4832" sId="9" numFmtId="34">
    <oc r="G10">
      <f>SUM(G3:G9)-G5</f>
    </oc>
    <nc r="G10">
      <v>114405959</v>
    </nc>
  </rcc>
  <rcc rId="4833" sId="9" numFmtId="34">
    <oc r="H10">
      <f>SUM(H3:H9)-H5</f>
    </oc>
    <nc r="H10">
      <v>119749622</v>
    </nc>
  </rcc>
  <rcc rId="4834" sId="9" numFmtId="34">
    <oc r="I10">
      <f>SUM(I3:I9)-I5</f>
    </oc>
    <nc r="I10">
      <v>121785346</v>
    </nc>
  </rcc>
  <rcc rId="4835" sId="9" numFmtId="34">
    <oc r="J10">
      <f>SUM(J3:J9)-J5</f>
    </oc>
    <nc r="J10">
      <v>141844700</v>
    </nc>
  </rcc>
  <rcc rId="4836" sId="9" numFmtId="34">
    <oc r="K10">
      <f>SUM(K3:K9)-K5</f>
    </oc>
    <nc r="K10">
      <v>143331653</v>
    </nc>
  </rcc>
  <rcc rId="4837" sId="9" numFmtId="34">
    <oc r="M10">
      <f>M3+M4+M6+M7+M9</f>
    </oc>
    <nc r="M10">
      <v>148942734</v>
    </nc>
  </rcc>
  <rcc rId="4838" sId="9" numFmtId="34">
    <oc r="N10">
      <f>N3+N4+N6+N7+N9</f>
    </oc>
    <nc r="N10">
      <v>148646993</v>
    </nc>
  </rcc>
  <rcc rId="4839" sId="9" numFmtId="34">
    <oc r="O10">
      <f>O3+O4+O6+O7+O9</f>
    </oc>
    <nc r="O10">
      <v>153236468</v>
    </nc>
  </rcc>
  <rcc rId="4840" sId="9" numFmtId="34">
    <oc r="P10">
      <f>P3+P4+P6+P7+P9</f>
    </oc>
    <nc r="P10">
      <v>148516154</v>
    </nc>
  </rcc>
  <rcc rId="4841" sId="9" numFmtId="34">
    <oc r="Q10">
      <f>Q3+Q4+Q6+Q7+Q9</f>
    </oc>
    <nc r="Q10">
      <v>148183595</v>
    </nc>
  </rcc>
  <rcc rId="4842" sId="9" numFmtId="34">
    <oc r="R10">
      <f>R3+R4+R6+R7+R9</f>
    </oc>
    <nc r="R10">
      <v>147763590</v>
    </nc>
  </rcc>
  <rcc rId="4843" sId="9" numFmtId="34">
    <oc r="S10">
      <f>S3+S4+S6+S7+S9</f>
    </oc>
    <nc r="S10">
      <v>148773018</v>
    </nc>
  </rcc>
  <rcc rId="4844" sId="9" numFmtId="34">
    <oc r="T10">
      <f>T3+T4+T6+T7+T9</f>
    </oc>
    <nc r="T10">
      <v>147212178</v>
    </nc>
  </rcc>
  <rcc rId="4845" sId="9" numFmtId="34">
    <oc r="U10">
      <f>U3+U4+U6+U7+U9</f>
    </oc>
    <nc r="U10">
      <v>150398925</v>
    </nc>
  </rcc>
  <rcc rId="4846" sId="9" numFmtId="34">
    <oc r="V10">
      <f>V3+V4+V6+V7+V9</f>
    </oc>
    <nc r="V10">
      <v>152251685</v>
    </nc>
  </rcc>
  <rcc rId="4847" sId="9" numFmtId="34">
    <oc r="W10">
      <f>W3+W4+W6+W7+W9</f>
    </oc>
    <nc r="W10">
      <v>155597698</v>
    </nc>
  </rcc>
  <rcc rId="4848" sId="9" numFmtId="34">
    <oc r="X10">
      <f>X3+X4+X6+X7+X9</f>
    </oc>
    <nc r="X10">
      <v>158389820</v>
    </nc>
  </rcc>
  <rcc rId="4849" sId="9" numFmtId="34">
    <oc r="J11">
      <f>-4385016+694</f>
    </oc>
    <nc r="J11">
      <v>-4384322</v>
    </nc>
  </rcc>
  <rcc rId="4850" sId="9" numFmtId="34">
    <oc r="N11">
      <f>-5244363-1</f>
    </oc>
    <nc r="N11">
      <v>-5244364</v>
    </nc>
  </rcc>
  <rcc rId="4851" sId="9" numFmtId="34">
    <oc r="C12">
      <f>SUM(C10,C11)</f>
    </oc>
    <nc r="C12">
      <v>104018178</v>
    </nc>
  </rcc>
  <rcc rId="4852" sId="9" numFmtId="34">
    <oc r="D12">
      <f>SUM(D10,D11)</f>
    </oc>
    <nc r="D12">
      <v>105053727</v>
    </nc>
  </rcc>
  <rcc rId="4853" sId="9" numFmtId="34">
    <oc r="E12">
      <f>SUM(E10,E11)</f>
    </oc>
    <nc r="E12">
      <v>106475429</v>
    </nc>
  </rcc>
  <rcc rId="4854" sId="9" numFmtId="34">
    <oc r="F12">
      <f>SUM(F10,F11)</f>
    </oc>
    <nc r="F12">
      <v>107839897</v>
    </nc>
  </rcc>
  <rcc rId="4855" sId="9" numFmtId="34">
    <oc r="H12">
      <f>SUM(H10,H11)</f>
    </oc>
    <nc r="H12">
      <v>114176972</v>
    </nc>
  </rcc>
  <rcc rId="4856" sId="9" numFmtId="34">
    <oc r="I12">
      <f>SUM(I10,I11)</f>
    </oc>
    <nc r="I12">
      <v>116590007</v>
    </nc>
  </rcc>
  <rcc rId="4857" sId="9" numFmtId="34">
    <oc r="J12">
      <f>SUM(J10,J11)</f>
    </oc>
    <nc r="J12">
      <v>137460378</v>
    </nc>
  </rcc>
  <rcc rId="4858" sId="9" numFmtId="34">
    <oc r="K12">
      <f>SUM(K10,K11)</f>
    </oc>
    <nc r="K12">
      <v>138667143</v>
    </nc>
  </rcc>
  <rcc rId="4859" sId="9" numFmtId="34">
    <oc r="M12">
      <f>M10+M11</f>
    </oc>
    <nc r="M12">
      <v>143825386</v>
    </nc>
  </rcc>
  <rcc rId="4860" sId="9" numFmtId="34">
    <oc r="N12">
      <f>N10+N11</f>
    </oc>
    <nc r="N12">
      <v>143402629</v>
    </nc>
  </rcc>
  <rcc rId="4861" sId="9" numFmtId="34">
    <oc r="O12">
      <f>O10+O11</f>
    </oc>
    <nc r="O12">
      <v>147672910</v>
    </nc>
  </rcc>
  <rcc rId="4862" sId="9" numFmtId="34">
    <oc r="P12">
      <f>P10+P11</f>
    </oc>
    <nc r="P12">
      <v>142622135</v>
    </nc>
  </rcc>
  <rcc rId="4863" sId="9" numFmtId="34">
    <oc r="Q12">
      <f>Q10+Q11</f>
    </oc>
    <nc r="Q12">
      <v>142051438</v>
    </nc>
  </rcc>
  <rcc rId="4864" sId="9" numFmtId="34">
    <oc r="R12">
      <f>R10+R11</f>
    </oc>
    <nc r="R12">
      <v>141436291</v>
    </nc>
  </rcc>
  <rcc rId="4865" sId="9" numFmtId="34">
    <oc r="S12">
      <f>S10+S11</f>
    </oc>
    <nc r="S12">
      <v>142268413</v>
    </nc>
  </rcc>
  <rcc rId="4866" sId="9" numFmtId="34">
    <oc r="T12">
      <f>T10+T11</f>
    </oc>
    <nc r="T12">
      <v>140822024</v>
    </nc>
  </rcc>
  <rcc rId="4867" sId="9" numFmtId="34">
    <oc r="U12">
      <f>U10+U11</f>
    </oc>
    <nc r="U12">
      <v>144087376</v>
    </nc>
  </rcc>
  <rcc rId="4868" sId="9" numFmtId="34">
    <oc r="V12">
      <f>V10+V11</f>
    </oc>
    <nc r="V12">
      <v>146391345</v>
    </nc>
  </rcc>
  <rcc rId="4869" sId="9" numFmtId="34">
    <oc r="W12">
      <f>W10+W11</f>
    </oc>
    <nc r="W12">
      <v>149702254</v>
    </nc>
  </rcc>
  <rcc rId="4870" sId="9" numFmtId="34">
    <oc r="X12">
      <f>X10+X11</f>
    </oc>
    <nc r="X12">
      <v>152635266</v>
    </nc>
  </rcc>
  <rcc rId="4871" sId="9" numFmtId="34">
    <oc r="R22">
      <f>R4-R19</f>
    </oc>
    <nc r="R22">
      <v>-562454</v>
    </nc>
  </rcc>
  <rcc rId="4872" sId="9" numFmtId="34">
    <oc r="S22">
      <f>S4-S19</f>
    </oc>
    <nc r="S22">
      <v>-733121</v>
    </nc>
  </rcc>
  <rcc rId="4873" sId="9" numFmtId="34">
    <oc r="T22">
      <f>T4-T19</f>
    </oc>
    <nc r="T22">
      <v>-1167942</v>
    </nc>
  </rcc>
  <rcc rId="4874" sId="9" numFmtId="34">
    <oc r="U22">
      <f>U4-U19</f>
    </oc>
    <nc r="U22">
      <v>-1260008</v>
    </nc>
  </rcc>
  <rcc rId="4875" sId="9">
    <oc r="V22">
      <f>V4-V19</f>
    </oc>
    <nc r="V22" t="e">
      <v>#VALUE!</v>
    </nc>
  </rcc>
  <rcc rId="4876" sId="9" numFmtId="34">
    <oc r="R23">
      <f>R5-R20</f>
    </oc>
    <nc r="R23">
      <v>-562454</v>
    </nc>
  </rcc>
  <rcc rId="4877" sId="9" numFmtId="34">
    <oc r="S23">
      <f>S5-S20</f>
    </oc>
    <nc r="S23">
      <v>-733121</v>
    </nc>
  </rcc>
  <rcc rId="4878" sId="9" numFmtId="34">
    <oc r="T23">
      <f>T5-T20</f>
    </oc>
    <nc r="T23">
      <v>-1167942</v>
    </nc>
  </rcc>
  <rcc rId="4879" sId="9" numFmtId="34">
    <oc r="U23">
      <f>U5-U20</f>
    </oc>
    <nc r="U23">
      <v>-1260008</v>
    </nc>
  </rcc>
  <rcc rId="4880" sId="9" numFmtId="34">
    <oc r="V23">
      <f>V5-V20</f>
    </oc>
    <nc r="V23">
      <v>-1859076</v>
    </nc>
  </rcc>
  <rrc rId="4881" sId="9" ref="C1:C1048576" action="deleteCol">
    <undo index="0" exp="area" ref3D="1" dr="$A$8:$XFD$8" dn="Z_94D3F5C6_9F13_4557_913D_E7CD376B110B_.wvu.Rows" sId="9"/>
    <undo index="0" exp="area" ref3D="1" dr="$C$1:$S$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31.03.2017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46253167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55996633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36864612</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6171276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197405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215358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108833839</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-4815661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104018178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2" sId="9" ref="C1:C1048576" action="deleteCol">
    <undo index="0" exp="area" ref3D="1" dr="$A$8:$XFD$8" dn="Z_94D3F5C6_9F13_4557_913D_E7CD376B110B_.wvu.Rows" sId="9"/>
    <undo index="0" exp="area" ref3D="1" dr="$C$1:$R$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30.06.2017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46284622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56782069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37213840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6393325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147118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202110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109809244</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-4755517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105053727</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3" sId="9" ref="C1:C1048576" action="deleteCol">
    <undo index="0" exp="area" ref3D="1" dr="$A$8:$XFD$8" dn="Z_94D3F5C6_9F13_4557_913D_E7CD376B110B_.wvu.Rows" sId="9"/>
    <undo index="0" exp="area" ref3D="1" dr="$C$1:$Q$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30.09.2017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46798848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57516933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37462870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6626082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169182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265450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111376495</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-4901066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106475429</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4" sId="9" ref="C1:C1048576" action="deleteCol">
    <undo index="0" exp="area" ref3D="1" dr="$A$8:$XFD$8" dn="Z_94D3F5C6_9F13_4557_913D_E7CD376B110B_.wvu.Rows" sId="9"/>
    <undo index="0" exp="area" ref3D="1" dr="$C$1:$P$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31.12.2017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47776973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57822414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37293296</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6848960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228201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9479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112686027</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-4846130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107839897</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5" sId="9" ref="C1:C1048576" action="deleteCol">
    <undo index="0" exp="area" ref3D="1" dr="$A$8:$XFD$8" dn="Z_94D3F5C6_9F13_4557_913D_E7CD376B110B_.wvu.Rows" sId="9"/>
    <undo index="0" exp="area" ref3D="1" dr="$C$1:$O$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31.03.2018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47987290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59094016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37974294</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7086750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228162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9741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114405959</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-5328169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109077790</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6" sId="9" ref="C1:C1048576" action="deleteCol">
    <undo index="0" exp="area" ref3D="1" dr="$A$8:$XFD$8" dn="Z_94D3F5C6_9F13_4557_913D_E7CD376B110B_.wvu.Rows" sId="9"/>
    <undo index="0" exp="area" ref3D="1" dr="$C$1:$N$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30.06.2018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50695917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61238012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39336937</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7504805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297466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13422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119749622</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-5572650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114176972</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7" sId="9" ref="C1:C1048576" action="deleteCol">
    <undo index="0" exp="area" ref3D="1" dr="$A$8:$XFD$8" dn="Z_94D3F5C6_9F13_4557_913D_E7CD376B110B_.wvu.Rows" sId="9"/>
    <undo index="0" exp="area" ref3D="1" dr="$C$1:$M$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30.09.2018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51780791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62054292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40008162</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7680256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256741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13266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121785346</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-5195339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116590007</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8" sId="9" ref="C1:C1048576" action="deleteCol">
    <undo index="0" exp="area" ref3D="1" dr="$A$8:$XFD$8" dn="Z_94D3F5C6_9F13_4557_913D_E7CD376B110B_.wvu.Rows" sId="9"/>
    <undo index="0" exp="area" ref3D="1" dr="$C$1:$L$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c r="C2" t="inlineStr">
        <is>
          <t>31.12.2018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58602985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74696417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49210998</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8204296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325773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15229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141844700</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-4384322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137460378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89" sId="9" ref="C1:C1048576" action="deleteCol">
    <undo index="0" exp="area" ref3D="1" dr="$A$8:$XFD$8" dn="Z_94D3F5C6_9F13_4557_913D_E7CD376B110B_.wvu.Rows" sId="9"/>
    <undo index="0" exp="area" ref3D="1" dr="$C$1:$K$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43555</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58642114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75908331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49758145</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8437020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321342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22846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143331653</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-4664510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138667143</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0" sId="9" ref="C1:C1048576" action="deleteCol">
    <undo index="0" exp="area" ref3D="1" dr="$A$8:$XFD$8" dn="Z_94D3F5C6_9F13_4557_913D_E7CD376B110B_.wvu.Rows" sId="9"/>
    <undo index="0" exp="area" ref3D="1" dr="$C$1:$J$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43646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59160302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77374504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50193481</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8728789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256772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25408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145545775</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-4820072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140725703</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1" sId="9" ref="C1:C1048576" action="deleteCol">
    <undo index="0" exp="area" ref3D="1" dr="$A$8:$XFD$8" dn="Z_94D3F5C6_9F13_4557_913D_E7CD376B110B_.wvu.Rows" sId="9"/>
    <undo index="0" exp="area" ref3D="1" dr="$C$1:$I$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43738</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59679510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79847939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51207400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9083101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313027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19157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148942734</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-5117348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143825386</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2" sId="9" ref="C1:C1048576" action="deleteCol">
    <undo index="0" exp="area" ref3D="1" dr="$A$8:$XFD$8" dn="Z_94D3F5C6_9F13_4557_913D_E7CD376B110B_.wvu.Rows" sId="9"/>
    <undo index="0" exp="area" ref3D="1" dr="$C$1:$H$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43830</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58142560.6624135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80895585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51209256.205497697</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9266969.2782799993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312469.08484000002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29408.596860000602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148646993</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-5244364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143402629</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3" sId="9" ref="C1:C1048576" action="deleteCol">
    <undo index="0" exp="area" ref3D="1" dr="$A$8:$XFD$8" dn="Z_94D3F5C6_9F13_4557_913D_E7CD376B110B_.wvu.Rows" sId="9"/>
    <undo index="0" exp="area" ref3D="1" dr="$C$1:$G$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43921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61224040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82109859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52510564</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9497654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367532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37383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153236468</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-5563558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147672910</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4" sId="9" ref="C1:C1048576" action="deleteCol">
    <undo index="0" exp="area" ref3D="1" dr="$A$8:$XFD$8" dn="Z_94D3F5C6_9F13_4557_913D_E7CD376B110B_.wvu.Rows" sId="9"/>
    <undo index="0" exp="area" ref3D="1" dr="$C$1:$F$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44012</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57379919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81390329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52340029</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9389591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319908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36407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148516154</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-5894019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142622135</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5" sId="9" ref="C1:C1048576" action="deleteCol">
    <undo index="0" exp="area" ref3D="1" dr="$A$8:$XFD$8" dn="Z_94D3F5C6_9F13_4557_913D_E7CD376B110B_.wvu.Rows" sId="9"/>
    <undo index="0" exp="area" ref3D="1" dr="$C$1:$E$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44104</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56436827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81778792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52518480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9628749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300439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38788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148183595</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-6132157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142051438</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fmt sheetId="9" sqref="C17" start="0" length="0">
      <dxf>
        <font>
          <sz val="10"/>
          <color theme="0"/>
          <name val="Open Sans"/>
          <scheme val="none"/>
        </font>
      </dxf>
    </rfmt>
    <rfmt sheetId="9" sqref="C18" start="0" length="0">
      <dxf>
        <font>
          <sz val="10"/>
          <color theme="0"/>
          <name val="Open Sans"/>
          <scheme val="none"/>
        </font>
      </dxf>
    </rfmt>
    <rfmt sheetId="9" sqref="C19" start="0" length="0">
      <dxf>
        <font>
          <sz val="10"/>
          <color theme="0"/>
          <name val="Open Sans"/>
          <scheme val="none"/>
        </font>
      </dxf>
    </rfmt>
    <rfmt sheetId="9" sqref="C20" start="0" length="0">
      <dxf>
        <font>
          <sz val="10"/>
          <color theme="0"/>
          <name val="Open Sans"/>
          <scheme val="none"/>
        </font>
      </dxf>
    </rfmt>
    <rfmt sheetId="9" sqref="C21" start="0" length="0">
      <dxf>
        <font>
          <sz val="10"/>
          <color theme="0"/>
          <name val="Open Sans"/>
          <scheme val="none"/>
        </font>
      </dxf>
    </rfmt>
    <rfmt sheetId="9" sqref="C22" start="0" length="0">
      <dxf>
        <font>
          <sz val="10"/>
          <color theme="0"/>
          <name val="Open Sans"/>
          <scheme val="none"/>
        </font>
      </dxf>
    </rfmt>
    <rfmt sheetId="9" sqref="C23" start="0" length="0">
      <dxf>
        <font>
          <sz val="10"/>
          <color theme="0"/>
          <name val="Open Sans"/>
          <scheme val="none"/>
        </font>
      </dxf>
    </rfmt>
  </rrc>
  <rrc rId="4896" sId="9" ref="C1:C1048576" action="deleteCol">
    <undo index="0" exp="area" ref3D="1" dr="$A$8:$XFD$8" dn="Z_94D3F5C6_9F13_4557_913D_E7CD376B110B_.wvu.Rows" sId="9"/>
    <undo index="0" exp="area" ref3D="1" dr="$C$1:$D$1048576" dn="Z_9AF4A83C_CF57_4B40_8A74_6A0EA6C2FE5C_.wvu.Cols" sId="9"/>
    <undo index="0" exp="area" ref3D="1" dr="$A$8:$XFD$8" dn="Z_899D69CD_4B7E_42BC_9944_5BD922EB798C_.wvu.Rows" sId="9"/>
    <undo index="0" exp="area" ref3D="1" dr="$A$8:$XFD$8" dn="Z_687A4863_1825_4D63_B732_E76682E6DE4F_.wvu.Rows" sId="9"/>
    <rfmt sheetId="9" xfDxf="1" sqref="C1:C1048576" start="0" length="0">
      <dxf>
        <font>
          <sz val="10"/>
          <name val="Open Sans"/>
          <scheme val="none"/>
        </font>
      </dxf>
    </rfmt>
    <rcc rId="0" sId="9" dxf="1" numFmtId="19">
      <nc r="C2">
        <v>44196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56909607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80825437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52195649</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9783366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211489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33691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147763590</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-6327299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141436291</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font>
          <sz val="10"/>
          <color theme="0"/>
          <name val="Open Sans"/>
          <scheme val="none"/>
        </font>
      </dxf>
    </rfmt>
    <rcc rId="0" sId="9" dxf="1" numFmtId="4">
      <nc r="C17">
        <v>562454</v>
      </nc>
      <ndxf>
        <font>
          <sz val="8"/>
          <color theme="0"/>
          <name val="Open Sans"/>
          <scheme val="none"/>
        </font>
        <numFmt numFmtId="3" formatCode="#,##0"/>
      </ndxf>
    </rcc>
    <rfmt sheetId="9" sqref="C18" start="0" length="0">
      <dxf>
        <font>
          <sz val="10"/>
          <color theme="0"/>
          <name val="Open Sans"/>
          <scheme val="none"/>
        </font>
      </dxf>
    </rfmt>
    <rcc rId="0" sId="9" dxf="1" numFmtId="34">
      <nc r="C19">
        <v>81387891</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20">
        <v>52758103</v>
      </nc>
      <ndxf>
        <font>
          <i/>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fmt sheetId="9" sqref="C21" start="0" length="0">
      <dxf>
        <font>
          <sz val="10"/>
          <color theme="0"/>
          <name val="Open Sans"/>
          <scheme val="none"/>
        </font>
      </dxf>
    </rfmt>
    <rcc rId="0" sId="9" dxf="1" numFmtId="34">
      <nc r="C22">
        <v>-562454</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23">
        <v>-562454</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rc>
  <rrc rId="4897" sId="9" ref="E1:E1048576" action="deleteCol">
    <undo index="0" exp="area" ref3D="1" dr="$A$8:$XFD$8" dn="Z_94D3F5C6_9F13_4557_913D_E7CD376B110B_.wvu.Rows" sId="9"/>
    <undo index="0" exp="area" ref3D="1" dr="$A$8:$XFD$8" dn="Z_899D69CD_4B7E_42BC_9944_5BD922EB798C_.wvu.Rows" sId="9"/>
    <undo index="0" exp="area" ref3D="1" dr="$A$8:$XFD$8" dn="Z_687A4863_1825_4D63_B732_E76682E6DE4F_.wvu.Rows" sId="9"/>
    <rfmt sheetId="9" xfDxf="1" sqref="E1:E1048576" start="0" length="0">
      <dxf>
        <font>
          <sz val="10"/>
          <name val="Open Sans"/>
          <scheme val="none"/>
        </font>
      </dxf>
    </rfmt>
    <rcc rId="0" sId="9" dxf="1" numFmtId="19">
      <nc r="E2">
        <v>44469</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E3">
        <v>57564020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4">
        <v>81846159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5">
        <v>53204811</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6">
        <v>10654324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7">
        <v>284286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fmt sheetId="9" sqref="E8"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cc rId="0" sId="9" dxf="1" numFmtId="34">
      <nc r="E9">
        <v>50136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10">
        <v>150398925</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11">
        <v>-6311549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12">
        <v>144087376</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E16" start="0" length="0">
      <dxf>
        <font>
          <sz val="10"/>
          <color theme="0"/>
          <name val="Open Sans"/>
          <scheme val="none"/>
        </font>
      </dxf>
    </rfmt>
    <rcc rId="0" sId="9" dxf="1" numFmtId="4">
      <nc r="E17">
        <v>1260008</v>
      </nc>
      <ndxf>
        <font>
          <sz val="8"/>
          <color theme="0"/>
          <name val="Open Sans"/>
          <scheme val="none"/>
        </font>
        <numFmt numFmtId="3" formatCode="#,##0"/>
      </ndxf>
    </rcc>
    <rfmt sheetId="9" sqref="E18" start="0" length="0">
      <dxf>
        <font>
          <sz val="10"/>
          <color theme="0"/>
          <name val="Open Sans"/>
          <scheme val="none"/>
        </font>
      </dxf>
    </rfmt>
    <rcc rId="0" sId="9" dxf="1" numFmtId="34">
      <nc r="E19">
        <v>83106167</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20">
        <v>54464819</v>
      </nc>
      <ndxf>
        <font>
          <i/>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fmt sheetId="9" sqref="E21" start="0" length="0">
      <dxf>
        <font>
          <sz val="10"/>
          <color theme="0"/>
          <name val="Open Sans"/>
          <scheme val="none"/>
        </font>
      </dxf>
    </rfmt>
    <rcc rId="0" sId="9" dxf="1" numFmtId="34">
      <nc r="E22">
        <v>-1260008</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E23">
        <v>-1260008</v>
      </nc>
      <ndxf>
        <font>
          <sz val="8"/>
          <color theme="0"/>
          <name val="Open Sans"/>
          <scheme val="none"/>
        </font>
        <numFmt numFmtId="166" formatCode="_(* #\ ###\ ##0_);_(* \(#\ ###\ ##0\);_(* &quot;-&quot;_);_(@_)"/>
        <alignment horizontal="right" vertical="top" readingOrder="0"/>
        <border outline="0">
          <top style="dotted">
            <color rgb="FF6F7779"/>
          </top>
          <bottom style="dotted">
            <color rgb="FF6F7779"/>
          </bottom>
        </border>
      </ndxf>
    </rcc>
  </rr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8" sId="10" numFmtId="34">
    <oc r="G3">
      <f>G5+G8+G10</f>
    </oc>
    <nc r="G3">
      <v>25984209</v>
    </nc>
  </rcc>
  <rcc rId="4899" sId="10" numFmtId="34">
    <oc r="H3">
      <f>H5+H8+H10</f>
    </oc>
    <nc r="H3">
      <v>26750860</v>
    </nc>
  </rcc>
  <rcc rId="4900" sId="10" numFmtId="34">
    <oc r="I3">
      <f>I5+I8+I10</f>
    </oc>
    <nc r="I3">
      <v>32565132</v>
    </nc>
  </rcc>
  <rcc rId="4901" sId="10" numFmtId="34">
    <oc r="J3">
      <f>J5+J8+J10</f>
    </oc>
    <nc r="J3">
      <v>33013402</v>
    </nc>
  </rcc>
  <rcc rId="4902" sId="10" numFmtId="34">
    <oc r="K3">
      <f>K5+K8+K10</f>
    </oc>
    <nc r="K3">
      <v>36886457</v>
    </nc>
  </rcc>
  <rcc rId="4903" sId="10" numFmtId="34">
    <oc r="L3">
      <f>L5+L8+L10</f>
    </oc>
    <nc r="L3">
      <v>36994963</v>
    </nc>
  </rcc>
  <rcc rId="4904" sId="10" numFmtId="34">
    <oc r="M3">
      <f>M5+M8+M10</f>
    </oc>
    <nc r="M3">
      <v>37097116</v>
    </nc>
  </rcc>
  <rcc rId="4905" sId="10" numFmtId="34">
    <oc r="N3">
      <f>N5+N8+N10</f>
    </oc>
    <nc r="N3">
      <v>36585574</v>
    </nc>
  </rcc>
  <rcc rId="4906" sId="10" numFmtId="34">
    <oc r="O3">
      <f>O5+O8+O10</f>
    </oc>
    <nc r="O3">
      <v>40248937</v>
    </nc>
  </rcc>
  <rcc rId="4907" sId="10" numFmtId="34">
    <oc r="P3">
      <f>P5+P8+P10</f>
    </oc>
    <nc r="P3">
      <v>40130536</v>
    </nc>
  </rcc>
  <rcc rId="4908" sId="10" numFmtId="34">
    <oc r="Q3">
      <f>Q5+Q8+Q10</f>
    </oc>
    <nc r="Q3">
      <v>55799648</v>
    </nc>
  </rcc>
  <rcc rId="4909" sId="10" numFmtId="34">
    <oc r="R3">
      <f>R5+R8+R10</f>
    </oc>
    <nc r="R3">
      <v>60192017</v>
    </nc>
  </rcc>
  <rcc rId="4910" sId="10" numFmtId="34">
    <oc r="S3">
      <f>S5+S8+S10</f>
    </oc>
    <nc r="S3">
      <v>65700052</v>
    </nc>
  </rcc>
  <rcc rId="4911" sId="10" numFmtId="34">
    <oc r="T3">
      <f>T5+T8+T10</f>
    </oc>
    <nc r="T3">
      <v>67191633</v>
    </nc>
  </rcc>
  <rcc rId="4912" sId="10" numFmtId="34">
    <oc r="U3">
      <f>U5+U8+U10</f>
    </oc>
    <nc r="U3">
      <v>69713676</v>
    </nc>
  </rcc>
  <rcc rId="4913" sId="10" numFmtId="34">
    <oc r="V3">
      <f>V5+V8+V10</f>
    </oc>
    <nc r="V3">
      <v>68563302</v>
    </nc>
  </rcc>
  <rcc rId="4914" sId="10" numFmtId="34">
    <oc r="C4">
      <f>C5+C10</f>
    </oc>
    <nc r="C4">
      <v>24212430</v>
    </nc>
  </rcc>
  <rcc rId="4915" sId="10" numFmtId="34">
    <oc r="D4">
      <f>D5+D10</f>
    </oc>
    <nc r="D4">
      <v>24184070</v>
    </nc>
  </rcc>
  <rcc rId="4916" sId="10" numFmtId="34">
    <oc r="E4">
      <f>E7+E9+E11</f>
    </oc>
    <nc r="E4">
      <v>25011794</v>
    </nc>
  </rcc>
  <rcc rId="4917" sId="10" numFmtId="34">
    <oc r="F4">
      <f>F7+F9+F11</f>
    </oc>
    <nc r="F4">
      <v>25984209</v>
    </nc>
  </rcc>
  <rcc rId="4918" sId="10" numFmtId="34">
    <oc r="C5">
      <f>C7+C6</f>
    </oc>
    <nc r="C5">
      <v>22182310</v>
    </nc>
  </rcc>
  <rcc rId="4919" sId="10" numFmtId="34">
    <oc r="D5">
      <f>D7+D6</f>
    </oc>
    <nc r="D5">
      <v>22034197</v>
    </nc>
  </rcc>
  <rcc rId="4920" sId="10" numFmtId="34">
    <oc r="E5">
      <f>E7+E6</f>
    </oc>
    <nc r="E5">
      <v>21610256</v>
    </nc>
  </rcc>
  <rcc rId="4921" sId="10" numFmtId="34">
    <oc r="F5">
      <f>F7+F6</f>
    </oc>
    <nc r="F5">
      <v>22514629</v>
    </nc>
  </rcc>
  <rcc rId="4922" sId="10" numFmtId="34">
    <oc r="G5">
      <f>G7+G6</f>
    </oc>
    <nc r="G5">
      <v>22514629</v>
    </nc>
  </rcc>
  <rcc rId="4923" sId="10" numFmtId="34">
    <oc r="H5">
      <f>H7+H6</f>
    </oc>
    <nc r="H5">
      <v>24538574</v>
    </nc>
  </rcc>
  <rcc rId="4924" sId="10" numFmtId="34">
    <oc r="I5">
      <f>I7+I6</f>
    </oc>
    <nc r="I5">
      <v>27154076</v>
    </nc>
  </rcc>
  <rcc rId="4925" sId="10" numFmtId="34">
    <oc r="J5">
      <f>J7+J6</f>
    </oc>
    <nc r="J5">
      <v>28624667</v>
    </nc>
  </rcc>
  <rcc rId="4926" sId="10" numFmtId="34">
    <oc r="K5">
      <f>K7+K6</f>
    </oc>
    <nc r="K5">
      <v>29068536</v>
    </nc>
  </rcc>
  <rcc rId="4927" sId="10" numFmtId="34">
    <oc r="L5">
      <f>L7+L6</f>
    </oc>
    <nc r="L5">
      <v>31777287</v>
    </nc>
  </rcc>
  <rcc rId="4928" sId="10" numFmtId="34">
    <oc r="M5">
      <f>M7+M6</f>
    </oc>
    <nc r="M5">
      <v>33136741</v>
    </nc>
  </rcc>
  <rcc rId="4929" sId="10" numFmtId="34">
    <oc r="N5">
      <f>N7+N6</f>
    </oc>
    <nc r="N5">
      <v>34540831</v>
    </nc>
  </rcc>
  <rcc rId="4930" sId="10" numFmtId="34">
    <oc r="O5">
      <f>O7+O6</f>
    </oc>
    <nc r="O5">
      <v>34332625</v>
    </nc>
  </rcc>
  <rcc rId="4931" sId="10" numFmtId="34">
    <oc r="P5">
      <f>P7+P6</f>
    </oc>
    <nc r="P5">
      <v>36500147</v>
    </nc>
  </rcc>
  <rcc rId="4932" sId="10" numFmtId="34">
    <oc r="Q5">
      <f>Q7+Q6</f>
    </oc>
    <nc r="Q5">
      <v>45429189</v>
    </nc>
  </rcc>
  <rcc rId="4933" sId="10" numFmtId="34">
    <oc r="R5">
      <f>R7+R6</f>
    </oc>
    <nc r="R5">
      <v>45938077</v>
    </nc>
  </rcc>
  <rcc rId="4934" sId="10" numFmtId="34">
    <oc r="S5">
      <f>S7+S6</f>
    </oc>
    <nc r="S5">
      <v>46149191</v>
    </nc>
  </rcc>
  <rcc rId="4935" sId="10" numFmtId="34">
    <oc r="T5">
      <f>T7+T6</f>
    </oc>
    <nc r="T5">
      <v>50122581</v>
    </nc>
  </rcc>
  <rcc rId="4936" sId="10" numFmtId="34">
    <oc r="U5">
      <f>U7+U6</f>
    </oc>
    <nc r="U5">
      <v>53494106</v>
    </nc>
  </rcc>
  <rcc rId="4937" sId="10" numFmtId="34">
    <oc r="V5">
      <f>V7+V6</f>
    </oc>
    <nc r="V5">
      <v>51550560</v>
    </nc>
  </rcc>
  <rcc rId="4938" sId="10" numFmtId="34">
    <oc r="E8">
      <f>E9</f>
    </oc>
    <nc r="E8">
      <v>1239118</v>
    </nc>
  </rcc>
  <rcc rId="4939" sId="10" numFmtId="34">
    <oc r="F8">
      <f>F9</f>
    </oc>
    <nc r="F8">
      <v>1379839</v>
    </nc>
  </rcc>
  <rcc rId="4940" sId="10" numFmtId="34">
    <oc r="G8">
      <f>G9</f>
    </oc>
    <nc r="G8">
      <v>1379839</v>
    </nc>
  </rcc>
  <rcc rId="4941" sId="10" numFmtId="34">
    <oc r="H8">
      <f>H9</f>
    </oc>
    <nc r="H8">
      <v>82023</v>
    </nc>
  </rcc>
  <rcc rId="4942" sId="10" numFmtId="34">
    <oc r="I8">
      <f>I9</f>
    </oc>
    <nc r="I8">
      <v>3279363</v>
    </nc>
  </rcc>
  <rcc rId="4943" sId="10" numFmtId="34">
    <oc r="J8">
      <f>J9</f>
    </oc>
    <nc r="J8">
      <v>2299616</v>
    </nc>
  </rcc>
  <rcc rId="4944" sId="10" numFmtId="34">
    <oc r="K8">
      <f>K9</f>
    </oc>
    <nc r="K8">
      <v>5999249</v>
    </nc>
  </rcc>
  <rcc rId="4945" sId="10" numFmtId="34">
    <oc r="L8">
      <f>L9</f>
    </oc>
    <nc r="L8">
      <v>3214666</v>
    </nc>
  </rcc>
  <rcc rId="4946" sId="10" numFmtId="34">
    <oc r="M8">
      <f>M9</f>
    </oc>
    <nc r="M8">
      <v>1939700</v>
    </nc>
  </rcc>
  <rcc rId="4947" sId="10" numFmtId="34">
    <oc r="N8">
      <f>N9</f>
    </oc>
    <nc r="N8">
      <v>0</v>
    </nc>
  </rcc>
  <rcc rId="4948" sId="10" numFmtId="34">
    <oc r="O8">
      <f>O9</f>
    </oc>
    <nc r="O8">
      <v>3849679</v>
    </nc>
  </rcc>
  <rcc rId="4949" sId="10" numFmtId="34">
    <oc r="P8">
      <f>P9</f>
    </oc>
    <nc r="P8">
      <v>1499917</v>
    </nc>
  </rcc>
  <rcc rId="4950" sId="10" numFmtId="34">
    <oc r="Q8">
      <f>Q9</f>
    </oc>
    <nc r="Q8">
      <v>599997</v>
    </nc>
  </rcc>
  <rcc rId="4951" sId="10" numFmtId="34">
    <oc r="R8">
      <f>R9</f>
    </oc>
    <nc r="R8">
      <v>0</v>
    </nc>
  </rcc>
  <rcc rId="4952" sId="10" numFmtId="34">
    <oc r="S8">
      <f>S9</f>
    </oc>
    <nc r="S8">
      <v>4999904</v>
    </nc>
  </rcc>
  <rcc rId="4953" sId="10" numFmtId="34">
    <oc r="T8">
      <f>T9</f>
    </oc>
    <nc r="T8">
      <v>1499996</v>
    </nc>
  </rcc>
  <rcc rId="4954" sId="10" numFmtId="34">
    <oc r="U8">
      <f>U9</f>
    </oc>
    <nc r="U8">
      <v>0</v>
    </nc>
  </rcc>
  <rcc rId="4955" sId="10" numFmtId="34">
    <oc r="V8">
      <f>V9</f>
    </oc>
    <nc r="V8">
      <v>2000000</v>
    </nc>
  </rcc>
  <rcc rId="4956" sId="10" numFmtId="34">
    <oc r="C10">
      <f>C11</f>
    </oc>
    <nc r="C10">
      <v>2030120</v>
    </nc>
  </rcc>
  <rcc rId="4957" sId="10" numFmtId="34">
    <oc r="D10">
      <f>D11</f>
    </oc>
    <nc r="D10">
      <v>2149873</v>
    </nc>
  </rcc>
  <rcc rId="4958" sId="10" numFmtId="34">
    <oc r="E10">
      <f>E11</f>
    </oc>
    <nc r="E10">
      <v>2162420</v>
    </nc>
  </rcc>
  <rcc rId="4959" sId="10" numFmtId="34">
    <oc r="F10">
      <f>F11</f>
    </oc>
    <nc r="F10">
      <v>2089741</v>
    </nc>
  </rcc>
  <rcc rId="4960" sId="10" numFmtId="34">
    <oc r="G10">
      <f>G11</f>
    </oc>
    <nc r="G10">
      <v>2089741</v>
    </nc>
  </rcc>
  <rcc rId="4961" sId="10" numFmtId="34">
    <oc r="H10">
      <f>H11</f>
    </oc>
    <nc r="H10">
      <v>2130263</v>
    </nc>
  </rcc>
  <rcc rId="4962" sId="10" numFmtId="34">
    <oc r="I10">
      <f>I11</f>
    </oc>
    <nc r="I10">
      <v>2131693</v>
    </nc>
  </rcc>
  <rcc rId="4963" sId="10" numFmtId="34">
    <oc r="J10">
      <f>J11</f>
    </oc>
    <nc r="J10">
      <v>2089119</v>
    </nc>
  </rcc>
  <rcc rId="4964" sId="10" numFmtId="34">
    <oc r="K10">
      <f>K11</f>
    </oc>
    <nc r="K10">
      <v>1818672</v>
    </nc>
  </rcc>
  <rcc rId="4965" sId="10" numFmtId="34">
    <oc r="L10">
      <f>L11</f>
    </oc>
    <nc r="L10">
      <v>2003010</v>
    </nc>
  </rcc>
  <rcc rId="4966" sId="10" numFmtId="34">
    <oc r="M10">
      <f>M11</f>
    </oc>
    <nc r="M10">
      <v>2020675</v>
    </nc>
  </rcc>
  <rcc rId="4967" sId="10" numFmtId="34">
    <oc r="N10">
      <f>N11</f>
    </oc>
    <nc r="N10">
      <v>2044743</v>
    </nc>
  </rcc>
  <rcc rId="4968" sId="10" numFmtId="34">
    <oc r="O10">
      <f>O11</f>
    </oc>
    <nc r="O10">
      <v>2066633</v>
    </nc>
  </rcc>
  <rcc rId="4969" sId="10" numFmtId="34">
    <oc r="P10">
      <f>P11</f>
    </oc>
    <nc r="P10">
      <v>2130472</v>
    </nc>
  </rcc>
  <rcc rId="4970" sId="10" numFmtId="34">
    <oc r="Q10">
      <f>Q11</f>
    </oc>
    <nc r="Q10">
      <v>9770462</v>
    </nc>
  </rcc>
  <rcc rId="4971" sId="10" numFmtId="34">
    <oc r="R10">
      <f>R11</f>
    </oc>
    <nc r="R10">
      <v>14253940</v>
    </nc>
  </rcc>
  <rcc rId="4972" sId="10" numFmtId="34">
    <oc r="S10">
      <f>S11</f>
    </oc>
    <nc r="S10">
      <v>14550957</v>
    </nc>
  </rcc>
  <rcc rId="4973" sId="10" numFmtId="34">
    <oc r="T10">
      <f>T11</f>
    </oc>
    <nc r="T10">
      <v>15569056</v>
    </nc>
  </rcc>
  <rcc rId="4974" sId="10" numFmtId="34">
    <oc r="U10">
      <f>U11</f>
    </oc>
    <nc r="U10">
      <v>16219570</v>
    </nc>
  </rcc>
  <rcc rId="4975" sId="10" numFmtId="34">
    <oc r="V10">
      <f>V11</f>
    </oc>
    <nc r="V10">
      <v>15012742</v>
    </nc>
  </rcc>
  <rcc rId="4976" sId="10" numFmtId="34">
    <oc r="H12">
      <f>3390+95848</f>
    </oc>
    <nc r="H12">
      <v>99238</v>
    </nc>
  </rcc>
  <rcc rId="4977" sId="10" numFmtId="34">
    <oc r="I12">
      <f>2356+116390</f>
    </oc>
    <nc r="I12">
      <v>118746</v>
    </nc>
  </rcc>
  <rcc rId="4978" sId="10" numFmtId="34">
    <oc r="J12">
      <f>1855+129475</f>
    </oc>
    <nc r="J12">
      <v>131330</v>
    </nc>
  </rcc>
  <rcc rId="4979" sId="10" numFmtId="34">
    <oc r="K12">
      <f>134741+1770</f>
    </oc>
    <nc r="K12">
      <v>136511</v>
    </nc>
  </rcc>
  <rcc rId="4980" sId="10" numFmtId="34">
    <oc r="L12">
      <f>162016+1862</f>
    </oc>
    <nc r="L12">
      <v>163878</v>
    </nc>
  </rcc>
  <rcc rId="4981" sId="10" numFmtId="34">
    <oc r="R12">
      <f>103259+436</f>
    </oc>
    <nc r="R12">
      <v>103695</v>
    </nc>
  </rcc>
  <rcc rId="4982" sId="10" numFmtId="34">
    <oc r="R14">
      <f>R15</f>
    </oc>
    <nc r="R14">
      <v>105973</v>
    </nc>
  </rcc>
  <rcc rId="4983" sId="10" numFmtId="34">
    <oc r="S14">
      <f>S15</f>
    </oc>
    <nc r="S14">
      <v>115896</v>
    </nc>
  </rcc>
  <rcc rId="4984" sId="10" numFmtId="34">
    <oc r="T14">
      <f>T15</f>
    </oc>
    <nc r="T14">
      <v>118432</v>
    </nc>
  </rcc>
  <rcc rId="4985" sId="10" numFmtId="34">
    <oc r="U14">
      <f>U15</f>
    </oc>
    <nc r="U14">
      <v>3464</v>
    </nc>
  </rcc>
  <rcc rId="4986" sId="10" numFmtId="34">
    <oc r="V14">
      <f>V15</f>
    </oc>
    <nc r="V14">
      <v>3464</v>
    </nc>
  </rcc>
  <rcc rId="4987" sId="10" numFmtId="34">
    <oc r="G16">
      <f>G18+G19</f>
    </oc>
    <nc r="G16">
      <v>812620</v>
    </nc>
  </rcc>
  <rcc rId="4988" sId="10" numFmtId="34">
    <oc r="H16">
      <f>H18+H19</f>
    </oc>
    <nc r="H16">
      <v>811584</v>
    </nc>
  </rcc>
  <rcc rId="4989" sId="10" numFmtId="34">
    <oc r="I16">
      <f>I18+I19</f>
    </oc>
    <nc r="I16">
      <v>843573</v>
    </nc>
  </rcc>
  <rcc rId="4990" sId="10" numFmtId="34">
    <oc r="J16">
      <f>J18+J19</f>
    </oc>
    <nc r="J16">
      <v>841340</v>
    </nc>
  </rcc>
  <rcc rId="4991" sId="10" numFmtId="34">
    <oc r="K16">
      <f>K18+K19</f>
    </oc>
    <nc r="K16">
      <v>821538</v>
    </nc>
  </rcc>
  <rcc rId="4992" sId="10" numFmtId="34">
    <oc r="L16">
      <f>L18+L19</f>
    </oc>
    <nc r="L16">
      <v>817717</v>
    </nc>
  </rcc>
  <rcc rId="4993" sId="10" numFmtId="34">
    <oc r="M16">
      <f>M18+M19</f>
    </oc>
    <nc r="M16">
      <v>807301</v>
    </nc>
  </rcc>
  <rcc rId="4994" sId="10" numFmtId="34">
    <oc r="N16">
      <f>N18+N19</f>
    </oc>
    <nc r="N16">
      <v>808758</v>
    </nc>
  </rcc>
  <rcc rId="4995" sId="10" numFmtId="34">
    <oc r="O16">
      <f>O18+O19</f>
    </oc>
    <nc r="O16">
      <v>884912</v>
    </nc>
  </rcc>
  <rcc rId="4996" sId="10" numFmtId="34">
    <oc r="P16">
      <f>P18+P19</f>
    </oc>
    <nc r="P16">
      <v>881236</v>
    </nc>
  </rcc>
  <rcc rId="4997" sId="10" numFmtId="34">
    <oc r="Q16">
      <f>Q18+Q19</f>
    </oc>
    <nc r="Q16">
      <v>801440</v>
    </nc>
  </rcc>
  <rcc rId="4998" sId="10" numFmtId="34">
    <oc r="R16">
      <f>R18+R19</f>
    </oc>
    <nc r="R16">
      <v>808264</v>
    </nc>
  </rcc>
  <rcc rId="4999" sId="10" numFmtId="34">
    <oc r="S16">
      <f>S18+S19</f>
    </oc>
    <nc r="S16">
      <v>857331</v>
    </nc>
  </rcc>
  <rcc rId="5000" sId="10" numFmtId="34">
    <oc r="T16">
      <f>T18+T19</f>
    </oc>
    <nc r="T16">
      <v>1336707</v>
    </nc>
  </rcc>
  <rcc rId="5001" sId="10" numFmtId="34">
    <oc r="U16">
      <f>U18+U19</f>
    </oc>
    <nc r="U16">
      <v>1329921</v>
    </nc>
  </rcc>
  <rcc rId="5002" sId="10" numFmtId="34">
    <oc r="V16">
      <f>V18+V19</f>
    </oc>
    <nc r="V16">
      <v>1363826</v>
    </nc>
  </rcc>
  <rcc rId="5003" sId="10" numFmtId="34">
    <oc r="C17">
      <f>C18+C19</f>
    </oc>
    <nc r="C17">
      <v>878321</v>
    </nc>
  </rcc>
  <rcc rId="5004" sId="10" numFmtId="34">
    <oc r="D17">
      <f>D18+D19</f>
    </oc>
    <nc r="D17">
      <v>888437</v>
    </nc>
  </rcc>
  <rcc rId="5005" sId="10" numFmtId="34">
    <oc r="E17">
      <f>E18+E19</f>
    </oc>
    <nc r="E17">
      <v>914701</v>
    </nc>
  </rcc>
  <rcc rId="5006" sId="10" numFmtId="34">
    <oc r="F17">
      <f>F18+F19</f>
    </oc>
    <nc r="F17">
      <v>920879</v>
    </nc>
  </rcc>
  <rcc rId="5007" sId="10" numFmtId="34">
    <oc r="C20">
      <f>C4+C17</f>
    </oc>
    <nc r="C20">
      <v>25090751</v>
    </nc>
  </rcc>
  <rcc rId="5008" sId="10" numFmtId="34">
    <oc r="D20">
      <f>D4+D17</f>
    </oc>
    <nc r="D20">
      <v>25072507</v>
    </nc>
  </rcc>
  <rcc rId="5009" sId="10" numFmtId="34">
    <oc r="E20">
      <f>E4+E17</f>
    </oc>
    <nc r="E20">
      <v>25926495</v>
    </nc>
  </rcc>
  <rcc rId="5010" sId="10" numFmtId="34">
    <oc r="F20">
      <f>F4+F17</f>
    </oc>
    <nc r="F20">
      <v>26905088</v>
    </nc>
  </rcc>
  <rcc rId="5011" sId="10" numFmtId="34">
    <oc r="G20">
      <f>G3+G12+G16</f>
    </oc>
    <nc r="G20">
      <v>26889994</v>
    </nc>
  </rcc>
  <rcc rId="5012" sId="10" numFmtId="34">
    <oc r="H20">
      <f>H3+H12+H16</f>
    </oc>
    <nc r="H20">
      <v>27661682</v>
    </nc>
  </rcc>
  <rcc rId="5013" sId="10" numFmtId="34">
    <oc r="I20">
      <f>I3+I12+I14+I16</f>
    </oc>
    <nc r="I20">
      <v>33527451</v>
    </nc>
  </rcc>
  <rcc rId="5014" sId="10" numFmtId="34">
    <oc r="J20">
      <f>J3+J12+J14+J16</f>
    </oc>
    <nc r="J20">
      <v>33986072</v>
    </nc>
  </rcc>
  <rcc rId="5015" sId="10" numFmtId="34">
    <oc r="K20">
      <f>K3+K12+K14+K16</f>
    </oc>
    <nc r="K20">
      <v>37844506</v>
    </nc>
  </rcc>
  <rcc rId="5016" sId="10" numFmtId="34">
    <oc r="L20">
      <f>L3+L12+L14+L16</f>
    </oc>
    <nc r="L20">
      <v>37976558</v>
    </nc>
  </rcc>
  <rcc rId="5017" sId="10" numFmtId="34">
    <oc r="M20">
      <f>M3+M12+M14+M16</f>
    </oc>
    <nc r="M20">
      <v>38081452</v>
    </nc>
  </rcc>
  <rcc rId="5018" sId="10" numFmtId="34">
    <oc r="N20">
      <f>N3+N12+N14+N16</f>
    </oc>
    <nc r="N20">
      <v>37581667</v>
    </nc>
  </rcc>
  <rcc rId="5019" sId="10" numFmtId="34">
    <oc r="O20">
      <f>O3+O12+O14+O16</f>
    </oc>
    <nc r="O20">
      <v>41328134</v>
    </nc>
  </rcc>
  <rcc rId="5020" sId="10" numFmtId="34">
    <oc r="P20">
      <f>P3+P12+P14+P16</f>
    </oc>
    <nc r="P20">
      <v>41193093</v>
    </nc>
  </rcc>
  <rcc rId="5021" sId="10" numFmtId="34">
    <oc r="Q20">
      <f>Q3+Q12+Q14+Q16</f>
    </oc>
    <nc r="Q20">
      <v>56806942</v>
    </nc>
  </rcc>
  <rcc rId="5022" sId="10" numFmtId="34">
    <oc r="R20">
      <f>R3+R12+R14+R16</f>
    </oc>
    <nc r="R20">
      <v>61209949</v>
    </nc>
  </rcc>
  <rcc rId="5023" sId="10" numFmtId="34">
    <oc r="S20">
      <f>S3+S12+S14+S16</f>
    </oc>
    <nc r="S20">
      <v>66783434</v>
    </nc>
  </rcc>
  <rcc rId="5024" sId="10" numFmtId="34">
    <oc r="T20">
      <f>T3+T12+T14+T16</f>
    </oc>
    <nc r="T20">
      <v>68758852</v>
    </nc>
  </rcc>
  <rcc rId="5025" sId="10" numFmtId="34">
    <oc r="U20">
      <f>U3+U12+U14+U16</f>
    </oc>
    <nc r="U20">
      <v>71165386</v>
    </nc>
  </rcc>
  <rcc rId="5026" sId="10" numFmtId="34">
    <oc r="V20">
      <f>V3+V12+V14+V16</f>
    </oc>
    <nc r="V20">
      <v>70048917</v>
    </nc>
  </rcc>
  <rcc rId="5027" sId="10">
    <oc r="C21">
      <f>C20-BS!#REF!</f>
    </oc>
    <nc r="C21" t="e">
      <v>#REF!</v>
    </nc>
  </rcc>
  <rcc rId="5028" sId="10">
    <oc r="D21">
      <f>D20-BS!#REF!</f>
    </oc>
    <nc r="D21" t="e">
      <v>#REF!</v>
    </nc>
  </rcc>
  <rcc rId="5029" sId="10">
    <oc r="E21">
      <f>E20-BS!#REF!</f>
    </oc>
    <nc r="E21" t="e">
      <v>#REF!</v>
    </nc>
  </rcc>
  <rcc rId="5030" sId="10">
    <oc r="F21">
      <f>F20-BS!#REF!</f>
    </oc>
    <nc r="F21" t="e">
      <v>#REF!</v>
    </nc>
  </rcc>
  <rcc rId="5031" sId="10">
    <oc r="G21">
      <f>BS!#REF!-G20</f>
    </oc>
    <nc r="G21" t="e">
      <v>#REF!</v>
    </nc>
  </rcc>
  <rcc rId="5032" sId="10">
    <oc r="H21">
      <f>H20-BS!#REF!</f>
    </oc>
    <nc r="H21" t="e">
      <v>#REF!</v>
    </nc>
  </rcc>
  <rcc rId="5033" sId="10">
    <oc r="I21">
      <f>I20-BS!#REF!</f>
    </oc>
    <nc r="I21" t="e">
      <v>#REF!</v>
    </nc>
  </rcc>
  <rcc rId="5034" sId="10">
    <oc r="J21">
      <f>J20-BS!#REF!</f>
    </oc>
    <nc r="J21" t="e">
      <v>#REF!</v>
    </nc>
  </rcc>
  <rcc rId="5035" sId="10">
    <oc r="K21">
      <f>K20-BS!#REF!</f>
    </oc>
    <nc r="K21" t="e">
      <v>#REF!</v>
    </nc>
  </rcc>
  <rcc rId="5036" sId="10">
    <oc r="L21">
      <f>L20-BS!#REF!</f>
    </oc>
    <nc r="L21" t="e">
      <v>#REF!</v>
    </nc>
  </rcc>
  <rcc rId="5037" sId="10">
    <oc r="M21">
      <f>M20-BS!#REF!</f>
    </oc>
    <nc r="M21" t="e">
      <v>#REF!</v>
    </nc>
  </rcc>
  <rcc rId="5038" sId="10">
    <oc r="N21">
      <f>N20-BS!#REF!</f>
    </oc>
    <nc r="N21" t="e">
      <v>#REF!</v>
    </nc>
  </rcc>
  <rcc rId="5039" sId="10">
    <oc r="O21">
      <f>O20-BS!#REF!</f>
    </oc>
    <nc r="O21" t="e">
      <v>#REF!</v>
    </nc>
  </rcc>
  <rcc rId="5040" sId="10">
    <oc r="P21">
      <f>BS!#REF!-P20</f>
    </oc>
    <nc r="P21" t="e">
      <v>#REF!</v>
    </nc>
  </rcc>
  <rcc rId="5041" sId="10">
    <oc r="Q21">
      <f>BS!#REF!-Q20</f>
    </oc>
    <nc r="Q21" t="e">
      <v>#REF!</v>
    </nc>
  </rcc>
  <rcc rId="5042" sId="10">
    <oc r="R21">
      <f>BS!#REF!-R20</f>
    </oc>
    <nc r="R21" t="e">
      <v>#REF!</v>
    </nc>
  </rcc>
  <rcc rId="5043" sId="10">
    <oc r="S21">
      <f>BS!#REF!-S20</f>
    </oc>
    <nc r="S21" t="e">
      <v>#REF!</v>
    </nc>
  </rcc>
  <rcc rId="5044" sId="10">
    <oc r="T21">
      <f>BS!#REF!-T20</f>
    </oc>
    <nc r="T21" t="e">
      <v>#REF!</v>
    </nc>
  </rcc>
  <rcc rId="5045" sId="10">
    <oc r="U21">
      <f>BS!#REF!-U20</f>
    </oc>
    <nc r="U21" t="e">
      <v>#REF!</v>
    </nc>
  </rcc>
  <rcc rId="5046" sId="10">
    <oc r="V21">
      <f>BS!#REF!-V20</f>
    </oc>
    <nc r="V21" t="e">
      <v>#REF!</v>
    </nc>
  </rcc>
  <rcc rId="5047" sId="10">
    <oc r="G22">
      <f>G21-G20</f>
    </oc>
    <nc r="G22" t="e">
      <v>#REF!</v>
    </nc>
  </rcc>
  <rrc rId="5048" sId="10" ref="C1:C1048576" action="deleteCol">
    <undo index="0" exp="area" ref3D="1" dr="$C$1:$Q$1048576" dn="Z_9AF4A83C_CF57_4B40_8A74_6A0EA6C2FE5C_.wvu.Cols" sId="10"/>
    <undo index="0" exp="area" ref3D="1" dr="$C$1:$O$1048576" dn="Z_8DA78CF1_615A_4626_9893_6751995631A4_.wvu.Cols" sId="10"/>
    <undo index="0" exp="area" ref3D="1" dr="$C$1:$R$1048576" dn="Z_687A4863_1825_4D63_B732_E76682E6DE4F_.wvu.Cols" sId="10"/>
    <rfmt sheetId="10" xfDxf="1" sqref="C1:C1048576" start="0" length="0"/>
    <rcc rId="0" sId="10" s="1" dxf="1" numFmtId="19">
      <nc r="C2">
        <v>42825</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umFmtId="34">
      <nc r="C4">
        <v>24212430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5">
        <v>22182310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292894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21889416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2030120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2030120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7">
        <v>878321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22970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855351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25090751</v>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49" sId="10" ref="C1:C1048576" action="deleteCol">
    <undo index="0" exp="area" ref3D="1" dr="$C$1:$P$1048576" dn="Z_9AF4A83C_CF57_4B40_8A74_6A0EA6C2FE5C_.wvu.Cols" sId="10"/>
    <undo index="0" exp="area" ref3D="1" dr="$C$1:$N$1048576" dn="Z_8DA78CF1_615A_4626_9893_6751995631A4_.wvu.Cols" sId="10"/>
    <undo index="0" exp="area" ref3D="1" dr="$C$1:$Q$1048576" dn="Z_687A4863_1825_4D63_B732_E76682E6DE4F_.wvu.Cols" sId="10"/>
    <rfmt sheetId="10" xfDxf="1" sqref="C1:C1048576" start="0" length="0"/>
    <rcc rId="0" sId="10" s="1" dxf="1" numFmtId="19">
      <nc r="C2">
        <v>42916</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umFmtId="34">
      <nc r="C4">
        <v>24184070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5">
        <v>22034197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293619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21740578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2149873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2149873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7">
        <v>888437</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22405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866032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25072507</v>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0" sId="10" ref="C1:C1048576" action="deleteCol">
    <undo index="0" exp="area" ref3D="1" dr="$C$1:$O$1048576" dn="Z_9AF4A83C_CF57_4B40_8A74_6A0EA6C2FE5C_.wvu.Cols" sId="10"/>
    <undo index="0" exp="area" ref3D="1" dr="$C$1:$M$1048576" dn="Z_8DA78CF1_615A_4626_9893_6751995631A4_.wvu.Cols" sId="10"/>
    <undo index="0" exp="area" ref3D="1" dr="$C$1:$P$1048576" dn="Z_687A4863_1825_4D63_B732_E76682E6DE4F_.wvu.Cols" sId="10"/>
    <rfmt sheetId="10" xfDxf="1" sqref="C1:C1048576" start="0" length="0"/>
    <rcc rId="0" sId="10" s="1" dxf="1" numFmtId="19">
      <nc r="C2">
        <v>43008</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umFmtId="34">
      <nc r="C4">
        <v>25011794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5">
        <v>21610256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21610256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1239118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1239118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2162420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2162420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7">
        <v>914701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22093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892608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25926495</v>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1" sId="10" ref="C1:C1048576" action="deleteCol">
    <undo index="0" exp="area" ref3D="1" dr="$C$1:$N$1048576" dn="Z_9AF4A83C_CF57_4B40_8A74_6A0EA6C2FE5C_.wvu.Cols" sId="10"/>
    <undo index="0" exp="area" ref3D="1" dr="$C$1:$L$1048576" dn="Z_8DA78CF1_615A_4626_9893_6751995631A4_.wvu.Cols" sId="10"/>
    <undo index="0" exp="area" ref3D="1" dr="$C$1:$O$1048576" dn="Z_687A4863_1825_4D63_B732_E76682E6DE4F_.wvu.Cols" sId="10"/>
    <rfmt sheetId="10" xfDxf="1" sqref="C1:C1048576" start="0" length="0"/>
    <rcc rId="0" sId="10" s="1" dxf="1" numFmtId="19">
      <nc r="C2">
        <v>43100</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auto="1"/>
          <name val="Open Sans"/>
          <scheme val="none"/>
        </font>
        <numFmt numFmtId="166" formatCode="_(* #\ ###\ ##0_);_(* \(#\ ###\ ##0\);_(* &quot;-&quot;_);_(@_)"/>
        <alignment horizontal="right" vertical="center" wrapText="1" readingOrder="0"/>
      </dxf>
    </rfmt>
    <rcc rId="0" sId="10" s="1" dxf="1" numFmtId="34">
      <nc r="C4">
        <v>25984209</v>
      </nc>
      <ndxf>
        <font>
          <b/>
          <sz val="8"/>
          <color auto="1"/>
          <name val="Open Sans"/>
          <scheme val="none"/>
        </font>
        <numFmt numFmtId="166" formatCode="_(* #\ ###\ ##0_);_(* \(#\ ###\ ##0\);_(* &quot;-&quot;_);_(@_)"/>
        <alignment horizontal="left" vertical="center" wrapText="1" readingOrder="0"/>
        <border outline="0">
          <top style="dotted">
            <color rgb="FF6F7779"/>
          </top>
          <bottom style="dotted">
            <color rgb="FF6F7779"/>
          </bottom>
        </border>
      </ndxf>
    </rcc>
    <rcc rId="0" sId="10" s="1" dxf="1" numFmtId="34">
      <nc r="C5">
        <v>22514629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22514629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umFmtId="34">
      <nc r="C8">
        <v>1379839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1379839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umFmtId="34">
      <nc r="C10">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7">
        <v>920879</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19329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901550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26905088</v>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2" sId="10" ref="C1:C1048576" action="deleteCol">
    <undo index="0" exp="area" ref3D="1" dr="$C$1:$M$1048576" dn="Z_9AF4A83C_CF57_4B40_8A74_6A0EA6C2FE5C_.wvu.Cols" sId="10"/>
    <undo index="0" exp="area" ref3D="1" dr="$C$1:$K$1048576" dn="Z_8DA78CF1_615A_4626_9893_6751995631A4_.wvu.Cols" sId="10"/>
    <undo index="0" exp="area" ref3D="1" dr="$C$1:$N$1048576" dn="Z_687A4863_1825_4D63_B732_E76682E6DE4F_.wvu.Cols" sId="10"/>
    <rfmt sheetId="10" xfDxf="1" sqref="C1:C1048576" start="0" length="0"/>
    <rcc rId="0" sId="10" s="1" dxf="1" numFmtId="19">
      <nc r="C2">
        <v>43101</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25984209</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22514629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22514629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umFmtId="34">
      <nc r="C8">
        <v>1379839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1379839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umFmtId="34">
      <nc r="C10">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93165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812620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19329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793291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26889994</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cc rId="0" sId="10" dxf="1">
      <nc r="C22" t="e">
        <v>#REF!</v>
      </nc>
      <ndxf>
        <font>
          <sz val="11"/>
          <color theme="0"/>
          <name val="Calibri"/>
          <scheme val="minor"/>
        </font>
        <numFmt numFmtId="166" formatCode="_(* #\ ###\ ##0_);_(* \(#\ ###\ ##0\);_(* &quot;-&quot;_);_(@_)"/>
        <alignment vertical="top" wrapText="1" readingOrder="0"/>
      </ndxf>
    </rcc>
    <rfmt sheetId="10" sqref="C23" start="0" length="0">
      <dxf>
        <font>
          <sz val="11"/>
          <color theme="0"/>
          <name val="Calibri"/>
          <scheme val="minor"/>
        </font>
        <numFmt numFmtId="166" formatCode="_(* #\ ###\ ##0_);_(* \(#\ ###\ ##0\);_(* &quot;-&quot;_);_(@_)"/>
        <alignment vertical="top" wrapText="1" readingOrder="0"/>
      </dxf>
    </rfmt>
    <rfmt sheetId="10" sqref="C24" start="0" length="0">
      <dxf>
        <font>
          <sz val="11"/>
          <color theme="0"/>
          <name val="Calibri"/>
          <scheme val="minor"/>
        </font>
      </dxf>
    </rfmt>
    <rcc rId="0" sId="10" s="1" dxf="1" numFmtId="34">
      <nc r="C25">
        <v>25984209</v>
      </nc>
      <ndxf>
        <font>
          <sz val="9"/>
          <color theme="0"/>
          <name val="Open Sans"/>
          <scheme val="none"/>
        </font>
        <numFmt numFmtId="166" formatCode="_(* #\ ###\ ##0_);_(* \(#\ ###\ ##0\);_(* &quot;-&quot;_);_(@_)"/>
        <alignment horizontal="right" indent="1" readingOrder="0"/>
      </ndxf>
    </rcc>
    <rcc rId="0" sId="10" s="1" dxf="1" numFmtId="34">
      <nc r="C26">
        <v>93165</v>
      </nc>
      <ndxf>
        <font>
          <sz val="9"/>
          <color theme="0"/>
          <name val="Open Sans"/>
          <scheme val="none"/>
        </font>
        <numFmt numFmtId="166" formatCode="_(* #\ ###\ ##0_);_(* \(#\ ###\ ##0\);_(* &quot;-&quot;_);_(@_)"/>
        <alignment horizontal="right" indent="1" readingOrder="0"/>
      </ndxf>
    </rcc>
    <rcc rId="0" sId="10" s="1" dxf="1" numFmtId="34">
      <nc r="C27">
        <v>812620</v>
      </nc>
      <ndxf>
        <font>
          <sz val="9"/>
          <color theme="0"/>
          <name val="Open Sans"/>
          <scheme val="none"/>
        </font>
        <numFmt numFmtId="166" formatCode="_(* #\ ###\ ##0_);_(* \(#\ ###\ ##0\);_(* &quot;-&quot;_);_(@_)"/>
        <alignment horizontal="right" indent="1" readingOrder="0"/>
      </ndxf>
    </rcc>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3" sId="10" ref="C1:C1048576" action="deleteCol">
    <undo index="0" exp="area" ref3D="1" dr="$C$1:$L$1048576" dn="Z_9AF4A83C_CF57_4B40_8A74_6A0EA6C2FE5C_.wvu.Cols" sId="10"/>
    <undo index="0" exp="area" ref3D="1" dr="$C$1:$J$1048576" dn="Z_8DA78CF1_615A_4626_9893_6751995631A4_.wvu.Cols" sId="10"/>
    <undo index="0" exp="area" ref3D="1" dr="$C$1:$M$1048576" dn="Z_687A4863_1825_4D63_B732_E76682E6DE4F_.wvu.Cols" sId="10"/>
    <rfmt sheetId="10" xfDxf="1" sqref="C1:C1048576" start="0" length="0"/>
    <rcc rId="0" sId="10" s="1" dxf="1" numFmtId="19">
      <nc r="C2">
        <v>43190</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26750860</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24538574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24538574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82023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82023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2130263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2130263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99238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811584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19663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791921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27661682</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4" sId="10" ref="C1:C1048576" action="deleteCol">
    <undo index="0" exp="area" ref3D="1" dr="$C$1:$K$1048576" dn="Z_9AF4A83C_CF57_4B40_8A74_6A0EA6C2FE5C_.wvu.Cols" sId="10"/>
    <undo index="0" exp="area" ref3D="1" dr="$C$1:$I$1048576" dn="Z_8DA78CF1_615A_4626_9893_6751995631A4_.wvu.Cols" sId="10"/>
    <undo index="0" exp="area" ref3D="1" dr="$C$1:$L$1048576" dn="Z_687A4863_1825_4D63_B732_E76682E6DE4F_.wvu.Cols" sId="10"/>
    <rfmt sheetId="10" xfDxf="1" sqref="C1:C1048576" start="0" length="0"/>
    <rcc rId="0" sId="10" s="1" dxf="1" numFmtId="19">
      <nc r="C2">
        <v>43281</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32565132</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27154076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27154076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3279363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3279363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2131693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2131693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118746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843573</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18663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824910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33527451</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5" sId="10" ref="C1:C1048576" action="deleteCol">
    <undo index="0" exp="area" ref3D="1" dr="$C$1:$J$1048576" dn="Z_9AF4A83C_CF57_4B40_8A74_6A0EA6C2FE5C_.wvu.Cols" sId="10"/>
    <undo index="0" exp="area" ref3D="1" dr="$C$1:$H$1048576" dn="Z_8DA78CF1_615A_4626_9893_6751995631A4_.wvu.Cols" sId="10"/>
    <undo index="0" exp="area" ref3D="1" dr="$C$1:$K$1048576" dn="Z_687A4863_1825_4D63_B732_E76682E6DE4F_.wvu.Cols" sId="10"/>
    <rfmt sheetId="10" xfDxf="1" sqref="C1:C1048576" start="0" length="0"/>
    <rcc rId="0" sId="10" s="1" dxf="1" numFmtId="19">
      <nc r="C2">
        <v>43373</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33013402</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28624667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28624667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2299616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2299616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2089119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2089119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131330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841340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16297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825043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33986072</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5" formatCode="_-* #,##0.00\ _z_ł_-;\-* #,##0.00\ _z_ł_-;_-* &quot;-&quot;??\ _z_ł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numFmt numFmtId="166" formatCode="_(* #\ ###\ ##0_);_(* \(#\ ###\ ##0\);_(* &quot;-&quot;_);_(@_)"/>
      </dxf>
    </rfmt>
    <rfmt sheetId="10" sqref="C28" start="0" length="0">
      <dxf>
        <font>
          <sz val="11"/>
          <color theme="0"/>
          <name val="Calibri"/>
          <scheme val="minor"/>
        </font>
        <numFmt numFmtId="166" formatCode="_(* #\ ###\ ##0_);_(* \(#\ ###\ ##0\);_(* &quot;-&quot;_);_(@_)"/>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6" sId="10" ref="C1:C1048576" action="deleteCol">
    <undo index="0" exp="area" ref3D="1" dr="$C$1:$I$1048576" dn="Z_9AF4A83C_CF57_4B40_8A74_6A0EA6C2FE5C_.wvu.Cols" sId="10"/>
    <undo index="0" exp="area" ref3D="1" dr="$C$1:$G$1048576" dn="Z_8DA78CF1_615A_4626_9893_6751995631A4_.wvu.Cols" sId="10"/>
    <undo index="0" exp="area" ref3D="1" dr="$C$1:$J$1048576" dn="Z_687A4863_1825_4D63_B732_E76682E6DE4F_.wvu.Cols" sId="10"/>
    <rfmt sheetId="10" xfDxf="1" sqref="C1:C1048576" start="0" length="0"/>
    <rcc rId="0" sId="10" s="1" dxf="1" numFmtId="19">
      <nc r="C2">
        <v>43465</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36886457</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29068536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29068536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5999249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5999249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1818672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1818672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136511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821538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16720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804818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37844506</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7" sId="10" ref="C1:C1048576" action="deleteCol">
    <undo index="0" exp="area" ref3D="1" dr="$C$1:$H$1048576" dn="Z_9AF4A83C_CF57_4B40_8A74_6A0EA6C2FE5C_.wvu.Cols" sId="10"/>
    <undo index="0" exp="area" ref3D="1" dr="$C$1:$F$1048576" dn="Z_8DA78CF1_615A_4626_9893_6751995631A4_.wvu.Cols" sId="10"/>
    <undo index="0" exp="area" ref3D="1" dr="$C$1:$I$1048576" dn="Z_687A4863_1825_4D63_B732_E76682E6DE4F_.wvu.Cols" sId="10"/>
    <rfmt sheetId="10" xfDxf="1" sqref="C1:C1048576" start="0" length="0"/>
    <rcc rId="0" sId="10" s="1" dxf="1" numFmtId="19">
      <nc r="C2">
        <v>43555</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umFmtId="34">
      <nc r="C3">
        <v>36994963</v>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umFmtId="34">
      <nc r="C5">
        <v>31777287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31777287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3214666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3214666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0">
        <v>2003010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2003010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163878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6">
        <v>817717</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12897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804820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37976558</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8" sId="10" ref="C1:C1048576" action="deleteCol">
    <undo index="0" exp="area" ref3D="1" dr="$C$1:$G$1048576" dn="Z_9AF4A83C_CF57_4B40_8A74_6A0EA6C2FE5C_.wvu.Cols" sId="10"/>
    <undo index="0" exp="area" ref3D="1" dr="$C$1:$E$1048576" dn="Z_8DA78CF1_615A_4626_9893_6751995631A4_.wvu.Cols" sId="10"/>
    <undo index="0" exp="area" ref3D="1" dr="$C$1:$H$1048576" dn="Z_687A4863_1825_4D63_B732_E76682E6DE4F_.wvu.Cols" sId="10"/>
    <rfmt sheetId="10" xfDxf="1" sqref="C1:C1048576" start="0" length="0"/>
    <rcc rId="0" sId="10" dxf="1" numFmtId="19">
      <nc r="C2">
        <v>43646</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37097116</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33136741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33136741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1939700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1939700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2020675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2020675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177035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6">
        <v>807301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13997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793304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38081452</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59" sId="10" ref="C1:C1048576" action="deleteCol">
    <undo index="0" exp="area" ref3D="1" dr="$C$1:$F$1048576" dn="Z_9AF4A83C_CF57_4B40_8A74_6A0EA6C2FE5C_.wvu.Cols" sId="10"/>
    <undo index="0" exp="area" ref3D="1" dr="$C$1:$D$1048576" dn="Z_8DA78CF1_615A_4626_9893_6751995631A4_.wvu.Cols" sId="10"/>
    <undo index="0" exp="area" ref3D="1" dr="$C$1:$G$1048576" dn="Z_687A4863_1825_4D63_B732_E76682E6DE4F_.wvu.Cols" sId="10"/>
    <rfmt sheetId="10" xfDxf="1" sqref="C1:C1048576" start="0" length="0"/>
    <rcc rId="0" sId="10" dxf="1" numFmtId="19">
      <nc r="C2">
        <v>43738</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36585574</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34540831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34540831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2044743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2044743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187335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6">
        <v>808758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15164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793594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37581667</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60" sId="10" ref="C1:C1048576" action="deleteCol">
    <undo index="0" exp="area" ref3D="1" dr="$C$1:$E$1048576" dn="Z_9AF4A83C_CF57_4B40_8A74_6A0EA6C2FE5C_.wvu.Cols" sId="10"/>
    <undo index="0" exp="area" ref3D="1" dr="$C$1:$C$1048576" dn="Z_8DA78CF1_615A_4626_9893_6751995631A4_.wvu.Cols" sId="10"/>
    <undo index="0" exp="area" ref3D="1" dr="$C$1:$F$1048576" dn="Z_687A4863_1825_4D63_B732_E76682E6DE4F_.wvu.Cols" sId="10"/>
    <rfmt sheetId="10" xfDxf="1" sqref="C1:C1048576" start="0" length="0"/>
    <rcc rId="0" sId="10" dxf="1" numFmtId="19">
      <nc r="C2">
        <v>43830</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40248937</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34332625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34332625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3849679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3849679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2066633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2066633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194285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6">
        <v>884912</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19996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864916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41328134</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061" sId="10" ref="C1:C1048576" action="deleteCol">
    <undo index="0" exp="area" ref3D="1" dr="$C$1:$D$1048576" dn="Z_9AF4A83C_CF57_4B40_8A74_6A0EA6C2FE5C_.wvu.Cols" sId="10"/>
    <undo index="0" exp="area" ref3D="1" dr="$C$1:$E$1048576" dn="Z_687A4863_1825_4D63_B732_E76682E6DE4F_.wvu.Cols" sId="10"/>
    <rfmt sheetId="10" xfDxf="1" sqref="C1:C1048576" start="0" length="0"/>
    <rcc rId="0" sId="10" dxf="1" numFmtId="19">
      <nc r="C2">
        <v>43921</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40130536</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36500147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36500147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1499917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1499917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2130472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2130472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181321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6">
        <v>881236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16280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864956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41193093</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auto="1"/>
          <name val="Calibri"/>
          <scheme val="minor"/>
        </font>
      </dxf>
    </rfmt>
    <rfmt sheetId="10" sqref="C29" start="0" length="0">
      <dxf>
        <font>
          <sz val="11"/>
          <color auto="1"/>
          <name val="Calibri"/>
          <scheme val="minor"/>
        </font>
      </dxf>
    </rfmt>
    <rfmt sheetId="10" sqref="C30" start="0" length="0">
      <dxf>
        <font>
          <sz val="11"/>
          <color auto="1"/>
          <name val="Calibri"/>
          <scheme val="minor"/>
        </font>
      </dxf>
    </rfmt>
    <rfmt sheetId="10" sqref="C31" start="0" length="0">
      <dxf>
        <font>
          <sz val="11"/>
          <color auto="1"/>
          <name val="Calibri"/>
          <scheme val="minor"/>
        </font>
      </dxf>
    </rfmt>
    <rfmt sheetId="10" sqref="C32" start="0" length="0">
      <dxf>
        <font>
          <sz val="11"/>
          <color auto="1"/>
          <name val="Calibri"/>
          <scheme val="minor"/>
        </font>
      </dxf>
    </rfmt>
  </rrc>
  <rrc rId="5062" sId="10" ref="C1:C1048576" action="deleteCol">
    <undo index="0" exp="area" ref3D="1" dr="$C$1:$C$1048576" dn="Z_9AF4A83C_CF57_4B40_8A74_6A0EA6C2FE5C_.wvu.Cols" sId="10"/>
    <undo index="0" exp="area" ref3D="1" dr="$C$1:$D$1048576" dn="Z_687A4863_1825_4D63_B732_E76682E6DE4F_.wvu.Cols" sId="10"/>
    <rfmt sheetId="10" xfDxf="1" sqref="C1:C1048576" start="0" length="0"/>
    <rcc rId="0" sId="10" dxf="1" numFmtId="19">
      <nc r="C2">
        <v>44012</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55799648</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45429189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2040169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43389020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599997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599997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9770462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9770462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205854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6">
        <v>801440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19996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781444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56806942</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063" sId="10" ref="C1:C1048576" action="deleteCol">
    <undo index="0" exp="area" ref3D="1" dr="$C$1:$C$1048576" dn="Z_687A4863_1825_4D63_B732_E76682E6DE4F_.wvu.Cols" sId="10"/>
    <rfmt sheetId="10" xfDxf="1" sqref="C1:C1048576" start="0" length="0"/>
    <rcc rId="0" sId="10" dxf="1" numFmtId="19">
      <nc r="C2">
        <v>44104</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60192017</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45938077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1415156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44522921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14253940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14253940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103695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4">
        <v>105973</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5">
        <v>105973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6">
        <v>808264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24328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783936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61209949</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064" sId="10" ref="C1:C1048576" action="deleteCol">
    <rfmt sheetId="10" xfDxf="1" sqref="C1:C1048576" start="0" length="0"/>
    <rcc rId="0" sId="10" dxf="1" numFmtId="19">
      <nc r="C2">
        <v>44196</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C3">
        <v>65700052</v>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umFmtId="34">
      <nc r="C5">
        <v>46149191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1415983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44733208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8">
        <v>4999904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4999904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0">
        <v>14550957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14550957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110155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4">
        <v>115896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5">
        <v>115896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6">
        <v>857331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30594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826737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20">
        <v>66783434</v>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t="e">
        <v>#REF!</v>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065" sId="10" ref="E1:E1048576" action="deleteCol">
    <rfmt sheetId="10" xfDxf="1" sqref="E1:E1048576" start="0" length="0"/>
    <rcc rId="0" sId="10" dxf="1" numFmtId="19">
      <nc r="E2">
        <v>44469</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umFmtId="34">
      <nc r="E3">
        <v>68563302</v>
      </nc>
      <ndxf>
        <font>
          <b/>
          <sz val="8"/>
          <color auto="1"/>
          <name val="Open Sans"/>
          <scheme val="none"/>
        </font>
        <numFmt numFmtId="166" formatCode="_(* #\ ###\ ##0_);_(* \(#\ ###\ ##0\);_(* &quot;-&quot;_);_(@_)"/>
        <alignment horizontal="right" vertical="center" wrapText="1" readingOrder="0"/>
      </ndxf>
    </rcc>
    <rfmt sheetId="10" sqref="E4" start="0" length="0">
      <dxf>
        <font>
          <b/>
          <sz val="8"/>
          <color rgb="FFFF0000"/>
          <name val="Open Sans"/>
          <scheme val="none"/>
        </font>
        <alignment horizontal="left" vertical="center" wrapText="1" readingOrder="0"/>
        <border outline="0">
          <top style="dotted">
            <color rgb="FF6F7779"/>
          </top>
          <bottom style="dotted">
            <color rgb="FF6F7779"/>
          </bottom>
        </border>
      </dxf>
    </rfmt>
    <rcc rId="0" sId="10" dxf="1" numFmtId="34">
      <nc r="E5">
        <v>51550560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7">
        <v>51550560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8">
        <v>2000000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9">
        <v>2000000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0">
        <v>15012742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1">
        <v>15012742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2">
        <v>118325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E14">
        <v>3464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E15">
        <v>3464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6">
        <v>1363826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E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E18">
        <v>69319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E19">
        <v>1294507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E20">
        <v>70048917</v>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E21" t="e">
        <v>#REF!</v>
      </nc>
      <ndxf>
        <font>
          <sz val="11"/>
          <color theme="0"/>
          <name val="Calibri"/>
          <scheme val="minor"/>
        </font>
        <numFmt numFmtId="166" formatCode="_(* #\ ###\ ##0_);_(* \(#\ ###\ ##0\);_(* &quot;-&quot;_);_(@_)"/>
      </ndxf>
    </rcc>
    <rfmt sheetId="10" sqref="E22" start="0" length="0">
      <dxf>
        <font>
          <sz val="11"/>
          <color theme="0"/>
          <name val="Calibri"/>
          <scheme val="minor"/>
        </font>
      </dxf>
    </rfmt>
    <rfmt sheetId="10" sqref="E23" start="0" length="0">
      <dxf>
        <font>
          <sz val="11"/>
          <color theme="0"/>
          <name val="Calibri"/>
          <scheme val="minor"/>
        </font>
      </dxf>
    </rfmt>
    <rfmt sheetId="10" sqref="E24" start="0" length="0">
      <dxf>
        <font>
          <sz val="11"/>
          <color theme="0"/>
          <name val="Calibri"/>
          <scheme val="minor"/>
        </font>
      </dxf>
    </rfmt>
    <rfmt sheetId="10" sqref="E25" start="0" length="0">
      <dxf>
        <font>
          <sz val="11"/>
          <color theme="0"/>
          <name val="Calibri"/>
          <scheme val="minor"/>
        </font>
      </dxf>
    </rfmt>
    <rfmt sheetId="10" sqref="E26" start="0" length="0">
      <dxf>
        <font>
          <sz val="11"/>
          <color theme="0"/>
          <name val="Calibri"/>
          <scheme val="minor"/>
        </font>
      </dxf>
    </rfmt>
    <rfmt sheetId="10" sqref="E27" start="0" length="0">
      <dxf>
        <font>
          <sz val="11"/>
          <color theme="0"/>
          <name val="Calibri"/>
          <scheme val="minor"/>
        </font>
      </dxf>
    </rfmt>
  </rrc>
  <rfmt sheetId="10" sqref="F2" start="0" length="0">
    <dxf>
      <font>
        <sz val="8"/>
        <color rgb="FFCC0000"/>
        <name val="Open Sans"/>
        <scheme val="none"/>
      </font>
    </dxf>
  </rfmt>
  <rfmt sheetId="10" sqref="G2" start="0" length="0">
    <dxf>
      <font>
        <sz val="8"/>
        <color rgb="FFCC0000"/>
        <name val="Open Sans"/>
        <scheme val="none"/>
      </font>
    </dxf>
  </rfmt>
  <rcc rId="5066" sId="10" numFmtId="34">
    <oc r="E3">
      <f>W5+W8+W10</f>
    </oc>
    <nc r="E3">
      <v>70064796</v>
    </nc>
  </rcc>
  <rcc rId="5067" sId="10" odxf="1" dxf="1" numFmtId="34">
    <oc r="F3">
      <f>X5+X8+X10</f>
    </oc>
    <nc r="F3">
      <v>63541779</v>
    </nc>
    <ndxf>
      <font>
        <sz val="8"/>
        <color auto="1"/>
        <name val="Open Sans"/>
        <scheme val="none"/>
      </font>
    </ndxf>
  </rcc>
  <rcc rId="5068" sId="10" odxf="1" dxf="1" numFmtId="34">
    <oc r="G3">
      <f>Y5+Y8+Y10</f>
    </oc>
    <nc r="G3">
      <v>47864390</v>
    </nc>
    <ndxf>
      <font>
        <sz val="8"/>
        <color auto="1"/>
        <name val="Open Sans"/>
        <scheme val="none"/>
      </font>
    </ndxf>
  </rcc>
  <rfmt sheetId="10" sqref="E4" start="0" length="0">
    <dxf>
      <font>
        <sz val="8"/>
        <color auto="1"/>
        <name val="Open Sans"/>
        <scheme val="none"/>
      </font>
    </dxf>
  </rfmt>
  <rfmt sheetId="10" sqref="F4" start="0" length="0">
    <dxf>
      <font>
        <sz val="8"/>
        <color auto="1"/>
        <name val="Open Sans"/>
        <scheme val="none"/>
      </font>
    </dxf>
  </rfmt>
  <rfmt sheetId="10" sqref="G4" start="0" length="0">
    <dxf>
      <font>
        <sz val="8"/>
        <color auto="1"/>
        <name val="Open Sans"/>
        <scheme val="none"/>
      </font>
    </dxf>
  </rfmt>
  <rcc rId="5069" sId="10" numFmtId="34">
    <oc r="E5">
      <f>W7+W6</f>
    </oc>
    <nc r="E5">
      <v>49225514</v>
    </nc>
  </rcc>
  <rcc rId="5070" sId="10" odxf="1" dxf="1" numFmtId="34">
    <oc r="F5">
      <f>X7+X6</f>
    </oc>
    <nc r="F5">
      <v>46303468</v>
    </nc>
    <ndxf>
      <font>
        <sz val="8"/>
        <color auto="1"/>
        <name val="Open Sans"/>
        <scheme val="none"/>
      </font>
    </ndxf>
  </rcc>
  <rcc rId="5071" sId="10" odxf="1" dxf="1" numFmtId="34">
    <oc r="G5">
      <f>Y7+Y6</f>
    </oc>
    <nc r="G5">
      <v>45201966</v>
    </nc>
    <ndxf>
      <font>
        <sz val="8"/>
        <color auto="1"/>
        <name val="Open Sans"/>
        <scheme val="none"/>
      </font>
    </ndxf>
  </rcc>
  <rfmt sheetId="10" sqref="F6" start="0" length="0">
    <dxf>
      <font>
        <sz val="8"/>
        <color auto="1"/>
        <name val="Open Sans"/>
        <scheme val="none"/>
      </font>
    </dxf>
  </rfmt>
  <rfmt sheetId="10" sqref="G6" start="0" length="0">
    <dxf>
      <font>
        <sz val="8"/>
        <color auto="1"/>
        <name val="Open Sans"/>
        <scheme val="none"/>
      </font>
    </dxf>
  </rfmt>
  <rfmt sheetId="10" sqref="F7" start="0" length="0">
    <dxf>
      <font>
        <sz val="8"/>
        <color auto="1"/>
        <name val="Open Sans"/>
        <scheme val="none"/>
      </font>
    </dxf>
  </rfmt>
  <rfmt sheetId="10" sqref="G7" start="0" length="0">
    <dxf>
      <font>
        <sz val="8"/>
        <color auto="1"/>
        <name val="Open Sans"/>
        <scheme val="none"/>
      </font>
    </dxf>
  </rfmt>
  <rcc rId="5072" sId="10" numFmtId="34">
    <oc r="E8">
      <f>W9</f>
    </oc>
    <nc r="E8">
      <v>6997960</v>
    </nc>
  </rcc>
  <rcc rId="5073" sId="10" odxf="1" dxf="1" numFmtId="34">
    <oc r="F8">
      <f>X9</f>
    </oc>
    <nc r="F8">
      <v>4000000</v>
    </nc>
    <ndxf>
      <font>
        <sz val="8"/>
        <color auto="1"/>
        <name val="Open Sans"/>
        <scheme val="none"/>
      </font>
    </ndxf>
  </rcc>
  <rcc rId="5074" sId="10" odxf="1" dxf="1" numFmtId="34">
    <oc r="G8">
      <f>Y9</f>
    </oc>
    <nc r="G8">
      <v>0</v>
    </nc>
    <ndxf>
      <font>
        <sz val="8"/>
        <color auto="1"/>
        <name val="Open Sans"/>
        <scheme val="none"/>
      </font>
    </ndxf>
  </rcc>
  <rfmt sheetId="10" sqref="F9" start="0" length="0">
    <dxf>
      <font>
        <sz val="8"/>
        <color auto="1"/>
        <name val="Open Sans"/>
        <scheme val="none"/>
      </font>
    </dxf>
  </rfmt>
  <rcc rId="5075" sId="10" odxf="1" dxf="1" numFmtId="34">
    <oc r="G9">
      <f>0</f>
    </oc>
    <nc r="G9">
      <v>0</v>
    </nc>
    <ndxf>
      <font>
        <sz val="8"/>
        <color auto="1"/>
        <name val="Open Sans"/>
        <scheme val="none"/>
      </font>
    </ndxf>
  </rcc>
  <rcc rId="5076" sId="10" numFmtId="34">
    <oc r="E10">
      <f>W11</f>
    </oc>
    <nc r="E10">
      <v>13841322</v>
    </nc>
  </rcc>
  <rcc rId="5077" sId="10" odxf="1" dxf="1" numFmtId="34">
    <oc r="F10">
      <f>X11</f>
    </oc>
    <nc r="F10">
      <v>13238311</v>
    </nc>
    <ndxf>
      <font>
        <sz val="8"/>
        <color auto="1"/>
        <name val="Open Sans"/>
        <scheme val="none"/>
      </font>
    </ndxf>
  </rcc>
  <rcc rId="5078" sId="10" odxf="1" dxf="1" numFmtId="34">
    <oc r="G10">
      <f>Y11</f>
    </oc>
    <nc r="G10">
      <v>2662424</v>
    </nc>
    <ndxf>
      <font>
        <sz val="8"/>
        <color auto="1"/>
        <name val="Open Sans"/>
        <scheme val="none"/>
      </font>
    </ndxf>
  </rcc>
  <rfmt sheetId="10" sqref="F11" start="0" length="0">
    <dxf>
      <font>
        <sz val="8"/>
        <color auto="1"/>
        <name val="Open Sans"/>
        <scheme val="none"/>
      </font>
    </dxf>
  </rfmt>
  <rfmt sheetId="10" sqref="G11" start="0" length="0">
    <dxf>
      <font>
        <sz val="8"/>
        <color auto="1"/>
        <name val="Open Sans"/>
        <scheme val="none"/>
      </font>
    </dxf>
  </rfmt>
  <rfmt sheetId="10" sqref="E12" start="0" length="0">
    <dxf/>
  </rfmt>
  <rfmt sheetId="10" sqref="F12" start="0" length="0">
    <dxf>
      <font>
        <sz val="8"/>
        <color auto="1"/>
        <name val="Open Sans"/>
        <scheme val="none"/>
      </font>
    </dxf>
  </rfmt>
  <rfmt sheetId="10" sqref="G12" start="0" length="0">
    <dxf>
      <font>
        <sz val="8"/>
        <color auto="1"/>
        <name val="Open Sans"/>
        <scheme val="none"/>
      </font>
    </dxf>
  </rfmt>
  <rfmt sheetId="10" sqref="E13" start="0" length="0">
    <dxf/>
  </rfmt>
  <rfmt sheetId="10" sqref="F13" start="0" length="0">
    <dxf>
      <font>
        <sz val="8"/>
        <color auto="1"/>
        <name val="Open Sans"/>
        <scheme val="none"/>
      </font>
    </dxf>
  </rfmt>
  <rfmt sheetId="10" sqref="G13" start="0" length="0">
    <dxf>
      <font>
        <sz val="8"/>
        <color auto="1"/>
        <name val="Open Sans"/>
        <scheme val="none"/>
      </font>
    </dxf>
  </rfmt>
  <rcc rId="5079" sId="10" numFmtId="34">
    <oc r="E14">
      <f>W15</f>
    </oc>
    <nc r="E14">
      <v>3427</v>
    </nc>
  </rcc>
  <rcc rId="5080" sId="10" odxf="1" s="1" dxf="1" numFmtId="34">
    <oc r="F14">
      <f>X15</f>
    </oc>
    <nc r="F14">
      <v>3610</v>
    </nc>
    <ndxf/>
  </rcc>
  <rcc rId="5081" sId="10" odxf="1" s="1" dxf="1" numFmtId="34">
    <oc r="G14">
      <f>Y15</f>
    </oc>
    <nc r="G14">
      <v>3438</v>
    </nc>
    <ndxf>
      <font>
        <sz val="8"/>
        <color auto="1"/>
        <name val="Open Sans"/>
        <scheme val="none"/>
      </font>
    </ndxf>
  </rcc>
  <rfmt sheetId="10" s="1" sqref="F15" start="0" length="0">
    <dxf/>
  </rfmt>
  <rfmt sheetId="10" s="1" sqref="G15" start="0" length="0">
    <dxf>
      <font>
        <sz val="8"/>
        <color auto="1"/>
        <name val="Open Sans"/>
        <scheme val="none"/>
      </font>
    </dxf>
  </rfmt>
  <rcc rId="5082" sId="10" numFmtId="34">
    <oc r="E16">
      <f>W18+W19</f>
    </oc>
    <nc r="E16">
      <v>259788</v>
    </nc>
  </rcc>
  <rcc rId="5083" sId="10" odxf="1" dxf="1" numFmtId="34">
    <oc r="F16">
      <f>X18+X19</f>
    </oc>
    <nc r="F16">
      <v>270798</v>
    </nc>
    <ndxf/>
  </rcc>
  <rcc rId="5084" sId="10" odxf="1" dxf="1" numFmtId="34">
    <oc r="G16">
      <f>Y18+Y19</f>
    </oc>
    <nc r="G16">
      <v>177287</v>
    </nc>
    <ndxf>
      <font>
        <sz val="8"/>
        <color auto="1"/>
        <name val="Open Sans"/>
        <scheme val="none"/>
      </font>
    </ndxf>
  </rcc>
  <rfmt sheetId="10" sqref="F17" start="0" length="0">
    <dxf>
      <font>
        <sz val="8"/>
        <color auto="1"/>
        <name val="Open Sans"/>
        <scheme val="none"/>
      </font>
    </dxf>
  </rfmt>
  <rfmt sheetId="10" sqref="G17" start="0" length="0">
    <dxf>
      <font>
        <sz val="8"/>
        <color auto="1"/>
        <name val="Open Sans"/>
        <scheme val="none"/>
      </font>
    </dxf>
  </rfmt>
  <rfmt sheetId="10" sqref="F18" start="0" length="0">
    <dxf>
      <font>
        <sz val="8"/>
        <color auto="1"/>
        <name val="Open Sans"/>
        <scheme val="none"/>
      </font>
    </dxf>
  </rfmt>
  <rfmt sheetId="10" sqref="G18" start="0" length="0">
    <dxf>
      <font>
        <sz val="8"/>
        <color auto="1"/>
        <name val="Open Sans"/>
        <scheme val="none"/>
      </font>
    </dxf>
  </rfmt>
  <rfmt sheetId="10" sqref="F19" start="0" length="0">
    <dxf>
      <font>
        <sz val="8"/>
        <color auto="1"/>
        <name val="Open Sans"/>
        <scheme val="none"/>
      </font>
    </dxf>
  </rfmt>
  <rfmt sheetId="10" sqref="G19" start="0" length="0">
    <dxf>
      <font>
        <sz val="8"/>
        <color auto="1"/>
        <name val="Open Sans"/>
        <scheme val="none"/>
      </font>
    </dxf>
  </rfmt>
  <rcc rId="5085" sId="10" odxf="1" dxf="1" numFmtId="34">
    <oc r="E20">
      <f>W3+W12+W14+W16+W13</f>
    </oc>
    <nc r="E20">
      <v>71866260</v>
    </nc>
    <ndxf>
      <font>
        <sz val="8"/>
        <color rgb="FFEC0000"/>
        <name val="Open Sans"/>
        <scheme val="none"/>
      </font>
    </ndxf>
  </rcc>
  <rcc rId="5086" sId="10" odxf="1" s="1" dxf="1" numFmtId="34">
    <oc r="F20">
      <f>X3+X12+X14+X16+X13</f>
    </oc>
    <nc r="F20">
      <v>66394854</v>
    </nc>
    <ndxf>
      <font>
        <sz val="8"/>
        <color rgb="FFEC0000"/>
        <name val="Open Sans"/>
        <scheme val="none"/>
      </font>
    </ndxf>
  </rcc>
  <rcc rId="5087" sId="10" odxf="1" s="1" dxf="1" numFmtId="34">
    <oc r="G20">
      <f>Y3+Y12+Y14+Y16+Y13</f>
    </oc>
    <nc r="G20">
      <v>62902779</v>
    </nc>
    <ndxf>
      <font>
        <sz val="8"/>
        <color rgb="FFEC0000"/>
        <name val="Open Sans"/>
        <scheme val="none"/>
      </font>
    </ndxf>
  </rcc>
  <rcc rId="5088" sId="10" numFmtId="34">
    <oc r="E21">
      <f>BS!D13-W20</f>
    </oc>
    <nc r="E21">
      <v>0</v>
    </nc>
  </rcc>
  <rcc rId="5089" sId="10" odxf="1" dxf="1" numFmtId="34">
    <oc r="F21">
      <f>BS!E13-X20</f>
    </oc>
    <nc r="F21">
      <v>0</v>
    </nc>
    <ndxf>
      <font>
        <color theme="0"/>
      </font>
    </ndxf>
  </rcc>
  <rcc rId="5090" sId="10" odxf="1" dxf="1" numFmtId="34">
    <oc r="G21">
      <f>BS!F13-Y20</f>
    </oc>
    <nc r="G21">
      <v>0</v>
    </nc>
    <ndxf>
      <font>
        <color theme="0"/>
      </font>
    </ndxf>
  </rcc>
  <rfmt sheetId="10" sqref="E22" start="0" length="0">
    <dxf>
      <font>
        <color theme="0"/>
      </font>
      <numFmt numFmtId="0" formatCode="General"/>
    </dxf>
  </rfmt>
  <rfmt sheetId="10" sqref="F22" start="0" length="0">
    <dxf>
      <font>
        <sz val="11"/>
        <color theme="0"/>
        <name val="Calibri"/>
        <scheme val="minor"/>
      </font>
    </dxf>
  </rfmt>
  <rfmt sheetId="10" sqref="G22" start="0" length="0">
    <dxf>
      <font>
        <sz val="11"/>
        <color theme="0"/>
        <name val="Calibri"/>
        <scheme val="minor"/>
      </font>
    </dxf>
  </rfmt>
  <rfmt sheetId="10" sqref="F23" start="0" length="0">
    <dxf>
      <font>
        <sz val="11"/>
        <color theme="0"/>
        <name val="Calibri"/>
        <scheme val="minor"/>
      </font>
    </dxf>
  </rfmt>
  <rfmt sheetId="10" sqref="G23" start="0" length="0">
    <dxf>
      <font>
        <sz val="11"/>
        <color theme="0"/>
        <name val="Calibri"/>
        <scheme val="minor"/>
      </font>
    </dxf>
  </rfmt>
  <rfmt sheetId="10" sqref="F24" start="0" length="0">
    <dxf>
      <font>
        <sz val="11"/>
        <color theme="0"/>
        <name val="Calibri"/>
        <scheme val="minor"/>
      </font>
    </dxf>
  </rfmt>
  <rfmt sheetId="10" sqref="G24" start="0" length="0">
    <dxf>
      <font>
        <sz val="11"/>
        <color theme="0"/>
        <name val="Calibri"/>
        <scheme val="minor"/>
      </font>
    </dxf>
  </rfmt>
  <rfmt sheetId="10" sqref="F25" start="0" length="0">
    <dxf>
      <font>
        <sz val="11"/>
        <color theme="0"/>
        <name val="Calibri"/>
        <scheme val="minor"/>
      </font>
    </dxf>
  </rfmt>
  <rfmt sheetId="10" sqref="G25" start="0" length="0">
    <dxf>
      <font>
        <sz val="11"/>
        <color theme="0"/>
        <name val="Calibri"/>
        <scheme val="minor"/>
      </font>
    </dxf>
  </rfmt>
  <rfmt sheetId="10" sqref="F26" start="0" length="0">
    <dxf>
      <font>
        <sz val="11"/>
        <color theme="0"/>
        <name val="Calibri"/>
        <scheme val="minor"/>
      </font>
    </dxf>
  </rfmt>
  <rfmt sheetId="10" sqref="G26" start="0" length="0">
    <dxf>
      <font>
        <sz val="11"/>
        <color theme="0"/>
        <name val="Calibri"/>
        <scheme val="minor"/>
      </font>
    </dxf>
  </rfmt>
  <rfmt sheetId="10" sqref="F27" start="0" length="0">
    <dxf>
      <font>
        <sz val="11"/>
        <color theme="0"/>
        <name val="Calibri"/>
        <scheme val="minor"/>
      </font>
    </dxf>
  </rfmt>
  <rfmt sheetId="10" sqref="G27" start="0" length="0">
    <dxf>
      <font>
        <sz val="11"/>
        <color theme="0"/>
        <name val="Calibri"/>
        <scheme val="minor"/>
      </font>
    </dxf>
  </rfmt>
  <rcv guid="{94D3F5C6-9F13-4557-913D-E7CD376B110B}" action="delete"/>
  <rdn rId="0" localSheetId="3" customView="1" name="Z_94D3F5C6_9F13_4557_913D_E7CD376B110B_.wvu.PrintArea" hidden="1" oldHidden="1">
    <formula>BS!$A$1:$C$53</formula>
    <oldFormula>BS!$A$1:$C$53</oldFormula>
  </rdn>
  <rdn rId="0" localSheetId="9" customView="1" name="Z_94D3F5C6_9F13_4557_913D_E7CD376B110B_.wvu.Rows" hidden="1" oldHidden="1">
    <formula>'Należności od klientów'!$8:$8</formula>
    <oldFormula>'Należności od klientów'!$8:$8</oldFormula>
  </rdn>
  <rcv guid="{94D3F5C6-9F13-4557-913D-E7CD376B110B}" action="add"/>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20" sId="9" numFmtId="34">
    <oc r="V19">
      <v>84898255</v>
    </oc>
    <nc r="V19" t="inlineStr">
      <is>
        <t>ok</t>
      </is>
    </nc>
  </rcc>
  <rfmt sheetId="2" s="1" sqref="X1" start="0" length="0">
    <dxf>
      <font>
        <sz val="9"/>
        <color rgb="FFCC0000"/>
        <name val="Open Sans"/>
        <scheme val="none"/>
      </font>
      <fill>
        <patternFill patternType="none">
          <bgColor indexed="65"/>
        </patternFill>
      </fill>
      <alignment horizontal="right" wrapText="1" readingOrder="0"/>
      <border outline="0">
        <left style="thin">
          <color indexed="9"/>
        </left>
        <right style="thin">
          <color indexed="9"/>
        </right>
        <top style="thin">
          <color indexed="9"/>
        </top>
        <bottom style="medium">
          <color rgb="FFCC0000"/>
        </bottom>
      </border>
    </dxf>
  </rfmt>
  <rfmt sheetId="3" sqref="Z1" start="0" length="0">
    <dxf>
      <font>
        <b/>
        <sz val="9"/>
        <color rgb="FFCC0000"/>
        <name val="Open Sans"/>
        <scheme val="none"/>
      </font>
      <numFmt numFmtId="19" formatCode="dd/mm/yyyy"/>
      <alignment horizontal="right" wrapText="1" readingOrder="0"/>
      <border outline="0">
        <top style="thin">
          <color indexed="9"/>
        </top>
        <bottom style="medium">
          <color rgb="FFCC0000"/>
        </bottom>
      </border>
    </dxf>
  </rfmt>
  <rfmt sheetId="3" s="1" sqref="Z3"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5"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6" start="0" length="0">
    <dxf>
      <font>
        <sz val="9"/>
        <color auto="1"/>
        <name val="Open Sans"/>
        <scheme val="none"/>
      </font>
      <alignment horizontal="right" indent="1" readingOrder="0"/>
      <border outline="0">
        <left style="thin">
          <color indexed="9"/>
        </left>
        <right style="thin">
          <color indexed="9"/>
        </right>
        <top style="dotted">
          <color rgb="FF6F7779"/>
        </top>
        <bottom style="dotted">
          <color rgb="FF6F7779"/>
        </bottom>
      </border>
    </dxf>
  </rfmt>
  <rfmt sheetId="3" s="1" sqref="Z7"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8"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9"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0"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1"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2"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3"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4"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5"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6"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7"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8"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19"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0"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1"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2"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3"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4"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5"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6"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7"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8"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29" start="0" length="0">
    <dxf>
      <font>
        <b/>
        <sz val="9"/>
        <color rgb="FFEC0000"/>
        <name val="Open Sans"/>
        <scheme val="none"/>
      </font>
      <numFmt numFmtId="3" formatCode="#,##0"/>
      <alignment horizontal="right" readingOrder="0"/>
      <border outline="0">
        <left style="thin">
          <color indexed="9"/>
        </left>
        <bottom style="thin">
          <color rgb="FFEC0000"/>
        </bottom>
      </border>
    </dxf>
  </rfmt>
  <rfmt sheetId="3" s="1" sqref="Z31"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2"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3"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4"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5"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6"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7"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8"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39"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0"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1"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2"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3"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Z44"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5"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Z46"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7"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8"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49"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50" start="0" length="0">
    <dxf>
      <font>
        <sz val="9"/>
        <color auto="1"/>
        <name val="Open Sans"/>
        <scheme val="none"/>
      </font>
      <numFmt numFmtId="167"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Z51"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Z52"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Z53" start="0" length="0">
    <dxf>
      <font>
        <b/>
        <sz val="9"/>
        <color auto="1"/>
        <name val="Open Sans"/>
        <scheme val="none"/>
      </font>
      <numFmt numFmtId="3" formatCode="#,##0"/>
      <alignment horizontal="right" readingOrder="0"/>
      <border outline="0">
        <left style="thin">
          <color indexed="9"/>
        </left>
        <bottom style="thin">
          <color rgb="FFEC0000"/>
        </bottom>
      </border>
    </dxf>
  </rfmt>
  <rfmt sheetId="3" sqref="Z54" start="0" length="0">
    <dxf>
      <numFmt numFmtId="3" formatCode="#,##0"/>
    </dxf>
  </rfmt>
  <rfmt sheetId="3" sqref="Z55" start="0" length="0">
    <dxf>
      <font>
        <sz val="8"/>
        <color auto="1"/>
        <name val="Open Sans"/>
        <scheme val="none"/>
      </font>
      <numFmt numFmtId="3" formatCode="#,##0"/>
    </dxf>
  </rfmt>
  <rfmt sheetId="3" sqref="Z56" start="0" length="0">
    <dxf>
      <font>
        <sz val="9"/>
        <color auto="1"/>
        <name val="Open Sans"/>
        <scheme val="none"/>
      </font>
    </dxf>
  </rfmt>
  <rfmt sheetId="3" sqref="Z57" start="0" length="0">
    <dxf>
      <font>
        <sz val="9"/>
        <color auto="1"/>
        <name val="Open Sans"/>
        <scheme val="none"/>
      </font>
    </dxf>
  </rfmt>
  <rfmt sheetId="3" sqref="Z58" start="0" length="0">
    <dxf>
      <font>
        <sz val="9"/>
        <color auto="1"/>
        <name val="Open Sans"/>
        <scheme val="none"/>
      </font>
    </dxf>
  </rfmt>
  <rfmt sheetId="3" sqref="Z59" start="0" length="0">
    <dxf>
      <font>
        <sz val="9"/>
        <color auto="1"/>
        <name val="Open Sans"/>
        <scheme val="none"/>
      </font>
    </dxf>
  </rfmt>
  <rfmt sheetId="3" sqref="Z60" start="0" length="0">
    <dxf>
      <font>
        <sz val="9"/>
        <name val="Open Sans"/>
        <scheme val="none"/>
      </font>
    </dxf>
  </rfmt>
  <rfmt sheetId="3" sqref="Z61" start="0" length="0">
    <dxf>
      <font>
        <sz val="9"/>
        <name val="Open Sans"/>
        <scheme val="none"/>
      </font>
    </dxf>
  </rfmt>
  <rfmt sheetId="3" sqref="Z62" start="0" length="0">
    <dxf>
      <font>
        <sz val="9"/>
        <name val="Open Sans"/>
        <scheme val="none"/>
      </font>
    </dxf>
  </rfmt>
  <rfmt sheetId="3" sqref="Z63" start="0" length="0">
    <dxf>
      <font>
        <sz val="9"/>
        <name val="Open Sans"/>
        <scheme val="none"/>
      </font>
    </dxf>
  </rfmt>
  <rfmt sheetId="3" sqref="Z64" start="0" length="0">
    <dxf>
      <font>
        <sz val="9"/>
        <color auto="1"/>
        <name val="Open Sans"/>
        <scheme val="none"/>
      </font>
    </dxf>
  </rfmt>
  <rfmt sheetId="3" sqref="Z65" start="0" length="0">
    <dxf>
      <font>
        <sz val="9"/>
        <color auto="1"/>
        <name val="Open Sans"/>
        <scheme val="none"/>
      </font>
    </dxf>
  </rfmt>
  <rfmt sheetId="3" sqref="Z66" start="0" length="0">
    <dxf>
      <font>
        <sz val="9"/>
        <color auto="1"/>
        <name val="Open Sans"/>
        <scheme val="none"/>
      </font>
    </dxf>
  </rfmt>
  <rfmt sheetId="3" sqref="Z67" start="0" length="0">
    <dxf>
      <font>
        <sz val="9"/>
        <name val="Open Sans"/>
        <scheme val="none"/>
      </font>
    </dxf>
  </rfmt>
  <rfmt sheetId="3" sqref="Z68" start="0" length="0">
    <dxf>
      <font>
        <sz val="9"/>
        <name val="Open Sans"/>
        <scheme val="none"/>
      </font>
    </dxf>
  </rfmt>
  <rfmt sheetId="3" sqref="Z69" start="0" length="0">
    <dxf>
      <font>
        <sz val="9"/>
        <name val="Open Sans"/>
        <scheme val="none"/>
      </font>
    </dxf>
  </rfmt>
  <rfmt sheetId="3" sqref="Z70" start="0" length="0">
    <dxf>
      <font>
        <sz val="9"/>
        <name val="Open Sans"/>
        <scheme val="none"/>
      </font>
    </dxf>
  </rfmt>
  <rfmt sheetId="3" sqref="Z71" start="0" length="0">
    <dxf>
      <font>
        <sz val="9"/>
        <color auto="1"/>
        <name val="Open Sans"/>
        <scheme val="none"/>
      </font>
    </dxf>
  </rfmt>
  <rfmt sheetId="3" sqref="Z72" start="0" length="0">
    <dxf>
      <font>
        <sz val="9"/>
        <name val="Open Sans"/>
        <scheme val="none"/>
      </font>
    </dxf>
  </rfmt>
  <rfmt sheetId="3" sqref="Z73" start="0" length="0">
    <dxf>
      <font>
        <sz val="9"/>
        <name val="Open Sans"/>
        <scheme val="none"/>
      </font>
    </dxf>
  </rfmt>
  <rfmt sheetId="3" sqref="Z74" start="0" length="0">
    <dxf>
      <font>
        <sz val="9"/>
        <name val="Open Sans"/>
        <scheme val="none"/>
      </font>
    </dxf>
  </rfmt>
  <rfmt sheetId="3" sqref="Z75" start="0" length="0">
    <dxf>
      <font>
        <sz val="9"/>
        <name val="Open Sans"/>
        <scheme val="none"/>
      </font>
    </dxf>
  </rfmt>
  <rfmt sheetId="3" sqref="Z76" start="0" length="0">
    <dxf>
      <font>
        <sz val="9"/>
        <name val="Open Sans"/>
        <scheme val="none"/>
      </font>
    </dxf>
  </rfmt>
  <rfmt sheetId="3" sqref="Z77" start="0" length="0">
    <dxf>
      <font>
        <sz val="9"/>
        <name val="Open Sans"/>
        <scheme val="none"/>
      </font>
    </dxf>
  </rfmt>
  <rfmt sheetId="3" sqref="Z78" start="0" length="0">
    <dxf>
      <font>
        <sz val="9"/>
        <name val="Open Sans"/>
        <scheme val="none"/>
      </font>
    </dxf>
  </rfmt>
  <rfmt sheetId="3" sqref="Z79" start="0" length="0">
    <dxf>
      <font>
        <sz val="9"/>
        <name val="Open Sans"/>
        <scheme val="none"/>
      </font>
    </dxf>
  </rfmt>
  <rfmt sheetId="3" sqref="Z80" start="0" length="0">
    <dxf>
      <font>
        <sz val="9"/>
        <color auto="1"/>
        <name val="Open Sans"/>
        <scheme val="none"/>
      </font>
    </dxf>
  </rfmt>
  <rfmt sheetId="3" sqref="Z81" start="0" length="0">
    <dxf>
      <font>
        <sz val="9"/>
        <color auto="1"/>
        <name val="Open Sans"/>
        <scheme val="none"/>
      </font>
    </dxf>
  </rfmt>
  <rfmt sheetId="3" sqref="Z82" start="0" length="0">
    <dxf>
      <font>
        <sz val="9"/>
        <color auto="1"/>
        <name val="Open Sans"/>
        <scheme val="none"/>
      </font>
    </dxf>
  </rfmt>
  <rfmt sheetId="3" sqref="Z83" start="0" length="0">
    <dxf>
      <font>
        <sz val="9"/>
        <color auto="1"/>
        <name val="Open Sans"/>
        <scheme val="none"/>
      </font>
    </dxf>
  </rfmt>
  <rfmt sheetId="3" sqref="Z84" start="0" length="0">
    <dxf>
      <font>
        <sz val="9"/>
        <color auto="1"/>
        <name val="Open Sans"/>
        <scheme val="none"/>
      </font>
    </dxf>
  </rfmt>
  <rfmt sheetId="3" sqref="Z85" start="0" length="0">
    <dxf>
      <font>
        <sz val="9"/>
        <color auto="1"/>
        <name val="Open Sans"/>
        <scheme val="none"/>
      </font>
    </dxf>
  </rfmt>
  <rfmt sheetId="3" sqref="Z86" start="0" length="0">
    <dxf>
      <font>
        <sz val="9"/>
        <color auto="1"/>
        <name val="Open Sans"/>
        <scheme val="none"/>
      </font>
    </dxf>
  </rfmt>
  <rfmt sheetId="3" sqref="Z87" start="0" length="0">
    <dxf>
      <font>
        <sz val="9"/>
        <color auto="1"/>
        <name val="Open Sans"/>
        <scheme val="none"/>
      </font>
    </dxf>
  </rfmt>
  <rcc rId="2721" sId="3" numFmtId="19">
    <nc r="Z1">
      <v>44742</v>
    </nc>
  </rcc>
  <rcc rId="2722" sId="3">
    <nc r="Z54">
      <f>Z29-Z53</f>
    </nc>
  </rcc>
  <rcc rId="2723" sId="3">
    <nc r="Z53">
      <f>Z43+Z52</f>
    </nc>
  </rcc>
  <rcc rId="2724" sId="3">
    <nc r="Z52">
      <f>Z45+Z51</f>
    </nc>
  </rcc>
  <rcc rId="2725" sId="3">
    <nc r="Z45">
      <f>SUM(Z46:Z50)</f>
    </nc>
  </rcc>
  <rcc rId="2726" sId="3">
    <nc r="Z43">
      <f>SUM(Z31:Z42)</f>
    </nc>
  </rcc>
  <rcc rId="2727" sId="3">
    <nc r="Z29">
      <f>Z3+Z4+Z5+Z6+Z11+Z13+Z20+Z21+Z22+Z23+Z24+Z25+Z26+Z27+Z28+Z19</f>
    </nc>
  </rcc>
  <rcc rId="2728" sId="3">
    <nc r="Z13">
      <f>SUM(Z14:Z18)</f>
    </nc>
  </rcc>
  <rcc rId="2729" sId="3">
    <nc r="Z6">
      <f>Z7+Z8+Z9+Z10</f>
    </nc>
  </rcc>
  <rcc rId="2730" sId="3">
    <nc r="Z3">
      <f>'P:\GIELDA\2022\PÓŁROCZE 2022\[SAB PSR 2022.xlsx]BS skon'!$D5</f>
    </nc>
  </rcc>
  <rcc rId="2731" sId="3">
    <nc r="Z4">
      <f>'P:\GIELDA\2022\PÓŁROCZE 2022\[SAB PSR 2022.xlsx]BS skon'!$D6</f>
    </nc>
  </rcc>
  <rcc rId="2732" sId="3">
    <nc r="Z5">
      <f>'P:\GIELDA\2022\PÓŁROCZE 2022\[SAB PSR 2022.xlsx]BS skon'!$D$7+'P:\GIELDA\2022\PÓŁROCZE 2022\[SAB PSR 2022.xlsx]BS skon'!$D$8</f>
    </nc>
  </rcc>
  <rcc rId="2733" sId="3">
    <nc r="Z7">
      <f>'P:\GIELDA\2022\PÓŁROCZE 2022\[SAB PSR 2022.xlsx]BS skon'!$D10</f>
    </nc>
  </rcc>
  <rcc rId="2734" sId="3">
    <nc r="Z8">
      <f>'P:\GIELDA\2022\PÓŁROCZE 2022\[SAB PSR 2022.xlsx]BS skon'!$D11</f>
    </nc>
  </rcc>
  <rcc rId="2735" sId="3">
    <nc r="Z9">
      <f>'P:\GIELDA\2022\PÓŁROCZE 2022\[SAB PSR 2022.xlsx]BS skon'!$D12</f>
    </nc>
  </rcc>
  <rcc rId="2736" sId="3">
    <nc r="Z10">
      <f>'P:\GIELDA\2022\PÓŁROCZE 2022\[SAB PSR 2022.xlsx]BS skon'!$D13</f>
    </nc>
  </rcc>
  <rcc rId="2737" sId="3">
    <nc r="Z11">
      <f>'P:\GIELDA\2022\PÓŁROCZE 2022\[SAB PSR 2022.xlsx]BS skon'!$D14</f>
    </nc>
  </rcc>
  <rcc rId="2738" sId="3">
    <nc r="Z14">
      <f>'P:\GIELDA\2022\PÓŁROCZE 2022\[SAB PSR 2022.xlsx]BS skon'!$D16</f>
    </nc>
  </rcc>
  <rcc rId="2739" sId="3">
    <nc r="Z15">
      <f>'P:\GIELDA\2022\PÓŁROCZE 2022\[SAB PSR 2022.xlsx]BS skon'!$D17</f>
    </nc>
  </rcc>
  <rcc rId="2740" sId="3">
    <nc r="Z16">
      <f>'P:\GIELDA\2022\PÓŁROCZE 2022\[SAB PSR 2022.xlsx]BS skon'!$D18</f>
    </nc>
  </rcc>
  <rcc rId="2741" sId="3">
    <nc r="Z17">
      <f>'P:\GIELDA\2022\PÓŁROCZE 2022\[SAB PSR 2022.xlsx]BS skon'!$D19</f>
    </nc>
  </rcc>
  <rcc rId="2742" sId="3">
    <nc r="Z18">
      <f>'P:\GIELDA\2022\PÓŁROCZE 2022\[SAB PSR 2022.xlsx]BS skon'!$D20</f>
    </nc>
  </rcc>
  <rcc rId="2743" sId="3">
    <nc r="Z19">
      <f>'P:\GIELDA\2022\PÓŁROCZE 2022\[SAB PSR 2022.xlsx]BS skon'!$D21</f>
    </nc>
  </rcc>
  <rcc rId="2744" sId="3">
    <nc r="Z20">
      <f>'P:\GIELDA\2022\PÓŁROCZE 2022\[SAB PSR 2022.xlsx]BS skon'!$D22</f>
    </nc>
  </rcc>
  <rcc rId="2745" sId="3">
    <nc r="Z21">
      <f>'P:\GIELDA\2022\PÓŁROCZE 2022\[SAB PSR 2022.xlsx]BS skon'!$D23</f>
    </nc>
  </rcc>
  <rcc rId="2746" sId="3">
    <nc r="Z22">
      <f>'P:\GIELDA\2022\PÓŁROCZE 2022\[SAB PSR 2022.xlsx]BS skon'!$D24</f>
    </nc>
  </rcc>
  <rcc rId="2747" sId="3">
    <nc r="Z23">
      <f>'P:\GIELDA\2022\PÓŁROCZE 2022\[SAB PSR 2022.xlsx]BS skon'!$D25</f>
    </nc>
  </rcc>
  <rcc rId="2748" sId="3">
    <nc r="Z24">
      <f>'P:\GIELDA\2022\PÓŁROCZE 2022\[SAB PSR 2022.xlsx]BS skon'!$D26</f>
    </nc>
  </rcc>
  <rcc rId="2749" sId="3">
    <nc r="Z25">
      <f>'P:\GIELDA\2022\PÓŁROCZE 2022\[SAB PSR 2022.xlsx]BS skon'!$D27</f>
    </nc>
  </rcc>
  <rcc rId="2750" sId="3">
    <nc r="Z26">
      <f>'P:\GIELDA\2022\PÓŁROCZE 2022\[SAB PSR 2022.xlsx]BS skon'!$D28</f>
    </nc>
  </rcc>
  <rcc rId="2751" sId="3">
    <nc r="Z27">
      <f>'P:\GIELDA\2022\PÓŁROCZE 2022\[SAB PSR 2022.xlsx]BS skon'!$D29</f>
    </nc>
  </rcc>
  <rcc rId="2752" sId="3">
    <nc r="Z28">
      <f>'P:\GIELDA\2022\PÓŁROCZE 2022\[SAB PSR 2022.xlsx]BS skon'!$D30</f>
    </nc>
  </rcc>
  <rcc rId="2753" sId="3">
    <nc r="Z31">
      <f>'P:\GIELDA\2022\PÓŁROCZE 2022\[SAB PSR 2022.xlsx]BS skon'!$D33</f>
    </nc>
  </rcc>
  <rcc rId="2754" sId="3">
    <nc r="Z32">
      <f>'P:\GIELDA\2022\PÓŁROCZE 2022\[SAB PSR 2022.xlsx]BS skon'!$D$34+'P:\GIELDA\2022\PÓŁROCZE 2022\[SAB PSR 2022.xlsx]BS skon'!$D$35</f>
    </nc>
  </rcc>
  <rcc rId="2755" sId="3">
    <nc r="Z33">
      <f>'P:\GIELDA\2022\PÓŁROCZE 2022\[SAB PSR 2022.xlsx]BS skon'!$D$36</f>
    </nc>
  </rcc>
  <rcc rId="2756" sId="3">
    <nc r="Z34">
      <f>'P:\GIELDA\2022\PÓŁROCZE 2022\[SAB PSR 2022.xlsx]BS skon'!$D$37</f>
    </nc>
  </rcc>
  <rcc rId="2757" sId="3">
    <nc r="Z35">
      <f>'P:\GIELDA\2022\PÓŁROCZE 2022\[SAB PSR 2022.xlsx]BS skon'!$D$39</f>
    </nc>
  </rcc>
  <rcc rId="2758" sId="3">
    <nc r="Z36">
      <f>'P:\GIELDA\2022\PÓŁROCZE 2022\[SAB PSR 2022.xlsx]BS skon'!$D$40</f>
    </nc>
  </rcc>
  <rcc rId="2759" sId="3">
    <nc r="Z37">
      <f>'P:\GIELDA\2022\PÓŁROCZE 2022\[SAB PSR 2022.xlsx]BS skon'!$D$38</f>
    </nc>
  </rcc>
  <rcc rId="2760" sId="3">
    <nc r="Z38">
      <f>'P:\GIELDA\2022\PÓŁROCZE 2022\[SAB PSR 2022.xlsx]BS skon'!$D$41</f>
    </nc>
  </rcc>
  <rcc rId="2761" sId="3">
    <nc r="Z39">
      <f>'P:\GIELDA\2022\PÓŁROCZE 2022\[SAB PSR 2022.xlsx]BS skon'!$D$42</f>
    </nc>
  </rcc>
  <rcc rId="2762" sId="3">
    <nc r="Z40">
      <f>'P:\GIELDA\2022\PÓŁROCZE 2022\[SAB PSR 2022.xlsx]BS skon'!$D$43</f>
    </nc>
  </rcc>
  <rcc rId="2763" sId="3">
    <nc r="Z41">
      <f>'P:\GIELDA\2022\PÓŁROCZE 2022\[SAB PSR 2022.xlsx]BS skon'!$D$44</f>
    </nc>
  </rcc>
  <rcc rId="2764" sId="3">
    <nc r="Z42">
      <f>'P:\GIELDA\2022\PÓŁROCZE 2022\[SAB PSR 2022.xlsx]BS skon'!$D$45</f>
    </nc>
  </rcc>
  <rcc rId="2765" sId="3">
    <nc r="Z46">
      <f>'P:\GIELDA\2022\PÓŁROCZE 2022\[SAB PSR 2022.xlsx]BS skon'!$D$49</f>
    </nc>
  </rcc>
  <rcc rId="2766" sId="3">
    <nc r="Z47">
      <f>'P:\GIELDA\2022\PÓŁROCZE 2022\[SAB PSR 2022.xlsx]BS skon'!$D50</f>
    </nc>
  </rcc>
  <rcc rId="2767" sId="3">
    <nc r="Z48">
      <f>'P:\GIELDA\2022\PÓŁROCZE 2022\[SAB PSR 2022.xlsx]BS skon'!$D51</f>
    </nc>
  </rcc>
  <rcc rId="2768" sId="3">
    <nc r="Z49">
      <f>'P:\GIELDA\2022\PÓŁROCZE 2022\[SAB PSR 2022.xlsx]BS skon'!$D52</f>
    </nc>
  </rcc>
  <rcc rId="2769" sId="3">
    <nc r="Z50">
      <f>'P:\GIELDA\2022\PÓŁROCZE 2022\[SAB PSR 2022.xlsx]BS skon'!$D53</f>
    </nc>
  </rcc>
  <rfmt sheetId="3" sqref="Z51" start="0" length="0">
    <dxf>
      <font>
        <sz val="9"/>
        <color auto="1"/>
        <name val="Open Sans"/>
        <scheme val="none"/>
      </font>
      <numFmt numFmtId="167" formatCode="_(* #\ ###\ ##0_);_(* \(#\ ###\ ##0\);_(* &quot;-&quot;_);_(@_)"/>
      <alignment indent="1" readingOrder="0"/>
      <border outline="0">
        <right style="thin">
          <color indexed="9"/>
        </right>
        <top style="dotted">
          <color rgb="FF6F7779"/>
        </top>
        <bottom style="dotted">
          <color rgb="FF6F7779"/>
        </bottom>
      </border>
    </dxf>
  </rfmt>
  <rcc rId="2770" sId="3" odxf="1" dxf="1">
    <nc r="Z51">
      <f>'P:\GIELDA\2022\PÓŁROCZE 2022\[SAB PSR 2022.xlsx]BS skon'!$D54</f>
    </nc>
    <ndxf>
      <font>
        <sz val="9"/>
        <color rgb="FFEC0000"/>
        <name val="Open Sans"/>
        <scheme val="none"/>
      </font>
      <numFmt numFmtId="3" formatCode="#,##0"/>
      <alignment indent="0" readingOrder="0"/>
      <border outline="0">
        <right/>
        <top/>
        <bottom style="thin">
          <color rgb="FFEC0000"/>
        </bottom>
      </border>
    </ndxf>
  </rcc>
  <rcc rId="2771" sId="2" odxf="1" s="1" dxf="1">
    <oc r="X2">
      <f>S2+T2+U2+V2</f>
    </oc>
    <nc r="X2">
      <f>S2+T2+U2+V2</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bottom style="dotted">
          <color rgb="FF6F7779"/>
        </bottom>
      </border>
    </ndxf>
  </rcc>
  <rcc rId="2772" sId="2" odxf="1" s="1" dxf="1">
    <oc r="X3">
      <f>S3+T3+U3+V3</f>
    </oc>
    <nc r="X3">
      <f>S3+T3+U3+V3</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3" sId="2" odxf="1" s="1" dxf="1">
    <oc r="X4">
      <f>S4+T4+U4+V4</f>
    </oc>
    <nc r="X4">
      <f>S4+T4+U4+V4</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4" sId="2" odxf="1" s="1" dxf="1">
    <oc r="X5">
      <f>S5+T5+U5+V5</f>
    </oc>
    <nc r="X5">
      <f>S5+T5+U5+V5</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fmt sheetId="2" s="1" sqref="X6" start="0" length="0">
    <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dxf>
  </rfmt>
  <rcc rId="2775" sId="2" odxf="1" s="1" dxf="1">
    <oc r="X7">
      <f>S7+T7+U7+V7</f>
    </oc>
    <nc r="X7">
      <f>S7+T7+U7+V7</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6" sId="2" odxf="1" s="1" dxf="1">
    <oc r="X8">
      <f>S8+T8+U8+V8</f>
    </oc>
    <nc r="X8">
      <f>S8+T8+U8+V8</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7" sId="2" odxf="1" s="1" dxf="1">
    <oc r="X9">
      <f>S9+T9+U9+V9</f>
    </oc>
    <nc r="X9">
      <f>S9+T9+U9+V9</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8" sId="2" odxf="1" s="1" dxf="1">
    <oc r="X10">
      <f>S10+T10+U10+V10</f>
    </oc>
    <nc r="X10">
      <f>S10+T10+U10+V10</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79" sId="2" odxf="1" s="1" dxf="1">
    <oc r="X11">
      <f>S11+T11+U11+V11</f>
    </oc>
    <nc r="X11">
      <f>S11+T11+U11+V11</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0" sId="2" odxf="1" s="1" dxf="1">
    <oc r="X12">
      <f>S12+T12+U12+V12</f>
    </oc>
    <nc r="X12">
      <f>S12+T12+U12+V12</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1" sId="2" odxf="1" s="1" dxf="1">
    <oc r="X13">
      <f>S13+T13+U13+V13</f>
    </oc>
    <nc r="X13">
      <f>S13+T13+U13+V13</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2" sId="2" odxf="1" s="1" dxf="1">
    <oc r="X14">
      <f>S14+T14+U14+V14</f>
    </oc>
    <nc r="X14">
      <f>S14+T14+U14+V14</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3" sId="2" odxf="1" s="1" dxf="1">
    <oc r="X15">
      <f>S15+T15+U15+V15</f>
    </oc>
    <nc r="X15">
      <f>S15+T15+U15+V15</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4" sId="2" odxf="1" s="1" dxf="1">
    <oc r="X16">
      <f>S16+T16+U16+V16</f>
    </oc>
    <nc r="X16">
      <f>S16+T16+U16+V16</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5" sId="2" odxf="1" s="1" dxf="1">
    <oc r="X17">
      <f>S17+T17+U17+V17</f>
    </oc>
    <nc r="X17">
      <f>S17+T17+U17+V17</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6" sId="2" odxf="1" s="1" dxf="1">
    <oc r="X18">
      <f>S18+T18+U18+V18</f>
    </oc>
    <nc r="X18">
      <f>S18+T18+U18+V18</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7" sId="2" odxf="1" s="1" dxf="1">
    <oc r="X19">
      <f>S19+T19+U19+V19</f>
    </oc>
    <nc r="X19">
      <f>S19+T19+U19+V19</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8" sId="2" odxf="1" s="1" dxf="1">
    <oc r="X20">
      <f>S20+T20+U20+V20</f>
    </oc>
    <nc r="X20">
      <f>S20+T20+U20+V20</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89" sId="2" odxf="1" s="1" dxf="1">
    <oc r="X21">
      <f>S21+T21+U21+V21</f>
    </oc>
    <nc r="X21">
      <f>S21+T21+U21+V21</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0" sId="2" odxf="1" s="1" dxf="1">
    <oc r="X22">
      <f>S22+T22+U22+V22</f>
    </oc>
    <nc r="X22">
      <f>S22+T22+U22+V22</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1" sId="2" odxf="1" s="1" dxf="1">
    <oc r="X23">
      <f>S23+T23+U23+V23</f>
    </oc>
    <nc r="X23">
      <f>S23+T23+U23+V23</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2" sId="2" odxf="1" s="1" dxf="1">
    <oc r="X24">
      <f>S24+T24+U24+V24</f>
    </oc>
    <nc r="X24">
      <f>S24+T24+U24+V24</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3" sId="2" odxf="1" s="1" dxf="1">
    <oc r="X25">
      <f>S25+T25+U25+V25</f>
    </oc>
    <nc r="X25">
      <f>S25+T25+U25+V25</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4" sId="2" odxf="1" s="1" dxf="1">
    <oc r="X26">
      <f>S26+T26+U26+V26</f>
    </oc>
    <nc r="X26">
      <f>S26+T26+U26+V26</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795" sId="2" odxf="1" s="1" dxf="1">
    <oc r="X27">
      <f>S27+T27+U27+V27</f>
    </oc>
    <nc r="X27">
      <f>S27+T27+U27+V27</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fmt sheetId="2" s="1" sqref="X28" start="0" length="0">
    <dxf>
      <font>
        <b/>
        <sz val="9"/>
        <color auto="1"/>
        <name val="Open Sans"/>
        <scheme val="none"/>
      </font>
      <fill>
        <patternFill patternType="none">
          <bgColor indexed="65"/>
        </patternFill>
      </fill>
      <alignment horizontal="center" vertical="center" readingOrder="0"/>
      <border outline="0">
        <left style="thin">
          <color indexed="9"/>
        </left>
        <right style="thin">
          <color indexed="9"/>
        </right>
        <top style="dotted">
          <color rgb="FF6F7779"/>
        </top>
        <bottom style="dotted">
          <color rgb="FF6F7779"/>
        </bottom>
      </border>
    </dxf>
  </rfmt>
  <rcc rId="2796" sId="2" odxf="1" s="1" dxf="1">
    <oc r="X29">
      <f>S29+T29+U29+V29</f>
    </oc>
    <nc r="X29">
      <f>S29+T29+U29+V29</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cc rId="2797" sId="2" odxf="1" s="1" dxf="1">
    <oc r="X30">
      <f>S30+T30+U30+V30</f>
    </oc>
    <nc r="X30">
      <f>S30+T30+U30+V30</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bottom style="dotted">
          <color rgb="FF6F7779"/>
        </bottom>
      </border>
    </ndxf>
  </rcc>
  <rcc rId="2798" sId="2" odxf="1" s="1" dxf="1">
    <oc r="X31">
      <f>S31+T31+U31+V31</f>
    </oc>
    <nc r="X31">
      <f>S31+T31+U31+V31</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cc rId="2799" sId="2" odxf="1" s="1" dxf="1">
    <oc r="X32">
      <f>S32+T32+U32+V32</f>
    </oc>
    <nc r="X32">
      <f>S32+T32+U32+V32</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2800" sId="2" odxf="1" s="1" dxf="1">
    <oc r="X33">
      <f>S33+T33+U33+V33</f>
    </oc>
    <nc r="X33">
      <f>S33+T33+U33+V33</f>
    </nc>
    <odxf>
      <font>
        <b val="0"/>
        <i val="0"/>
        <strike val="0"/>
        <condense val="0"/>
        <extend val="0"/>
        <outline val="0"/>
        <shadow val="0"/>
        <u val="none"/>
        <vertAlign val="baseline"/>
        <sz val="9"/>
        <color theme="0"/>
        <name val="Open Sans"/>
        <scheme val="none"/>
      </font>
      <numFmt numFmtId="167"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9" formatCode="_-* #,##0\ _z_ł_-;\-* #,##0\ _z_ł_-;_-* &quot;-&quot;??\ _z_ł_-;_-@_-"/>
      <alignment horizontal="right" vertical="center" indent="1" readingOrder="0"/>
      <border outline="0">
        <left style="thin">
          <color indexed="9"/>
        </left>
        <bottom style="thin">
          <color rgb="FFEC0000"/>
        </bottom>
      </border>
    </ndxf>
  </rcc>
  <rfmt sheetId="2" sqref="X35" start="0" length="0">
    <dxf>
      <font>
        <sz val="9"/>
        <color rgb="FFFF0000"/>
        <name val="Open Sans"/>
        <scheme val="none"/>
      </font>
      <numFmt numFmtId="165" formatCode="_-* #,##0.00_-;\-* #,##0.00_-;_-* &quot;-&quot;??_-;_-@_-"/>
    </dxf>
  </rfmt>
  <rfmt sheetId="2" sqref="X36" start="0" length="0">
    <dxf>
      <font>
        <sz val="9"/>
        <color rgb="FFFF0000"/>
        <name val="Open Sans"/>
        <scheme val="none"/>
      </font>
      <numFmt numFmtId="165" formatCode="_-* #,##0.00_-;\-* #,##0.00_-;_-* &quot;-&quot;??_-;_-@_-"/>
    </dxf>
  </rfmt>
  <rfmt sheetId="2" sqref="X37" start="0" length="0">
    <dxf>
      <numFmt numFmtId="165" formatCode="_-* #,##0.00_-;\-* #,##0.00_-;_-* &quot;-&quot;??_-;_-@_-"/>
    </dxf>
  </rfmt>
  <rfmt sheetId="2" sqref="X38" start="0" length="0">
    <dxf>
      <font>
        <sz val="9"/>
        <color auto="1"/>
        <name val="Open Sans"/>
        <scheme val="none"/>
      </font>
      <numFmt numFmtId="167" formatCode="_(* #\ ###\ ##0_);_(* \(#\ ###\ ##0\);_(* &quot;-&quot;_);_(@_)"/>
    </dxf>
  </rfmt>
  <rfmt sheetId="2" sqref="X39" start="0" length="0">
    <dxf>
      <font>
        <sz val="9"/>
        <color auto="1"/>
        <name val="Open Sans"/>
        <scheme val="none"/>
      </font>
      <numFmt numFmtId="167" formatCode="_(* #\ ###\ ##0_);_(* \(#\ ###\ ##0\);_(* &quot;-&quot;_);_(@_)"/>
    </dxf>
  </rfmt>
  <rfmt sheetId="2" sqref="X40" start="0" length="0">
    <dxf>
      <numFmt numFmtId="165" formatCode="_-* #,##0.00_-;\-* #,##0.00_-;_-* &quot;-&quot;??_-;_-@_-"/>
    </dxf>
  </rfmt>
  <rfmt sheetId="2" sqref="X41" start="0" length="0">
    <dxf>
      <numFmt numFmtId="165" formatCode="_-* #,##0.00_-;\-* #,##0.00_-;_-* &quot;-&quot;??_-;_-@_-"/>
    </dxf>
  </rfmt>
  <rfmt sheetId="2" s="1" sqref="X42" start="0" length="0">
    <dxf>
      <font>
        <b/>
        <sz val="9"/>
        <color theme="0"/>
        <name val="Open Sans"/>
        <scheme val="none"/>
      </font>
      <numFmt numFmtId="165" formatCode="_-* #,##0.00_-;\-* #,##0.00_-;_-* &quot;-&quot;??_-;_-@_-"/>
      <alignment horizontal="center" vertical="center" readingOrder="0"/>
      <border outline="0">
        <left style="thin">
          <color indexed="9"/>
        </left>
        <right style="thin">
          <color indexed="9"/>
        </right>
        <top style="dotted">
          <color rgb="FF6F7779"/>
        </top>
        <bottom style="dotted">
          <color rgb="FF6F7779"/>
        </bottom>
      </border>
    </dxf>
  </rfmt>
  <rfmt sheetId="2" sqref="X43" start="0" length="0">
    <dxf>
      <numFmt numFmtId="165" formatCode="_-* #,##0.00_-;\-* #,##0.00_-;_-* &quot;-&quot;??_-;_-@_-"/>
    </dxf>
  </rfmt>
  <rfmt sheetId="2" sqref="X44" start="0" length="0">
    <dxf>
      <numFmt numFmtId="165" formatCode="_-* #,##0.00_-;\-* #,##0.00_-;_-* &quot;-&quot;??_-;_-@_-"/>
    </dxf>
  </rfmt>
  <rfmt sheetId="2" sqref="X45" start="0" length="0">
    <dxf>
      <numFmt numFmtId="165" formatCode="_-* #,##0.00_-;\-* #,##0.00_-;_-* &quot;-&quot;??_-;_-@_-"/>
    </dxf>
  </rfmt>
  <rfmt sheetId="2" sqref="X46" start="0" length="0">
    <dxf>
      <numFmt numFmtId="165" formatCode="_-* #,##0.00_-;\-* #,##0.00_-;_-* &quot;-&quot;??_-;_-@_-"/>
    </dxf>
  </rfmt>
  <rfmt sheetId="2" sqref="X47" start="0" length="0">
    <dxf>
      <numFmt numFmtId="165" formatCode="_-* #,##0.00_-;\-* #,##0.00_-;_-* &quot;-&quot;??_-;_-@_-"/>
    </dxf>
  </rfmt>
  <rfmt sheetId="2" sqref="X48" start="0" length="0">
    <dxf>
      <font>
        <sz val="9"/>
        <color rgb="FFFF0000"/>
        <name val="Open Sans"/>
        <scheme val="none"/>
      </font>
      <numFmt numFmtId="165" formatCode="_-* #,##0.00_-;\-* #,##0.00_-;_-* &quot;-&quot;??_-;_-@_-"/>
    </dxf>
  </rfmt>
  <rfmt sheetId="2" sqref="X49" start="0" length="0">
    <dxf>
      <font>
        <sz val="9"/>
        <color rgb="FFFF0000"/>
        <name val="Open Sans"/>
        <scheme val="none"/>
      </font>
      <numFmt numFmtId="165" formatCode="_-* #,##0.00_-;\-* #,##0.00_-;_-* &quot;-&quot;??_-;_-@_-"/>
    </dxf>
  </rfmt>
  <rfmt sheetId="2" sqref="X50" start="0" length="0">
    <dxf>
      <font>
        <sz val="9"/>
        <color rgb="FFFF0000"/>
        <name val="Open Sans"/>
        <scheme val="none"/>
      </font>
      <numFmt numFmtId="165" formatCode="_-* #,##0.00_-;\-* #,##0.00_-;_-* &quot;-&quot;??_-;_-@_-"/>
    </dxf>
  </rfmt>
  <rcc rId="2801" sId="2">
    <oc r="X1" t="inlineStr">
      <is>
        <t>Roczny</t>
      </is>
    </oc>
    <nc r="X1" t="inlineStr">
      <is>
        <t>2Q 2022</t>
      </is>
    </nc>
  </rcc>
  <rrc rId="2802" sId="2" ref="X1:X1048576" action="insertCol">
    <undo index="2" exp="area" ref3D="1" dr="$X$1:$X$1048576" dn="Z_9AF4A83C_CF57_4B40_8A74_6A0EA6C2FE5C_.wvu.Cols" sId="2"/>
  </rrc>
  <rcc rId="2803" sId="2">
    <nc r="X1" t="inlineStr">
      <is>
        <t>2Q 2022</t>
      </is>
    </nc>
  </rcc>
  <rcc rId="2804" sId="2">
    <nc r="X2">
      <f>X3+X4+X5+X6</f>
    </nc>
  </rcc>
  <rcc rId="2805" sId="2">
    <nc r="X3">
      <f>'P:\GIELDA\2022\PÓŁROCZE 2022\[SAB PSR 2022.xlsx]PL skon'!$C3</f>
    </nc>
  </rcc>
  <rcc rId="2806" sId="2">
    <nc r="X4">
      <f>'P:\GIELDA\2022\PÓŁROCZE 2022\[SAB PSR 2022.xlsx]PL skon'!$C4</f>
    </nc>
  </rcc>
  <rcc rId="2807" sId="2">
    <nc r="X5">
      <f>'P:\GIELDA\2022\PÓŁROCZE 2022\[SAB PSR 2022.xlsx]PL skon'!$C5</f>
    </nc>
  </rcc>
  <rcc rId="2808" sId="2">
    <nc r="X6">
      <f>'P:\GIELDA\2022\PÓŁROCZE 2022\[SAB PSR 2022.xlsx]PL skon'!$C6</f>
    </nc>
  </rcc>
  <rcc rId="2809" sId="2">
    <nc r="X7">
      <f>'P:\GIELDA\2022\PÓŁROCZE 2022\[SAB PSR 2022.xlsx]PL skon'!$C7</f>
    </nc>
  </rcc>
  <rcc rId="2810" sId="2">
    <nc r="X8">
      <f>X2+X7</f>
    </nc>
  </rcc>
  <rcc rId="2811" sId="2">
    <nc r="X9">
      <f>'P:\GIELDA\2022\PÓŁROCZE 2022\[SAB PSR 2022.xlsx]PL skon'!$C9</f>
    </nc>
  </rcc>
  <rcc rId="2812" sId="2">
    <nc r="X10">
      <f>'P:\GIELDA\2022\PÓŁROCZE 2022\[SAB PSR 2022.xlsx]PL skon'!$C10</f>
    </nc>
  </rcc>
  <rcc rId="2813" sId="2">
    <nc r="X11">
      <f>X9+X10</f>
    </nc>
  </rcc>
  <rcc rId="2814" sId="2">
    <nc r="X12">
      <f>'P:\GIELDA\2022\PÓŁROCZE 2022\[SAB PSR 2022.xlsx]PL skon'!$C12</f>
    </nc>
  </rcc>
  <rcc rId="2815" sId="2">
    <nc r="X13">
      <f>'P:\GIELDA\2022\PÓŁROCZE 2022\[SAB PSR 2022.xlsx]PL skon'!$C13</f>
    </nc>
  </rcc>
  <rcc rId="2816" sId="2">
    <nc r="X14">
      <f>'P:\GIELDA\2022\PÓŁROCZE 2022\[SAB PSR 2022.xlsx]PL skon'!$C14</f>
    </nc>
  </rcc>
  <rcc rId="2817" sId="2">
    <nc r="X15">
      <f>'P:\GIELDA\2022\PÓŁROCZE 2022\[SAB PSR 2022.xlsx]PL skon'!$C15</f>
    </nc>
  </rcc>
  <rcc rId="2818" sId="2" numFmtId="34">
    <nc r="X16">
      <v>0</v>
    </nc>
  </rcc>
  <rcc rId="2819" sId="2">
    <nc r="X17">
      <f>'P:\GIELDA\2022\PÓŁROCZE 2022\[SAB PSR 2022.xlsx]PL skon'!$C$16</f>
    </nc>
  </rcc>
  <rcc rId="2820" sId="2" numFmtId="34">
    <nc r="X18">
      <v>0</v>
    </nc>
  </rcc>
  <rcc rId="2821" sId="2">
    <nc r="X19">
      <f>'P:\GIELDA\2022\PÓŁROCZE 2022\[SAB PSR 2022.xlsx]PL skon'!$C17</f>
    </nc>
  </rcc>
  <rcc rId="2822" sId="2">
    <nc r="X20">
      <f>'P:\GIELDA\2022\PÓŁROCZE 2022\[SAB PSR 2022.xlsx]PL skon'!$C18</f>
    </nc>
  </rcc>
  <rcc rId="2823" sId="2">
    <nc r="X21">
      <f>X22+X23+X24+X25</f>
    </nc>
  </rcc>
  <rcc rId="2824" sId="2">
    <nc r="X22">
      <f>'P:\GIELDA\2022\PÓŁROCZE 2022\[SAB PSR 2022.xlsx]PL skon'!$C20</f>
    </nc>
  </rcc>
  <rcc rId="2825" sId="2">
    <nc r="X23">
      <f>'P:\GIELDA\2022\PÓŁROCZE 2022\[SAB PSR 2022.xlsx]PL skon'!$C21</f>
    </nc>
  </rcc>
  <rcc rId="2826" sId="2">
    <nc r="X24">
      <f>'P:\GIELDA\2022\PÓŁROCZE 2022\[SAB PSR 2022.xlsx]PL skon'!$C22</f>
    </nc>
  </rcc>
  <rcc rId="2827" sId="2">
    <nc r="X25">
      <f>'P:\GIELDA\2022\PÓŁROCZE 2022\[SAB PSR 2022.xlsx]PL skon'!$C23</f>
    </nc>
  </rcc>
  <rfmt sheetId="2" sqref="X26" start="0" length="0">
    <dxf>
      <font>
        <i/>
        <sz val="9"/>
        <color auto="1"/>
        <name val="Open Sans"/>
        <scheme val="none"/>
      </font>
    </dxf>
  </rfmt>
  <rcc rId="2828" sId="2" odxf="1" dxf="1">
    <nc r="X26">
      <f>'P:\GIELDA\2022\PÓŁROCZE 2022\[SAB PSR 2022.xlsx]PL skon'!$C24</f>
    </nc>
    <ndxf>
      <font>
        <i val="0"/>
        <sz val="9"/>
        <color auto="1"/>
        <name val="Open Sans"/>
        <scheme val="none"/>
      </font>
    </ndxf>
  </rcc>
  <rcc rId="2829" sId="2" odxf="1" dxf="1">
    <nc r="X27">
      <f>'P:\GIELDA\2022\PÓŁROCZE 2022\[SAB PSR 2022.xlsx]PL skon'!$C25</f>
    </nc>
    <ndxf>
      <border outline="0">
        <top style="dotted">
          <color rgb="FF6F7779"/>
        </top>
      </border>
    </ndxf>
  </rcc>
  <rcc rId="2830" sId="2">
    <nc r="X28">
      <f>X8+X11+X12+X13+X14+X17+X19+X21+X26+X27+X15+X20</f>
    </nc>
  </rcc>
  <rcc rId="2831" sId="2">
    <nc r="X29">
      <f>'P:\GIELDA\2022\PÓŁROCZE 2022\[SAB PSR 2022.xlsx]PL skon'!$C$27</f>
    </nc>
  </rcc>
  <rcc rId="2832" sId="2">
    <nc r="X30">
      <f>X28+X29</f>
    </nc>
  </rcc>
  <rcc rId="2833" sId="2">
    <nc r="X32">
      <f>X30-X33</f>
    </nc>
  </rcc>
  <rcc rId="2834" sId="2">
    <nc r="X33">
      <f>'P:\GIELDA\2022\PÓŁROCZE 2022\[SAB PSR 2022.xlsx]PL skon'!$C$31</f>
    </nc>
  </rcc>
  <rrc rId="2835" sId="2" ref="Y1:Y1048576" action="deleteCol">
    <undo index="2" exp="area" ref3D="1" dr="$Y$1:$Y$1048576" dn="Z_9AF4A83C_CF57_4B40_8A74_6A0EA6C2FE5C_.wvu.Cols" sId="2"/>
    <rfmt sheetId="2" xfDxf="1" sqref="Y1:Y1048576" start="0" length="0">
      <dxf>
        <font>
          <sz val="9"/>
          <color theme="0"/>
          <name val="Open Sans"/>
          <scheme val="none"/>
        </font>
      </dxf>
    </rfmt>
    <rcc rId="0" sId="2" s="1" dxf="1">
      <nc r="Y1" t="inlineStr">
        <is>
          <t>2Q 2022</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c r="Y2">
        <f>S2+T2+U2+V2</f>
      </nc>
      <ndxf>
        <font>
          <b/>
          <sz val="9"/>
          <color auto="1"/>
          <name val="Open Sans"/>
          <scheme val="none"/>
        </font>
        <numFmt numFmtId="167" formatCode="_(* #\ ###\ ##0_);_(* \(#\ ###\ ##0\);_(* &quot;-&quot;_);_(@_)"/>
        <alignment horizontal="center" vertical="center" readingOrder="0"/>
        <border outline="0">
          <left style="thin">
            <color indexed="9"/>
          </left>
          <right style="thin">
            <color indexed="9"/>
          </right>
          <bottom style="dotted">
            <color rgb="FF6F7779"/>
          </bottom>
        </border>
      </ndxf>
    </rcc>
    <rcc rId="0" sId="2" s="1" dxf="1">
      <nc r="Y3">
        <f>S3+T3+U3+V3</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4">
        <f>S4+T4+U4+V4</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5">
        <f>S5+T5+U5+V5</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Y6" start="0" length="0">
      <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c r="Y7">
        <f>S7+T7+U7+V7</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8">
        <f>S8+T8+U8+V8</f>
      </nc>
      <ndxf>
        <font>
          <b/>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9">
        <f>S9+T9+U9+V9</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0">
        <f>S10+T10+U10+V10</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1">
        <f>S11+T11+U11+V11</f>
      </nc>
      <ndxf>
        <font>
          <b/>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2">
        <f>S12+T12+U12+V12</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3">
        <f>S13+T13+U13+V13</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4">
        <f>S14+T14+U14+V14</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5">
        <f>S15+T15+U15+V15</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6">
        <f>S16+T16+U16+V16</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7">
        <f>S17+T17+U17+V17</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8">
        <f>S18+T18+U18+V18</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19">
        <f>S19+T19+U19+V19</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0">
        <f>S20+T20+U20+V20</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1">
        <f>S21+T21+U21+V21</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2">
        <f>S22+T22+U22+V22</f>
      </nc>
      <ndxf>
        <font>
          <i/>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3">
        <f>S23+T23+U23+V23</f>
      </nc>
      <ndxf>
        <font>
          <i/>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4">
        <f>S24+T24+U24+V24</f>
      </nc>
      <ndxf>
        <font>
          <i/>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5">
        <f>S25+T25+U25+V25</f>
      </nc>
      <ndxf>
        <font>
          <i/>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6">
        <f>S26+T26+U26+V26</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7">
        <f>S27+T27+U27+V27</f>
      </nc>
      <ndxf>
        <font>
          <sz val="9"/>
          <color auto="1"/>
          <name val="Open Sans"/>
          <scheme val="none"/>
        </font>
        <numFmt numFmtId="167" formatCode="_(* #\ ###\ ##0_);_(* \(#\ ###\ ##0\);_(* &quot;-&quot;_);_(@_)"/>
        <alignment horizontal="center" vertical="center" readingOrder="0"/>
        <border outline="0">
          <left style="thin">
            <color indexed="9"/>
          </left>
          <right style="thin">
            <color indexed="9"/>
          </right>
          <bottom style="dotted">
            <color rgb="FF6F7779"/>
          </bottom>
        </border>
      </ndxf>
    </rcc>
    <rcc rId="0" sId="2" s="1" dxf="1" numFmtId="34">
      <nc r="Y28">
        <v>0</v>
      </nc>
      <ndxf>
        <font>
          <b/>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29">
        <f>S29+T29+U29+V29</f>
      </nc>
      <ndxf>
        <font>
          <sz val="9"/>
          <color auto="1"/>
          <name val="Open Sans"/>
          <scheme val="none"/>
        </font>
        <numFmt numFmtId="167" formatCode="_(* #\ ###\ ##0_);_(* \(#\ ###\ ##0\);_(* &quot;-&quot;_);_(@_)"/>
        <alignment horizontal="center" vertical="center" readingOrder="0"/>
        <border outline="0">
          <left style="thin">
            <color indexed="9"/>
          </left>
          <right style="thin">
            <color indexed="9"/>
          </right>
          <bottom style="dotted">
            <color rgb="FF6F7779"/>
          </bottom>
        </border>
      </ndxf>
    </rcc>
    <rcc rId="0" sId="2" s="1" dxf="1">
      <nc r="Y30">
        <f>S30+T30+U30+V30</f>
      </nc>
      <ndxf>
        <font>
          <b/>
          <sz val="9"/>
          <color auto="1"/>
          <name val="Open Sans"/>
          <scheme val="none"/>
        </font>
        <numFmt numFmtId="167" formatCode="_(* #\ ###\ ##0_);_(* \(#\ ###\ ##0\);_(* &quot;-&quot;_);_(@_)"/>
        <alignment horizontal="center" vertical="center" readingOrder="0"/>
        <border outline="0">
          <left style="thin">
            <color indexed="9"/>
          </left>
          <right style="thin">
            <color indexed="9"/>
          </right>
          <bottom style="dotted">
            <color rgb="FF6F7779"/>
          </bottom>
        </border>
      </ndxf>
    </rcc>
    <rcc rId="0" sId="2" s="1" dxf="1">
      <nc r="Y31">
        <f>S31+T31+U31+V31</f>
      </nc>
      <ndxf>
        <font>
          <sz val="9"/>
          <color auto="1"/>
          <name val="Open Sans"/>
          <scheme val="none"/>
        </font>
        <numFmt numFmtId="167" formatCode="_(* #\ ###\ ##0_);_(* \(#\ ###\ ##0\);_(* &quot;-&quot;_);_(@_)"/>
        <alignment horizontal="center" vertical="center" readingOrder="0"/>
        <border outline="0">
          <left style="thin">
            <color indexed="9"/>
          </left>
          <right style="thin">
            <color indexed="9"/>
          </right>
          <bottom style="dotted">
            <color rgb="FF6F7779"/>
          </bottom>
        </border>
      </ndxf>
    </rcc>
    <rcc rId="0" sId="2" s="1" dxf="1">
      <nc r="Y32">
        <f>S32+T32+U32+V32</f>
      </nc>
      <ndxf>
        <font>
          <sz val="9"/>
          <color auto="1"/>
          <name val="Open Sans"/>
          <scheme val="none"/>
        </font>
        <numFmt numFmtId="167"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c r="Y33">
        <f>S33+T33+U33+V33</f>
      </nc>
      <ndxf>
        <font>
          <sz val="9"/>
          <color auto="1"/>
          <name val="Open Sans"/>
          <scheme val="none"/>
        </font>
        <numFmt numFmtId="169" formatCode="_-* #,##0\ _z_ł_-;\-* #,##0\ _z_ł_-;_-* &quot;-&quot;??\ _z_ł_-;_-@_-"/>
        <alignment horizontal="right" vertical="center" indent="1" readingOrder="0"/>
        <border outline="0">
          <left style="thin">
            <color indexed="9"/>
          </left>
          <bottom style="thin">
            <color rgb="FFEC0000"/>
          </bottom>
        </border>
      </ndxf>
    </rcc>
    <rfmt sheetId="2" sqref="Y35" start="0" length="0">
      <dxf>
        <font>
          <sz val="9"/>
          <color rgb="FFFF0000"/>
          <name val="Open Sans"/>
          <scheme val="none"/>
        </font>
        <numFmt numFmtId="165" formatCode="_-* #,##0.00_-;\-* #,##0.00_-;_-* &quot;-&quot;??_-;_-@_-"/>
        <fill>
          <patternFill patternType="solid">
            <bgColor theme="0"/>
          </patternFill>
        </fill>
      </dxf>
    </rfmt>
    <rfmt sheetId="2" sqref="Y36" start="0" length="0">
      <dxf>
        <font>
          <sz val="9"/>
          <color rgb="FFFF0000"/>
          <name val="Open Sans"/>
          <scheme val="none"/>
        </font>
        <numFmt numFmtId="165" formatCode="_-* #,##0.00_-;\-* #,##0.00_-;_-* &quot;-&quot;??_-;_-@_-"/>
        <fill>
          <patternFill patternType="solid">
            <bgColor theme="0"/>
          </patternFill>
        </fill>
      </dxf>
    </rfmt>
    <rfmt sheetId="2" sqref="Y37" start="0" length="0">
      <dxf>
        <numFmt numFmtId="165" formatCode="_-* #,##0.00_-;\-* #,##0.00_-;_-* &quot;-&quot;??_-;_-@_-"/>
        <fill>
          <patternFill patternType="solid">
            <bgColor theme="0"/>
          </patternFill>
        </fill>
      </dxf>
    </rfmt>
    <rfmt sheetId="2" sqref="Y38" start="0" length="0">
      <dxf>
        <font>
          <sz val="9"/>
          <color auto="1"/>
          <name val="Open Sans"/>
          <scheme val="none"/>
        </font>
        <numFmt numFmtId="167" formatCode="_(* #\ ###\ ##0_);_(* \(#\ ###\ ##0\);_(* &quot;-&quot;_);_(@_)"/>
        <fill>
          <patternFill patternType="solid">
            <bgColor theme="0"/>
          </patternFill>
        </fill>
      </dxf>
    </rfmt>
    <rfmt sheetId="2" sqref="Y39" start="0" length="0">
      <dxf>
        <font>
          <sz val="9"/>
          <color auto="1"/>
          <name val="Open Sans"/>
          <scheme val="none"/>
        </font>
        <numFmt numFmtId="167" formatCode="_(* #\ ###\ ##0_);_(* \(#\ ###\ ##0\);_(* &quot;-&quot;_);_(@_)"/>
        <fill>
          <patternFill patternType="solid">
            <bgColor theme="0"/>
          </patternFill>
        </fill>
      </dxf>
    </rfmt>
    <rfmt sheetId="2" sqref="Y40" start="0" length="0">
      <dxf>
        <numFmt numFmtId="165" formatCode="_-* #,##0.00_-;\-* #,##0.00_-;_-* &quot;-&quot;??_-;_-@_-"/>
        <fill>
          <patternFill patternType="solid">
            <bgColor theme="0"/>
          </patternFill>
        </fill>
      </dxf>
    </rfmt>
    <rfmt sheetId="2" sqref="Y41" start="0" length="0">
      <dxf>
        <numFmt numFmtId="165" formatCode="_-* #,##0.00_-;\-* #,##0.00_-;_-* &quot;-&quot;??_-;_-@_-"/>
        <fill>
          <patternFill patternType="solid">
            <bgColor theme="0"/>
          </patternFill>
        </fill>
      </dxf>
    </rfmt>
    <rfmt sheetId="2" s="1" sqref="Y42" start="0" length="0">
      <dxf>
        <font>
          <b/>
          <sz val="9"/>
          <color theme="0"/>
          <name val="Open Sans"/>
          <scheme val="none"/>
        </font>
        <numFmt numFmtId="165" formatCode="_-* #,##0.00_-;\-* #,##0.00_-;_-* &quot;-&quot;??_-;_-@_-"/>
        <fill>
          <patternFill patternType="solid">
            <bgColor theme="0"/>
          </patternFill>
        </fill>
        <alignment horizontal="center" vertical="center" readingOrder="0"/>
        <border outline="0">
          <left style="thin">
            <color indexed="9"/>
          </left>
          <right style="thin">
            <color indexed="9"/>
          </right>
          <top style="dotted">
            <color rgb="FF6F7779"/>
          </top>
          <bottom style="dotted">
            <color rgb="FF6F7779"/>
          </bottom>
        </border>
      </dxf>
    </rfmt>
    <rfmt sheetId="2" sqref="Y43" start="0" length="0">
      <dxf>
        <numFmt numFmtId="165" formatCode="_-* #,##0.00_-;\-* #,##0.00_-;_-* &quot;-&quot;??_-;_-@_-"/>
        <fill>
          <patternFill patternType="solid">
            <bgColor theme="0"/>
          </patternFill>
        </fill>
      </dxf>
    </rfmt>
    <rfmt sheetId="2" sqref="Y44" start="0" length="0">
      <dxf>
        <numFmt numFmtId="165" formatCode="_-* #,##0.00_-;\-* #,##0.00_-;_-* &quot;-&quot;??_-;_-@_-"/>
        <fill>
          <patternFill patternType="solid">
            <bgColor theme="0"/>
          </patternFill>
        </fill>
      </dxf>
    </rfmt>
    <rfmt sheetId="2" sqref="Y45" start="0" length="0">
      <dxf>
        <numFmt numFmtId="165" formatCode="_-* #,##0.00_-;\-* #,##0.00_-;_-* &quot;-&quot;??_-;_-@_-"/>
        <fill>
          <patternFill patternType="solid">
            <bgColor theme="0"/>
          </patternFill>
        </fill>
      </dxf>
    </rfmt>
    <rfmt sheetId="2" sqref="Y46" start="0" length="0">
      <dxf>
        <numFmt numFmtId="165" formatCode="_-* #,##0.00_-;\-* #,##0.00_-;_-* &quot;-&quot;??_-;_-@_-"/>
        <fill>
          <patternFill patternType="solid">
            <bgColor theme="0"/>
          </patternFill>
        </fill>
      </dxf>
    </rfmt>
    <rfmt sheetId="2" sqref="Y47" start="0" length="0">
      <dxf>
        <numFmt numFmtId="165" formatCode="_-* #,##0.00_-;\-* #,##0.00_-;_-* &quot;-&quot;??_-;_-@_-"/>
      </dxf>
    </rfmt>
    <rfmt sheetId="2" sqref="Y48" start="0" length="0">
      <dxf>
        <font>
          <sz val="9"/>
          <color rgb="FFFF0000"/>
          <name val="Open Sans"/>
          <scheme val="none"/>
        </font>
        <numFmt numFmtId="165" formatCode="_-* #,##0.00_-;\-* #,##0.00_-;_-* &quot;-&quot;??_-;_-@_-"/>
      </dxf>
    </rfmt>
    <rfmt sheetId="2" sqref="Y49" start="0" length="0">
      <dxf>
        <font>
          <sz val="9"/>
          <color rgb="FFFF0000"/>
          <name val="Open Sans"/>
          <scheme val="none"/>
        </font>
        <numFmt numFmtId="165" formatCode="_-* #,##0.00_-;\-* #,##0.00_-;_-* &quot;-&quot;??_-;_-@_-"/>
      </dxf>
    </rfmt>
    <rfmt sheetId="2" sqref="Y50" start="0" length="0">
      <dxf>
        <font>
          <sz val="9"/>
          <color rgb="FFFF0000"/>
          <name val="Open Sans"/>
          <scheme val="none"/>
        </font>
        <numFmt numFmtId="165" formatCode="_-* #,##0.00_-;\-* #,##0.00_-;_-* &quot;-&quot;??_-;_-@_-"/>
      </dxf>
    </rfmt>
  </rrc>
  <rcc rId="2836" sId="2">
    <nc r="X38">
      <f>SUM(X11:X18)+X8</f>
    </nc>
  </rcc>
  <rcc rId="2837" sId="2">
    <nc r="X39">
      <f>X28</f>
    </nc>
  </rcc>
  <rcv guid="{899D69CD-4B7E-42BC-9944-5BD922EB798C}" action="delete"/>
  <rdn rId="0" localSheetId="3" customView="1" name="Z_899D69CD_4B7E_42BC_9944_5BD922EB798C_.wvu.PrintArea" hidden="1" oldHidden="1">
    <formula>BS!$A$1:$P$53</formula>
    <oldFormula>BS!$A$1:$P$53</oldFormula>
  </rdn>
  <rdn rId="0" localSheetId="9" customView="1" name="Z_899D69CD_4B7E_42BC_9944_5BD922EB798C_.wvu.Rows" hidden="1" oldHidden="1">
    <formula>'Należności od klientów'!$8:$8</formula>
    <oldFormula>'Należności od klientów'!$8:$8</oldFormula>
  </rdn>
  <rcv guid="{899D69CD-4B7E-42BC-9944-5BD922EB798C}"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40" sId="3" numFmtId="34">
    <nc r="Z12">
      <v>0</v>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41" sId="13" odxf="1" dxf="1" numFmtId="34">
    <oc r="W10">
      <v>0</v>
    </oc>
    <nc r="W10">
      <v>-2852</v>
    </nc>
    <odxf>
      <alignment indent="0" readingOrder="0"/>
    </odxf>
    <ndxf>
      <alignment indent="1" readingOrder="0"/>
    </ndxf>
  </rcc>
  <rcc rId="2842" sId="12" numFmtId="34">
    <oc r="W10">
      <v>-2852</v>
    </oc>
    <nc r="W10"/>
  </rcc>
  <rcc rId="2843" sId="2" numFmtId="34">
    <oc r="W25">
      <v>-40754</v>
    </oc>
    <nc r="W25">
      <v>-37902</v>
    </nc>
  </rcc>
  <rcc rId="2844" sId="2" numFmtId="34">
    <oc r="W17">
      <v>38058</v>
    </oc>
    <nc r="W17">
      <v>35206</v>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45" sId="2">
    <oc r="X3">
      <f>'P:\GIELDA\2022\PÓŁROCZE 2022\[SAB PSR 2022.xlsx]PL skon'!$C3</f>
    </oc>
    <nc r="X3">
      <f>'P:\GIELDA\2022\PÓŁROCZE 2022\[SAB PSR 2022.xlsx]PL skon'!$C3</f>
    </nc>
  </rcc>
  <rcc rId="2846" sId="2">
    <oc r="X4">
      <f>'P:\GIELDA\2022\PÓŁROCZE 2022\[SAB PSR 2022.xlsx]PL skon'!$C4</f>
    </oc>
    <nc r="X4">
      <f>'P:\GIELDA\2022\PÓŁROCZE 2022\[SAB PSR 2022.xlsx]PL skon'!$C4</f>
    </nc>
  </rcc>
  <rcc rId="2847" sId="2">
    <oc r="X5">
      <f>'P:\GIELDA\2022\PÓŁROCZE 2022\[SAB PSR 2022.xlsx]PL skon'!$C5</f>
    </oc>
    <nc r="X5">
      <f>'P:\GIELDA\2022\PÓŁROCZE 2022\[SAB PSR 2022.xlsx]PL skon'!$C5</f>
    </nc>
  </rcc>
  <rcc rId="2848" sId="2">
    <oc r="X6">
      <f>'P:\GIELDA\2022\PÓŁROCZE 2022\[SAB PSR 2022.xlsx]PL skon'!$C6</f>
    </oc>
    <nc r="X6">
      <f>'P:\GIELDA\2022\PÓŁROCZE 2022\[SAB PSR 2022.xlsx]PL skon'!$C6</f>
    </nc>
  </rcc>
  <rcc rId="2849" sId="2">
    <oc r="X7">
      <f>'P:\GIELDA\2022\PÓŁROCZE 2022\[SAB PSR 2022.xlsx]PL skon'!$C7</f>
    </oc>
    <nc r="X7">
      <f>'P:\GIELDA\2022\PÓŁROCZE 2022\[SAB PSR 2022.xlsx]PL skon'!$C7</f>
    </nc>
  </rcc>
  <rcc rId="2850" sId="2">
    <oc r="X9">
      <f>'P:\GIELDA\2022\PÓŁROCZE 2022\[SAB PSR 2022.xlsx]PL skon'!$C9</f>
    </oc>
    <nc r="X9">
      <f>'P:\GIELDA\2022\PÓŁROCZE 2022\[SAB PSR 2022.xlsx]PL skon'!$C9</f>
    </nc>
  </rcc>
  <rcc rId="2851" sId="2">
    <oc r="X10">
      <f>'P:\GIELDA\2022\PÓŁROCZE 2022\[SAB PSR 2022.xlsx]PL skon'!$C10</f>
    </oc>
    <nc r="X10">
      <f>'P:\GIELDA\2022\PÓŁROCZE 2022\[SAB PSR 2022.xlsx]PL skon'!$C10</f>
    </nc>
  </rcc>
  <rcc rId="2852" sId="2">
    <oc r="X12">
      <f>'P:\GIELDA\2022\PÓŁROCZE 2022\[SAB PSR 2022.xlsx]PL skon'!$C12</f>
    </oc>
    <nc r="X12">
      <f>'P:\GIELDA\2022\PÓŁROCZE 2022\[SAB PSR 2022.xlsx]PL skon'!$C12</f>
    </nc>
  </rcc>
  <rcc rId="2853" sId="2">
    <oc r="X13">
      <f>'P:\GIELDA\2022\PÓŁROCZE 2022\[SAB PSR 2022.xlsx]PL skon'!$C13</f>
    </oc>
    <nc r="X13">
      <f>'P:\GIELDA\2022\PÓŁROCZE 2022\[SAB PSR 2022.xlsx]PL skon'!$C13</f>
    </nc>
  </rcc>
  <rcc rId="2854" sId="2">
    <oc r="X14">
      <f>'P:\GIELDA\2022\PÓŁROCZE 2022\[SAB PSR 2022.xlsx]PL skon'!$C14</f>
    </oc>
    <nc r="X14">
      <f>'P:\GIELDA\2022\PÓŁROCZE 2022\[SAB PSR 2022.xlsx]PL skon'!$C14</f>
    </nc>
  </rcc>
  <rcc rId="2855" sId="2">
    <oc r="X15">
      <f>'P:\GIELDA\2022\PÓŁROCZE 2022\[SAB PSR 2022.xlsx]PL skon'!$C15</f>
    </oc>
    <nc r="X15">
      <f>'P:\GIELDA\2022\PÓŁROCZE 2022\[SAB PSR 2022.xlsx]PL skon'!$C15</f>
    </nc>
  </rcc>
  <rcc rId="2856" sId="2">
    <oc r="X17">
      <f>'P:\GIELDA\2022\PÓŁROCZE 2022\[SAB PSR 2022.xlsx]PL skon'!$C$16</f>
    </oc>
    <nc r="X17">
      <f>'P:\GIELDA\2022\PÓŁROCZE 2022\[SAB PSR 2022.xlsx]PL skon'!$C$16</f>
    </nc>
  </rcc>
  <rcc rId="2857" sId="2">
    <oc r="X19">
      <f>'P:\GIELDA\2022\PÓŁROCZE 2022\[SAB PSR 2022.xlsx]PL skon'!$C17</f>
    </oc>
    <nc r="X19">
      <f>'P:\GIELDA\2022\PÓŁROCZE 2022\[SAB PSR 2022.xlsx]PL skon'!$C17</f>
    </nc>
  </rcc>
  <rcc rId="2858" sId="2">
    <oc r="X20">
      <f>'P:\GIELDA\2022\PÓŁROCZE 2022\[SAB PSR 2022.xlsx]PL skon'!$C18</f>
    </oc>
    <nc r="X20">
      <f>'P:\GIELDA\2022\PÓŁROCZE 2022\[SAB PSR 2022.xlsx]PL skon'!$C18</f>
    </nc>
  </rcc>
  <rcc rId="2859" sId="2">
    <oc r="X21">
      <f>X22+X23+X24+X25</f>
    </oc>
    <nc r="X21">
      <f>X22+X23+X24+X25</f>
    </nc>
  </rcc>
  <rcc rId="2860" sId="2">
    <oc r="X22">
      <f>'P:\GIELDA\2022\PÓŁROCZE 2022\[SAB PSR 2022.xlsx]PL skon'!$C20</f>
    </oc>
    <nc r="X22">
      <f>'P:\GIELDA\2022\PÓŁROCZE 2022\[SAB PSR 2022.xlsx]PL skon'!$C20</f>
    </nc>
  </rcc>
  <rcc rId="2861" sId="2">
    <oc r="X23">
      <f>'P:\GIELDA\2022\PÓŁROCZE 2022\[SAB PSR 2022.xlsx]PL skon'!$C21</f>
    </oc>
    <nc r="X23">
      <f>'P:\GIELDA\2022\PÓŁROCZE 2022\[SAB PSR 2022.xlsx]PL skon'!$C21</f>
    </nc>
  </rcc>
  <rcc rId="2862" sId="2">
    <oc r="X24">
      <f>'P:\GIELDA\2022\PÓŁROCZE 2022\[SAB PSR 2022.xlsx]PL skon'!$C22</f>
    </oc>
    <nc r="X24">
      <f>'P:\GIELDA\2022\PÓŁROCZE 2022\[SAB PSR 2022.xlsx]PL skon'!$C22</f>
    </nc>
  </rcc>
  <rcc rId="2863" sId="2">
    <oc r="X25">
      <f>'P:\GIELDA\2022\PÓŁROCZE 2022\[SAB PSR 2022.xlsx]PL skon'!$C23</f>
    </oc>
    <nc r="X25">
      <f>'P:\GIELDA\2022\PÓŁROCZE 2022\[SAB PSR 2022.xlsx]PL skon'!$C23</f>
    </nc>
  </rcc>
  <rcc rId="2864" sId="2">
    <oc r="X26">
      <f>'P:\GIELDA\2022\PÓŁROCZE 2022\[SAB PSR 2022.xlsx]PL skon'!$C24</f>
    </oc>
    <nc r="X26">
      <f>'P:\GIELDA\2022\PÓŁROCZE 2022\[SAB PSR 2022.xlsx]PL skon'!$C24</f>
    </nc>
  </rcc>
  <rcc rId="2865" sId="2">
    <oc r="X27">
      <f>'P:\GIELDA\2022\PÓŁROCZE 2022\[SAB PSR 2022.xlsx]PL skon'!$C25</f>
    </oc>
    <nc r="X27">
      <f>'P:\GIELDA\2022\PÓŁROCZE 2022\[SAB PSR 2022.xlsx]PL skon'!$C25</f>
    </nc>
  </rcc>
  <rcc rId="2866" sId="2">
    <oc r="X29">
      <f>'P:\GIELDA\2022\PÓŁROCZE 2022\[SAB PSR 2022.xlsx]PL skon'!$C$27</f>
    </oc>
    <nc r="X29">
      <f>'P:\GIELDA\2022\PÓŁROCZE 2022\[SAB PSR 2022.xlsx]PL skon'!$C$27</f>
    </nc>
  </rcc>
  <rcc rId="2867" sId="2">
    <oc r="X33">
      <f>'P:\GIELDA\2022\PÓŁROCZE 2022\[SAB PSR 2022.xlsx]PL skon'!$C$31</f>
    </oc>
    <nc r="X33">
      <f>'P:\GIELDA\2022\PÓŁROCZE 2022\[SAB PSR 2022.xlsx]PL skon'!$C$31</f>
    </nc>
  </rcc>
  <rcc rId="2868" sId="3">
    <oc r="Z3">
      <f>'P:\GIELDA\2022\PÓŁROCZE 2022\[SAB PSR 2022.xlsx]BS skon'!$D5</f>
    </oc>
    <nc r="Z3">
      <f>'P:\GIELDA\2022\PÓŁROCZE 2022\[SAB PSR 2022.xlsx]BS skon'!$D5</f>
    </nc>
  </rcc>
  <rcc rId="2869" sId="3">
    <oc r="Z4">
      <f>'P:\GIELDA\2022\PÓŁROCZE 2022\[SAB PSR 2022.xlsx]BS skon'!$D6</f>
    </oc>
    <nc r="Z4">
      <f>'P:\GIELDA\2022\PÓŁROCZE 2022\[SAB PSR 2022.xlsx]BS skon'!$D6</f>
    </nc>
  </rcc>
  <rcc rId="2870" sId="3">
    <oc r="Z5">
      <f>'P:\GIELDA\2022\PÓŁROCZE 2022\[SAB PSR 2022.xlsx]BS skon'!$D$7+'P:\GIELDA\2022\PÓŁROCZE 2022\[SAB PSR 2022.xlsx]BS skon'!$D$8</f>
    </oc>
    <nc r="Z5">
      <f>'P:\GIELDA\2022\PÓŁROCZE 2022\[SAB PSR 2022.xlsx]BS skon'!$D$7+'P:\GIELDA\2022\PÓŁROCZE 2022\[SAB PSR 2022.xlsx]BS skon'!$D$8</f>
    </nc>
  </rcc>
  <rcc rId="2871" sId="3">
    <oc r="Z7">
      <f>'P:\GIELDA\2022\PÓŁROCZE 2022\[SAB PSR 2022.xlsx]BS skon'!$D10</f>
    </oc>
    <nc r="Z7">
      <f>'P:\GIELDA\2022\PÓŁROCZE 2022\[SAB PSR 2022.xlsx]BS skon'!$D10</f>
    </nc>
  </rcc>
  <rcc rId="2872" sId="3">
    <oc r="Z8">
      <f>'P:\GIELDA\2022\PÓŁROCZE 2022\[SAB PSR 2022.xlsx]BS skon'!$D11</f>
    </oc>
    <nc r="Z8">
      <f>'P:\GIELDA\2022\PÓŁROCZE 2022\[SAB PSR 2022.xlsx]BS skon'!$D11</f>
    </nc>
  </rcc>
  <rcc rId="2873" sId="3">
    <oc r="Z9">
      <f>'P:\GIELDA\2022\PÓŁROCZE 2022\[SAB PSR 2022.xlsx]BS skon'!$D12</f>
    </oc>
    <nc r="Z9">
      <f>'P:\GIELDA\2022\PÓŁROCZE 2022\[SAB PSR 2022.xlsx]BS skon'!$D12</f>
    </nc>
  </rcc>
  <rcc rId="2874" sId="3">
    <oc r="Z10">
      <f>'P:\GIELDA\2022\PÓŁROCZE 2022\[SAB PSR 2022.xlsx]BS skon'!$D13</f>
    </oc>
    <nc r="Z10">
      <f>'P:\GIELDA\2022\PÓŁROCZE 2022\[SAB PSR 2022.xlsx]BS skon'!$D13</f>
    </nc>
  </rcc>
  <rcc rId="2875" sId="3">
    <oc r="Z11">
      <f>'P:\GIELDA\2022\PÓŁROCZE 2022\[SAB PSR 2022.xlsx]BS skon'!$D14</f>
    </oc>
    <nc r="Z11">
      <f>'P:\GIELDA\2022\PÓŁROCZE 2022\[SAB PSR 2022.xlsx]BS skon'!$D14</f>
    </nc>
  </rcc>
  <rcc rId="2876" sId="3">
    <oc r="Z13">
      <f>SUM(Z14:Z18)</f>
    </oc>
    <nc r="Z13">
      <f>SUM(Z14:Z18)</f>
    </nc>
  </rcc>
  <rcc rId="2877" sId="3">
    <oc r="Z14">
      <f>'P:\GIELDA\2022\PÓŁROCZE 2022\[SAB PSR 2022.xlsx]BS skon'!$D16</f>
    </oc>
    <nc r="Z14">
      <f>'P:\GIELDA\2022\PÓŁROCZE 2022\[SAB PSR 2022.xlsx]BS skon'!$D16</f>
    </nc>
  </rcc>
  <rcc rId="2878" sId="3">
    <oc r="Z15">
      <f>'P:\GIELDA\2022\PÓŁROCZE 2022\[SAB PSR 2022.xlsx]BS skon'!$D17</f>
    </oc>
    <nc r="Z15">
      <f>'P:\GIELDA\2022\PÓŁROCZE 2022\[SAB PSR 2022.xlsx]BS skon'!$D17</f>
    </nc>
  </rcc>
  <rcc rId="2879" sId="3">
    <oc r="Z16">
      <f>'P:\GIELDA\2022\PÓŁROCZE 2022\[SAB PSR 2022.xlsx]BS skon'!$D18</f>
    </oc>
    <nc r="Z16">
      <f>'P:\GIELDA\2022\PÓŁROCZE 2022\[SAB PSR 2022.xlsx]BS skon'!$D18</f>
    </nc>
  </rcc>
  <rcc rId="2880" sId="3">
    <oc r="Z17">
      <f>'P:\GIELDA\2022\PÓŁROCZE 2022\[SAB PSR 2022.xlsx]BS skon'!$D19</f>
    </oc>
    <nc r="Z17">
      <f>'P:\GIELDA\2022\PÓŁROCZE 2022\[SAB PSR 2022.xlsx]BS skon'!$D19</f>
    </nc>
  </rcc>
  <rcc rId="2881" sId="3">
    <oc r="Z18">
      <f>'P:\GIELDA\2022\PÓŁROCZE 2022\[SAB PSR 2022.xlsx]BS skon'!$D20</f>
    </oc>
    <nc r="Z18">
      <f>'P:\GIELDA\2022\PÓŁROCZE 2022\[SAB PSR 2022.xlsx]BS skon'!$D20</f>
    </nc>
  </rcc>
  <rcc rId="2882" sId="3">
    <oc r="Z19">
      <f>'P:\GIELDA\2022\PÓŁROCZE 2022\[SAB PSR 2022.xlsx]BS skon'!$D21</f>
    </oc>
    <nc r="Z19">
      <f>'P:\GIELDA\2022\PÓŁROCZE 2022\[SAB PSR 2022.xlsx]BS skon'!$D21</f>
    </nc>
  </rcc>
  <rcc rId="2883" sId="3">
    <oc r="Z20">
      <f>'P:\GIELDA\2022\PÓŁROCZE 2022\[SAB PSR 2022.xlsx]BS skon'!$D22</f>
    </oc>
    <nc r="Z20">
      <f>'P:\GIELDA\2022\PÓŁROCZE 2022\[SAB PSR 2022.xlsx]BS skon'!$D22</f>
    </nc>
  </rcc>
  <rcc rId="2884" sId="3">
    <oc r="Z21">
      <f>'P:\GIELDA\2022\PÓŁROCZE 2022\[SAB PSR 2022.xlsx]BS skon'!$D23</f>
    </oc>
    <nc r="Z21">
      <f>'P:\GIELDA\2022\PÓŁROCZE 2022\[SAB PSR 2022.xlsx]BS skon'!$D23</f>
    </nc>
  </rcc>
  <rcc rId="2885" sId="3">
    <oc r="Z22">
      <f>'P:\GIELDA\2022\PÓŁROCZE 2022\[SAB PSR 2022.xlsx]BS skon'!$D24</f>
    </oc>
    <nc r="Z22">
      <f>'P:\GIELDA\2022\PÓŁROCZE 2022\[SAB PSR 2022.xlsx]BS skon'!$D24</f>
    </nc>
  </rcc>
  <rcc rId="2886" sId="3">
    <oc r="Z23">
      <f>'P:\GIELDA\2022\PÓŁROCZE 2022\[SAB PSR 2022.xlsx]BS skon'!$D25</f>
    </oc>
    <nc r="Z23">
      <f>'P:\GIELDA\2022\PÓŁROCZE 2022\[SAB PSR 2022.xlsx]BS skon'!$D25</f>
    </nc>
  </rcc>
  <rcc rId="2887" sId="3">
    <oc r="Z24">
      <f>'P:\GIELDA\2022\PÓŁROCZE 2022\[SAB PSR 2022.xlsx]BS skon'!$D26</f>
    </oc>
    <nc r="Z24">
      <f>'P:\GIELDA\2022\PÓŁROCZE 2022\[SAB PSR 2022.xlsx]BS skon'!$D26</f>
    </nc>
  </rcc>
  <rcc rId="2888" sId="3">
    <oc r="Z25">
      <f>'P:\GIELDA\2022\PÓŁROCZE 2022\[SAB PSR 2022.xlsx]BS skon'!$D27</f>
    </oc>
    <nc r="Z25">
      <f>'P:\GIELDA\2022\PÓŁROCZE 2022\[SAB PSR 2022.xlsx]BS skon'!$D27</f>
    </nc>
  </rcc>
  <rcc rId="2889" sId="3">
    <oc r="Z26">
      <f>'P:\GIELDA\2022\PÓŁROCZE 2022\[SAB PSR 2022.xlsx]BS skon'!$D28</f>
    </oc>
    <nc r="Z26">
      <f>'P:\GIELDA\2022\PÓŁROCZE 2022\[SAB PSR 2022.xlsx]BS skon'!$D28</f>
    </nc>
  </rcc>
  <rcc rId="2890" sId="3">
    <oc r="Z27">
      <f>'P:\GIELDA\2022\PÓŁROCZE 2022\[SAB PSR 2022.xlsx]BS skon'!$D29</f>
    </oc>
    <nc r="Z27">
      <f>'P:\GIELDA\2022\PÓŁROCZE 2022\[SAB PSR 2022.xlsx]BS skon'!$D29</f>
    </nc>
  </rcc>
  <rcc rId="2891" sId="3">
    <oc r="Z28">
      <f>'P:\GIELDA\2022\PÓŁROCZE 2022\[SAB PSR 2022.xlsx]BS skon'!$D30</f>
    </oc>
    <nc r="Z28">
      <f>'P:\GIELDA\2022\PÓŁROCZE 2022\[SAB PSR 2022.xlsx]BS skon'!$D30</f>
    </nc>
  </rcc>
  <rcc rId="2892" sId="3">
    <oc r="Z31">
      <f>'P:\GIELDA\2022\PÓŁROCZE 2022\[SAB PSR 2022.xlsx]BS skon'!$D33</f>
    </oc>
    <nc r="Z31">
      <f>'P:\GIELDA\2022\PÓŁROCZE 2022\[SAB PSR 2022.xlsx]BS skon'!$D33</f>
    </nc>
  </rcc>
  <rcc rId="2893" sId="3">
    <oc r="Z32">
      <f>'P:\GIELDA\2022\PÓŁROCZE 2022\[SAB PSR 2022.xlsx]BS skon'!$D$34+'P:\GIELDA\2022\PÓŁROCZE 2022\[SAB PSR 2022.xlsx]BS skon'!$D$35</f>
    </oc>
    <nc r="Z32">
      <f>'P:\GIELDA\2022\PÓŁROCZE 2022\[SAB PSR 2022.xlsx]BS skon'!$D$34+'P:\GIELDA\2022\PÓŁROCZE 2022\[SAB PSR 2022.xlsx]BS skon'!$D$35</f>
    </nc>
  </rcc>
  <rcc rId="2894" sId="3">
    <oc r="Z33">
      <f>'P:\GIELDA\2022\PÓŁROCZE 2022\[SAB PSR 2022.xlsx]BS skon'!$D$36</f>
    </oc>
    <nc r="Z33">
      <f>'P:\GIELDA\2022\PÓŁROCZE 2022\[SAB PSR 2022.xlsx]BS skon'!$D$36</f>
    </nc>
  </rcc>
  <rcc rId="2895" sId="3">
    <oc r="Z34">
      <f>'P:\GIELDA\2022\PÓŁROCZE 2022\[SAB PSR 2022.xlsx]BS skon'!$D$37</f>
    </oc>
    <nc r="Z34">
      <f>'P:\GIELDA\2022\PÓŁROCZE 2022\[SAB PSR 2022.xlsx]BS skon'!$D$37</f>
    </nc>
  </rcc>
  <rcc rId="2896" sId="3">
    <oc r="Z35">
      <f>'P:\GIELDA\2022\PÓŁROCZE 2022\[SAB PSR 2022.xlsx]BS skon'!$D$39</f>
    </oc>
    <nc r="Z35">
      <f>'P:\GIELDA\2022\PÓŁROCZE 2022\[SAB PSR 2022.xlsx]BS skon'!$D$39</f>
    </nc>
  </rcc>
  <rcc rId="2897" sId="3">
    <oc r="Z36">
      <f>'P:\GIELDA\2022\PÓŁROCZE 2022\[SAB PSR 2022.xlsx]BS skon'!$D$40</f>
    </oc>
    <nc r="Z36">
      <f>'P:\GIELDA\2022\PÓŁROCZE 2022\[SAB PSR 2022.xlsx]BS skon'!$D$40</f>
    </nc>
  </rcc>
  <rcc rId="2898" sId="3">
    <oc r="Z37">
      <f>'P:\GIELDA\2022\PÓŁROCZE 2022\[SAB PSR 2022.xlsx]BS skon'!$D$38</f>
    </oc>
    <nc r="Z37">
      <f>'P:\GIELDA\2022\PÓŁROCZE 2022\[SAB PSR 2022.xlsx]BS skon'!$D$38</f>
    </nc>
  </rcc>
  <rcc rId="2899" sId="3">
    <oc r="Z38">
      <f>'P:\GIELDA\2022\PÓŁROCZE 2022\[SAB PSR 2022.xlsx]BS skon'!$D$41</f>
    </oc>
    <nc r="Z38">
      <f>'P:\GIELDA\2022\PÓŁROCZE 2022\[SAB PSR 2022.xlsx]BS skon'!$D$41</f>
    </nc>
  </rcc>
  <rcc rId="2900" sId="3">
    <oc r="Z39">
      <f>'P:\GIELDA\2022\PÓŁROCZE 2022\[SAB PSR 2022.xlsx]BS skon'!$D$42</f>
    </oc>
    <nc r="Z39">
      <f>'P:\GIELDA\2022\PÓŁROCZE 2022\[SAB PSR 2022.xlsx]BS skon'!$D$42</f>
    </nc>
  </rcc>
  <rcc rId="2901" sId="3">
    <oc r="Z40">
      <f>'P:\GIELDA\2022\PÓŁROCZE 2022\[SAB PSR 2022.xlsx]BS skon'!$D$43</f>
    </oc>
    <nc r="Z40">
      <f>'P:\GIELDA\2022\PÓŁROCZE 2022\[SAB PSR 2022.xlsx]BS skon'!$D$43</f>
    </nc>
  </rcc>
  <rcc rId="2902" sId="3">
    <oc r="Z41">
      <f>'P:\GIELDA\2022\PÓŁROCZE 2022\[SAB PSR 2022.xlsx]BS skon'!$D$44</f>
    </oc>
    <nc r="Z41">
      <f>'P:\GIELDA\2022\PÓŁROCZE 2022\[SAB PSR 2022.xlsx]BS skon'!$D$44</f>
    </nc>
  </rcc>
  <rcc rId="2903" sId="3">
    <oc r="Z42">
      <f>'P:\GIELDA\2022\PÓŁROCZE 2022\[SAB PSR 2022.xlsx]BS skon'!$D$45</f>
    </oc>
    <nc r="Z42">
      <f>'P:\GIELDA\2022\PÓŁROCZE 2022\[SAB PSR 2022.xlsx]BS skon'!$D$45</f>
    </nc>
  </rcc>
  <rcc rId="2904" sId="3">
    <oc r="Z46">
      <f>'P:\GIELDA\2022\PÓŁROCZE 2022\[SAB PSR 2022.xlsx]BS skon'!$D$49</f>
    </oc>
    <nc r="Z46">
      <f>'P:\GIELDA\2022\PÓŁROCZE 2022\[SAB PSR 2022.xlsx]BS skon'!$D$49</f>
    </nc>
  </rcc>
  <rcc rId="2905" sId="3">
    <oc r="Z47">
      <f>'P:\GIELDA\2022\PÓŁROCZE 2022\[SAB PSR 2022.xlsx]BS skon'!$D50</f>
    </oc>
    <nc r="Z47">
      <f>'P:\GIELDA\2022\PÓŁROCZE 2022\[SAB PSR 2022.xlsx]BS skon'!$D50</f>
    </nc>
  </rcc>
  <rcc rId="2906" sId="3">
    <oc r="Z48">
      <f>'P:\GIELDA\2022\PÓŁROCZE 2022\[SAB PSR 2022.xlsx]BS skon'!$D51</f>
    </oc>
    <nc r="Z48">
      <f>'P:\GIELDA\2022\PÓŁROCZE 2022\[SAB PSR 2022.xlsx]BS skon'!$D51</f>
    </nc>
  </rcc>
  <rcc rId="2907" sId="3">
    <oc r="Z49">
      <f>'P:\GIELDA\2022\PÓŁROCZE 2022\[SAB PSR 2022.xlsx]BS skon'!$D52</f>
    </oc>
    <nc r="Z49">
      <f>'P:\GIELDA\2022\PÓŁROCZE 2022\[SAB PSR 2022.xlsx]BS skon'!$D52</f>
    </nc>
  </rcc>
  <rcc rId="2908" sId="3">
    <oc r="Z50">
      <f>'P:\GIELDA\2022\PÓŁROCZE 2022\[SAB PSR 2022.xlsx]BS skon'!$D53</f>
    </oc>
    <nc r="Z50">
      <f>'P:\GIELDA\2022\PÓŁROCZE 2022\[SAB PSR 2022.xlsx]BS skon'!$D53</f>
    </nc>
  </rcc>
  <rcc rId="2909" sId="3">
    <oc r="Z51">
      <f>'P:\GIELDA\2022\PÓŁROCZE 2022\[SAB PSR 2022.xlsx]BS skon'!$D54</f>
    </oc>
    <nc r="Z51">
      <f>'P:\GIELDA\2022\PÓŁROCZE 2022\[SAB PSR 2022.xlsx]BS skon'!$D54</f>
    </nc>
  </rcc>
  <rcc rId="2910" sId="12" numFmtId="34">
    <nc r="W10">
      <v>-2852</v>
    </nc>
  </rcc>
  <rcc rId="2911" sId="13" numFmtId="34">
    <oc r="W10">
      <v>-2852</v>
    </oc>
    <nc r="W10"/>
  </rcc>
  <rcc rId="2912" sId="2" numFmtId="34">
    <oc r="W25">
      <v>-37902</v>
    </oc>
    <nc r="W25">
      <v>-40754</v>
    </nc>
  </rcc>
  <rcc rId="2913" sId="2" numFmtId="34">
    <oc r="W17">
      <v>35206</v>
    </oc>
    <nc r="W17">
      <v>38058</v>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Cols" hidden="1" oldHidden="1">
    <formula>'P&amp;L'!$C:$R</formula>
    <oldFormula>'P&amp;L'!$C:$R</oldFormula>
  </rdn>
  <rdn rId="0" localSheetId="3" customView="1" name="Z_687A4863_1825_4D63_B732_E76682E6DE4F_.wvu.PrintArea" hidden="1" oldHidden="1">
    <formula>BS!$A$1:$P$53</formula>
    <oldFormula>BS!$A$1:$P$53</oldFormula>
  </rdn>
  <rdn rId="0" localSheetId="3" customView="1" name="Z_687A4863_1825_4D63_B732_E76682E6DE4F_.wvu.Cols" hidden="1" oldHidden="1">
    <formula>BS!$C:$T</formula>
    <oldFormula>BS!$C:$T</oldFormula>
  </rdn>
  <rdn rId="0" localSheetId="4" customView="1" name="Z_687A4863_1825_4D63_B732_E76682E6DE4F_.wvu.Cols" hidden="1" oldHidden="1">
    <formula>'Wynik odsetkowy'!$C:$R</formula>
    <oldFormula>'Wynik odsetkowy'!$C:$R</oldFormula>
  </rdn>
  <rdn rId="0" localSheetId="5" customView="1" name="Z_687A4863_1825_4D63_B732_E76682E6DE4F_.wvu.Cols" hidden="1" oldHidden="1">
    <formula>'Przychody prowizyjne'!$C:$R</formula>
    <oldFormula>'Przychody prowizyjne'!$C:$R</oldFormula>
  </rdn>
  <rdn rId="0" localSheetId="6" customView="1" name="Z_687A4863_1825_4D63_B732_E76682E6DE4F_.wvu.Cols" hidden="1" oldHidden="1">
    <formula>'Koszty działania razem'!$C:$R</formula>
    <oldFormula>'Koszty działania razem'!$C:$R</oldFormula>
  </rdn>
  <rdn rId="0" localSheetId="7" customView="1" name="Z_687A4863_1825_4D63_B732_E76682E6DE4F_.wvu.Cols" hidden="1" oldHidden="1">
    <formula>'Wynik handlowy'!$C:$Q</formula>
    <oldFormula>'Wynik handlowy'!$C:$Q</oldFormula>
  </rdn>
  <rdn rId="0" localSheetId="8" customView="1" name="Z_687A4863_1825_4D63_B732_E76682E6DE4F_.wvu.Cols" hidden="1" oldHidden="1">
    <formula>'Wynik inwestycyjny'!$C:$Q</formula>
    <oldFormula>'Wynik inwestycyjny'!$C:$Q</oldFormula>
  </rdn>
  <rdn rId="0" localSheetId="9" customView="1" name="Z_687A4863_1825_4D63_B732_E76682E6DE4F_.wvu.Rows" hidden="1" oldHidden="1">
    <formula>'Należności od klientów'!$8:$8</formula>
    <oldFormula>'Należności od klientów'!$8:$8</oldFormula>
  </rdn>
  <rdn rId="0" localSheetId="10" customView="1" name="Z_687A4863_1825_4D63_B732_E76682E6DE4F_.wvu.Cols" hidden="1" oldHidden="1">
    <formula>'Inwestycyjne aktywa finansowe'!$C:$R</formula>
    <oldFormula>'Inwestycyjne aktywa finansowe'!$C:$R</oldFormula>
  </rdn>
  <rdn rId="0" localSheetId="12" customView="1" name="Z_687A4863_1825_4D63_B732_E76682E6DE4F_.wvu.Cols" hidden="1" oldHidden="1">
    <formula>'Pozostałe koszty operacyjne'!$C:$R</formula>
    <oldFormula>'Pozostałe koszty operacyjne'!$C:$R</oldFormula>
  </rdn>
  <rdn rId="0" localSheetId="13" customView="1" name="Z_687A4863_1825_4D63_B732_E76682E6DE4F_.wvu.Cols" hidden="1" oldHidden="1">
    <formula>'Pozostałe przychody operacyjne'!$C:$R</formula>
    <oldFormula>'Pozostałe przychody operacyjne'!$C:$R</oldFormula>
  </rdn>
  <rdn rId="0" localSheetId="14" customView="1" name="Z_687A4863_1825_4D63_B732_E76682E6DE4F_.wvu.Cols" hidden="1" oldHidden="1">
    <formula>'Zobowiązania wobec klientów'!$C:$Q</formula>
    <oldFormula>'Zobowiązania wobec klientów'!$C:$Q</oldFormula>
  </rdn>
  <rdn rId="0" localSheetId="16" customView="1" name="Z_687A4863_1825_4D63_B732_E76682E6DE4F_.wvu.Cols" hidden="1" oldHidden="1">
    <formula>'Aktywa i zobow. fin. do obrotu'!$C:$R</formula>
    <oldFormula>'Aktywa i zobow. fin. do obrotu'!$C:$R</oldFormula>
  </rdn>
  <rcv guid="{687A4863-1825-4D63-B732-E76682E6DE4F}" action="add"/>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1" sqref="X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qref="X2" start="0" length="0">
    <dxf>
      <numFmt numFmtId="3" formatCode="#,##0"/>
    </dxf>
  </rfmt>
  <rfmt sheetId="4" sqref="X3"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4"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5" start="0" length="0">
    <dxf>
      <font>
        <i val="0"/>
        <sz val="9"/>
        <name val="Open Sans"/>
        <scheme val="none"/>
      </font>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6"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7"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8"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9"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10"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X11" start="0" length="0">
    <dxf>
      <numFmt numFmtId="167"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2928" sId="4">
    <nc r="X1" t="inlineStr">
      <is>
        <t>II Q 2022</t>
      </is>
    </nc>
  </rcc>
  <rcc rId="2929" sId="4">
    <nc r="X2">
      <f>SUM(X3:X4,X6,X7:X11)</f>
    </nc>
  </rcc>
  <rcc rId="2930" sId="4">
    <nc r="X3">
      <f>X14+X23+X26</f>
    </nc>
  </rcc>
  <rcc rId="2931" sId="4">
    <nc r="X4">
      <f>X15+X27</f>
    </nc>
  </rcc>
  <rcc rId="2932" sId="4">
    <nc r="X5">
      <f>X16+X28</f>
    </nc>
  </rcc>
  <rcc rId="2933" sId="4">
    <nc r="X6">
      <f>X24+X29+X21</f>
    </nc>
  </rcc>
  <rcc rId="2934" sId="4">
    <nc r="X7">
      <f>X17</f>
    </nc>
  </rcc>
  <rcc rId="2935" sId="4">
    <nc r="X8">
      <f>X18</f>
    </nc>
  </rcc>
  <rcc rId="2936" sId="4">
    <nc r="X9">
      <f>X19</f>
    </nc>
  </rcc>
  <rcc rId="2937" sId="4">
    <nc r="X10">
      <f>X20</f>
    </nc>
  </rcc>
  <rcc rId="2938" sId="4" numFmtId="34">
    <nc r="X11">
      <v>113699</v>
    </nc>
  </rcc>
  <rcc rId="2939" sId="4" odxf="1" s="1" dxf="1" numFmtId="34">
    <nc r="X13">
      <v>2724473</v>
    </nc>
    <ndxf>
      <font>
        <sz val="9"/>
        <color auto="1"/>
        <name val="Open Sans"/>
        <scheme val="none"/>
      </font>
      <numFmt numFmtId="167" formatCode="_(* #\ ###\ ##0_);_(* \(#\ ###\ ##0\);_(* &quot;-&quot;_);_(@_)"/>
      <alignment horizontal="right" indent="1" readingOrder="0"/>
      <border outline="0">
        <left style="thin">
          <color indexed="9"/>
        </left>
        <top style="dotted">
          <color rgb="FF6F7779"/>
        </top>
        <bottom style="dotted">
          <color rgb="FF6F7779"/>
        </bottom>
      </border>
    </ndxf>
  </rcc>
  <rcc rId="2940" sId="4" odxf="1" dxf="1" numFmtId="34">
    <nc r="X14">
      <v>829035</v>
    </nc>
    <ndxf>
      <font>
        <sz val="9"/>
        <color auto="1"/>
        <name val="Open Sans"/>
        <scheme val="none"/>
      </font>
      <numFmt numFmtId="167"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ndxf>
  </rcc>
  <rcc rId="2941" sId="4" odxf="1" dxf="1" numFmtId="34">
    <nc r="X15">
      <v>1685920</v>
    </nc>
    <n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ndxf>
  </rcc>
  <rcc rId="2942" sId="4" odxf="1" dxf="1" numFmtId="34">
    <nc r="X16">
      <v>855658</v>
    </nc>
    <ndxf>
      <font>
        <i val="0"/>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ndxf>
  </rcc>
  <rcc rId="2943" sId="4" odxf="1" dxf="1" numFmtId="34">
    <nc r="X17">
      <v>90037</v>
    </nc>
    <n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ndxf>
  </rcc>
  <rcc rId="2944" sId="4" odxf="1" dxf="1" numFmtId="34">
    <nc r="X18">
      <v>6259</v>
    </nc>
    <n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ndxf>
  </rcc>
  <rcc rId="2945" sId="4" odxf="1" dxf="1" numFmtId="34">
    <nc r="X19">
      <v>42572</v>
    </nc>
    <n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ndxf>
  </rcc>
  <rfmt sheetId="4" sqref="X20"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1"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2" start="0" length="0">
    <dxf>
      <font>
        <sz val="9"/>
        <color auto="1"/>
        <name val="Open Sans"/>
        <scheme val="none"/>
      </font>
      <alignment horizontal="right" vertical="top" indent="1" readingOrder="0"/>
      <border outline="0">
        <left style="thin">
          <color indexed="9"/>
        </left>
        <right style="thin">
          <color indexed="9"/>
        </right>
        <top style="dotted">
          <color rgb="FF6F7779"/>
        </top>
        <bottom style="dotted">
          <color rgb="FF6F7779"/>
        </bottom>
      </border>
    </dxf>
  </rfmt>
  <rfmt sheetId="4" sqref="X23"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4"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5" start="0" length="0">
    <dxf>
      <font>
        <sz val="9"/>
        <color auto="1"/>
        <name val="Open Sans"/>
        <scheme val="none"/>
      </font>
      <numFmt numFmtId="167" formatCode="_(* #\ ###\ ##0_);_(* \(#\ ###\ ##0\);_(* &quot;-&quot;_);_(@_)"/>
      <alignment vertical="top" indent="1" readingOrder="0"/>
      <border outline="0">
        <left style="thin">
          <color indexed="9"/>
        </left>
        <right style="thin">
          <color indexed="9"/>
        </right>
        <top style="dotted">
          <color rgb="FF6F7779"/>
        </top>
        <bottom style="dotted">
          <color rgb="FF6F7779"/>
        </bottom>
      </border>
    </dxf>
  </rfmt>
  <rfmt sheetId="4" sqref="X26" start="0" length="0">
    <dxf>
      <font>
        <sz val="9"/>
        <color auto="1"/>
        <name val="Open Sans"/>
        <scheme val="none"/>
      </font>
      <numFmt numFmtId="167" formatCode="_(* #\ ###\ ##0_);_(* \(#\ ###\ ##0\);_(* &quot;-&quot;_);_(@_)"/>
      <fill>
        <patternFill patternType="none">
          <bgColor indexed="65"/>
        </patternFill>
      </fill>
      <alignment horizontal="right" vertical="top" indent="1" readingOrder="0"/>
      <border outline="0">
        <left style="thin">
          <color indexed="9"/>
        </left>
        <top style="dotted">
          <color rgb="FF6F7779"/>
        </top>
        <bottom style="dotted">
          <color rgb="FF6F7779"/>
        </bottom>
      </border>
    </dxf>
  </rfmt>
  <rfmt sheetId="4" sqref="X27"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8" start="0" length="0">
    <dxf>
      <font>
        <i val="0"/>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29"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1" sqref="X30" start="0" length="0">
    <dxf>
      <font>
        <sz val="9"/>
        <color auto="1"/>
        <name val="Open Sans"/>
        <scheme val="none"/>
      </font>
      <numFmt numFmtId="167" formatCode="_(* #\ ###\ ##0_);_(* \(#\ ###\ ##0\);_(* &quot;-&quot;_);_(@_)"/>
      <alignment vertical="bottom" indent="1" readingOrder="0"/>
      <border outline="0">
        <left style="thin">
          <color indexed="9"/>
        </left>
        <right style="thin">
          <color indexed="9"/>
        </right>
        <top style="dotted">
          <color rgb="FF6F7779"/>
        </top>
        <bottom style="dotted">
          <color rgb="FF6F7779"/>
        </bottom>
      </border>
    </dxf>
  </rfmt>
  <rfmt sheetId="4" sqref="X31"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2"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3"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4"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5"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6"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7"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8"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39" start="0" length="0">
    <dxf>
      <font>
        <sz val="9"/>
        <color auto="1"/>
        <name val="Open Sans"/>
        <scheme val="none"/>
      </font>
      <numFmt numFmtId="167" formatCode="_(* #\ ###\ ##0_);_(* \(#\ ###\ ##0\);_(* &quot;-&quot;_);_(@_)"/>
      <alignment horizontal="right" vertical="top" indent="1" readingOrder="0"/>
      <border outline="0">
        <left style="thin">
          <color indexed="9"/>
        </left>
        <top style="dotted">
          <color rgb="FF6F7779"/>
        </top>
        <bottom style="dotted">
          <color rgb="FF6F7779"/>
        </bottom>
      </border>
    </dxf>
  </rfmt>
  <rfmt sheetId="4" sqref="X40" start="0" length="0">
    <dxf>
      <font>
        <sz val="9"/>
        <color rgb="FFEC0000"/>
        <name val="Open Sans"/>
        <scheme val="none"/>
      </font>
      <numFmt numFmtId="167" formatCode="_(* #\ ###\ ##0_);_(* \(#\ ###\ ##0\);_(* &quot;-&quot;_);_(@_)"/>
      <alignment horizontal="right" vertical="top" readingOrder="0"/>
      <border outline="0">
        <top style="thin">
          <color rgb="FFEC0000"/>
        </top>
        <bottom style="thin">
          <color rgb="FFEC0000"/>
        </bottom>
      </border>
    </dxf>
  </rfmt>
  <rfmt sheetId="4" sqref="X41" start="0" length="0">
    <dxf/>
  </rfmt>
  <rfmt sheetId="4" sqref="X42" start="0" length="0">
    <dxf/>
  </rfmt>
  <rfmt sheetId="4" sqref="X43" start="0" length="0">
    <dxf/>
  </rfmt>
  <rfmt sheetId="4" sqref="X44" start="0" length="0">
    <dxf/>
  </rfmt>
  <rfmt sheetId="4" sqref="X45" start="0" length="0">
    <dxf/>
  </rfmt>
  <rcc rId="2946" sId="4" numFmtId="34">
    <nc r="X21">
      <v>70650</v>
    </nc>
  </rcc>
  <rcc rId="2947" sId="4" numFmtId="34">
    <nc r="X22">
      <v>533234</v>
    </nc>
  </rcc>
  <rcc rId="2948" sId="4" numFmtId="34">
    <nc r="X23">
      <v>30134</v>
    </nc>
  </rcc>
  <rcc rId="2949" sId="4" numFmtId="34">
    <nc r="X24">
      <v>503100</v>
    </nc>
  </rcc>
  <rcc rId="2950" sId="4" numFmtId="34">
    <nc r="X25">
      <v>19339</v>
    </nc>
  </rcc>
  <rcc rId="2951" sId="4" numFmtId="34">
    <nc r="X26">
      <v>1354</v>
    </nc>
  </rcc>
  <rcc rId="2952" sId="4" numFmtId="34">
    <nc r="X27">
      <v>13709</v>
    </nc>
  </rcc>
  <rcc rId="2953" sId="4" numFmtId="34">
    <nc r="X28">
      <v>0</v>
    </nc>
  </rcc>
  <rcc rId="2954" sId="4" numFmtId="34">
    <nc r="W28">
      <v>0</v>
    </nc>
  </rcc>
  <rcc rId="2955" sId="4" numFmtId="34">
    <nc r="X29">
      <v>4276</v>
    </nc>
  </rcc>
  <rcc rId="2956" sId="4" numFmtId="34">
    <nc r="X30">
      <v>153990</v>
    </nc>
  </rcc>
  <rcc rId="2957" sId="4" numFmtId="34">
    <nc r="X31">
      <f>SUM(X32:X39)</f>
    </nc>
  </rcc>
  <rcc rId="2958" sId="4" numFmtId="34">
    <nc r="X32">
      <v>-94736</v>
    </nc>
  </rcc>
  <rcc rId="2959" sId="4" numFmtId="34">
    <nc r="X33">
      <v>-166598</v>
    </nc>
  </rcc>
  <rcc rId="2960" sId="4" numFmtId="34">
    <nc r="X34">
      <v>-44822</v>
    </nc>
  </rcc>
  <rcc rId="2961" sId="4" numFmtId="34">
    <nc r="X35">
      <v>-47555</v>
    </nc>
  </rcc>
  <rcc rId="2962" sId="4" numFmtId="34">
    <nc r="X36">
      <v>-40197</v>
    </nc>
  </rcc>
  <rcc rId="2963" sId="4" numFmtId="34">
    <nc r="X37">
      <v>-3745</v>
    </nc>
  </rcc>
  <rcc rId="2964" sId="4" numFmtId="34">
    <nc r="X38">
      <v>-106357</v>
    </nc>
  </rcc>
  <rcc rId="2965" sId="4" numFmtId="34">
    <nc r="X39">
      <v>7819</v>
    </nc>
  </rcc>
  <rcc rId="2966" sId="4">
    <nc r="X40">
      <f>X2+X31</f>
    </nc>
  </rcc>
  <rfmt sheetId="5" s="1" sqref="T1" start="0" length="0">
    <dxf>
      <font>
        <sz val="9"/>
        <color rgb="FFCC0000"/>
        <name val="Open Sans"/>
        <scheme val="none"/>
      </font>
    </dxf>
  </rfmt>
  <rfmt sheetId="5" sqref="U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V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1" sqref="T2" start="0" length="0">
    <dxf>
      <font>
        <sz val="9"/>
        <color rgb="FFCC0000"/>
        <name val="Open Sans"/>
        <scheme val="none"/>
      </font>
    </dxf>
  </rfmt>
  <rfmt sheetId="5" sqref="U2" start="0" length="0">
    <dxf>
      <font>
        <sz val="9"/>
        <color rgb="FFCC0000"/>
        <name val="Open Sans"/>
        <scheme val="none"/>
      </font>
    </dxf>
  </rfmt>
  <rfmt sheetId="5" sqref="V2" start="0" length="0">
    <dxf>
      <font>
        <sz val="9"/>
        <color rgb="FFCC0000"/>
        <name val="Open Sans"/>
        <scheme val="none"/>
      </font>
    </dxf>
  </rfmt>
  <rfmt sheetId="5" s="1" sqref="T3" start="0" length="0">
    <dxf>
      <font>
        <sz val="9"/>
        <color auto="1"/>
        <name val="Open Sans"/>
        <scheme val="none"/>
      </font>
    </dxf>
  </rfmt>
  <rfmt sheetId="5" sqref="U3" start="0" length="0">
    <dxf>
      <font>
        <sz val="9"/>
        <color auto="1"/>
        <name val="Open Sans"/>
        <scheme val="none"/>
      </font>
    </dxf>
  </rfmt>
  <rfmt sheetId="5" sqref="V3" start="0" length="0">
    <dxf>
      <font>
        <sz val="9"/>
        <color auto="1"/>
        <name val="Open Sans"/>
        <scheme val="none"/>
      </font>
    </dxf>
  </rfmt>
  <rfmt sheetId="5" s="1" sqref="T4" start="0" length="0">
    <dxf>
      <font>
        <sz val="9"/>
        <color auto="1"/>
        <name val="Open Sans"/>
        <scheme val="none"/>
      </font>
    </dxf>
  </rfmt>
  <rfmt sheetId="5" sqref="U4" start="0" length="0">
    <dxf>
      <font>
        <sz val="9"/>
        <color auto="1"/>
        <name val="Open Sans"/>
        <scheme val="none"/>
      </font>
    </dxf>
  </rfmt>
  <rfmt sheetId="5" sqref="V4" start="0" length="0">
    <dxf>
      <font>
        <sz val="9"/>
        <color auto="1"/>
        <name val="Open Sans"/>
        <scheme val="none"/>
      </font>
    </dxf>
  </rfmt>
  <rfmt sheetId="5" s="1" sqref="T5" start="0" length="0">
    <dxf>
      <font>
        <sz val="9"/>
        <color auto="1"/>
        <name val="Open Sans"/>
        <scheme val="none"/>
      </font>
    </dxf>
  </rfmt>
  <rfmt sheetId="5" sqref="U5" start="0" length="0">
    <dxf>
      <font>
        <sz val="9"/>
        <color auto="1"/>
        <name val="Open Sans"/>
        <scheme val="none"/>
      </font>
    </dxf>
  </rfmt>
  <rfmt sheetId="5" sqref="V5" start="0" length="0">
    <dxf>
      <font>
        <sz val="9"/>
        <color auto="1"/>
        <name val="Open Sans"/>
        <scheme val="none"/>
      </font>
    </dxf>
  </rfmt>
  <rfmt sheetId="5" s="1" sqref="T6" start="0" length="0">
    <dxf>
      <font>
        <sz val="9"/>
        <color auto="1"/>
        <name val="Open Sans"/>
        <scheme val="none"/>
      </font>
    </dxf>
  </rfmt>
  <rfmt sheetId="5" sqref="U6" start="0" length="0">
    <dxf>
      <font>
        <sz val="9"/>
        <color auto="1"/>
        <name val="Open Sans"/>
        <scheme val="none"/>
      </font>
    </dxf>
  </rfmt>
  <rfmt sheetId="5" sqref="V6" start="0" length="0">
    <dxf>
      <font>
        <sz val="9"/>
        <color auto="1"/>
        <name val="Open Sans"/>
        <scheme val="none"/>
      </font>
    </dxf>
  </rfmt>
  <rfmt sheetId="5" s="1" sqref="T7" start="0" length="0">
    <dxf>
      <font>
        <sz val="9"/>
        <color auto="1"/>
        <name val="Open Sans"/>
        <scheme val="none"/>
      </font>
    </dxf>
  </rfmt>
  <rfmt sheetId="5" sqref="U7" start="0" length="0">
    <dxf>
      <font>
        <sz val="9"/>
        <color auto="1"/>
        <name val="Open Sans"/>
        <scheme val="none"/>
      </font>
    </dxf>
  </rfmt>
  <rfmt sheetId="5" sqref="V7" start="0" length="0">
    <dxf>
      <font>
        <sz val="9"/>
        <color auto="1"/>
        <name val="Open Sans"/>
        <scheme val="none"/>
      </font>
    </dxf>
  </rfmt>
  <rfmt sheetId="5" s="1" sqref="T8" start="0" length="0">
    <dxf>
      <font>
        <sz val="9"/>
        <color auto="1"/>
        <name val="Open Sans"/>
        <scheme val="none"/>
      </font>
    </dxf>
  </rfmt>
  <rfmt sheetId="5" sqref="U8" start="0" length="0">
    <dxf>
      <font>
        <sz val="9"/>
        <color auto="1"/>
        <name val="Open Sans"/>
        <scheme val="none"/>
      </font>
    </dxf>
  </rfmt>
  <rcc rId="2967" sId="5" odxf="1" dxf="1">
    <oc r="V8">
      <f>88070-38</f>
    </oc>
    <nc r="V8">
      <f>88070-38</f>
    </nc>
    <odxf>
      <font>
        <sz val="9"/>
        <color auto="1"/>
        <name val="Open Sans"/>
        <scheme val="none"/>
      </font>
    </odxf>
    <ndxf>
      <font>
        <sz val="9"/>
        <color auto="1"/>
        <name val="Open Sans"/>
        <scheme val="none"/>
      </font>
    </ndxf>
  </rcc>
  <rfmt sheetId="5" s="1" sqref="T9" start="0" length="0">
    <dxf>
      <font>
        <sz val="9"/>
        <color auto="1"/>
        <name val="Open Sans"/>
        <scheme val="none"/>
      </font>
    </dxf>
  </rfmt>
  <rfmt sheetId="5" sqref="U9" start="0" length="0">
    <dxf>
      <font>
        <sz val="9"/>
        <color auto="1"/>
        <name val="Open Sans"/>
        <scheme val="none"/>
      </font>
    </dxf>
  </rfmt>
  <rfmt sheetId="5" sqref="V9" start="0" length="0">
    <dxf>
      <font>
        <sz val="9"/>
        <color auto="1"/>
        <name val="Open Sans"/>
        <scheme val="none"/>
      </font>
    </dxf>
  </rfmt>
  <rfmt sheetId="5" s="1" sqref="T10" start="0" length="0">
    <dxf>
      <font>
        <sz val="9"/>
        <color auto="1"/>
        <name val="Open Sans"/>
        <scheme val="none"/>
      </font>
    </dxf>
  </rfmt>
  <rfmt sheetId="5" sqref="U10" start="0" length="0">
    <dxf>
      <font>
        <sz val="9"/>
        <color auto="1"/>
        <name val="Open Sans"/>
        <scheme val="none"/>
      </font>
    </dxf>
  </rfmt>
  <rfmt sheetId="5" sqref="V10" start="0" length="0">
    <dxf>
      <font>
        <sz val="9"/>
        <color auto="1"/>
        <name val="Open Sans"/>
        <scheme val="none"/>
      </font>
    </dxf>
  </rfmt>
  <rfmt sheetId="5" s="1" sqref="T11" start="0" length="0">
    <dxf>
      <font>
        <sz val="9"/>
        <color auto="1"/>
        <name val="Open Sans"/>
        <scheme val="none"/>
      </font>
    </dxf>
  </rfmt>
  <rfmt sheetId="5" sqref="U11" start="0" length="0">
    <dxf>
      <font>
        <sz val="9"/>
        <color auto="1"/>
        <name val="Open Sans"/>
        <scheme val="none"/>
      </font>
    </dxf>
  </rfmt>
  <rfmt sheetId="5" sqref="V11" start="0" length="0">
    <dxf>
      <font>
        <sz val="9"/>
        <color auto="1"/>
        <name val="Open Sans"/>
        <scheme val="none"/>
      </font>
    </dxf>
  </rfmt>
  <rfmt sheetId="5" s="1" sqref="T12" start="0" length="0">
    <dxf>
      <font>
        <sz val="9"/>
        <color auto="1"/>
        <name val="Open Sans"/>
        <scheme val="none"/>
      </font>
    </dxf>
  </rfmt>
  <rfmt sheetId="5" sqref="U12" start="0" length="0">
    <dxf>
      <font>
        <sz val="9"/>
        <color auto="1"/>
        <name val="Open Sans"/>
        <scheme val="none"/>
      </font>
    </dxf>
  </rfmt>
  <rfmt sheetId="5" sqref="V12" start="0" length="0">
    <dxf>
      <font>
        <sz val="9"/>
        <color auto="1"/>
        <name val="Open Sans"/>
        <scheme val="none"/>
      </font>
    </dxf>
  </rfmt>
  <rfmt sheetId="5" s="1" sqref="T13" start="0" length="0">
    <dxf>
      <font>
        <sz val="9"/>
        <color auto="1"/>
        <name val="Open Sans"/>
        <scheme val="none"/>
      </font>
    </dxf>
  </rfmt>
  <rfmt sheetId="5" sqref="U13" start="0" length="0">
    <dxf>
      <font>
        <sz val="9"/>
        <color auto="1"/>
        <name val="Open Sans"/>
        <scheme val="none"/>
      </font>
    </dxf>
  </rfmt>
  <rfmt sheetId="5" sqref="V13" start="0" length="0">
    <dxf>
      <font>
        <sz val="9"/>
        <color auto="1"/>
        <name val="Open Sans"/>
        <scheme val="none"/>
      </font>
    </dxf>
  </rfmt>
  <rfmt sheetId="5" s="1" sqref="T14" start="0" length="0">
    <dxf>
      <font>
        <sz val="9"/>
        <color auto="1"/>
        <name val="Open Sans"/>
        <scheme val="none"/>
      </font>
    </dxf>
  </rfmt>
  <rfmt sheetId="5" sqref="U14" start="0" length="0">
    <dxf>
      <font>
        <sz val="9"/>
        <color auto="1"/>
        <name val="Open Sans"/>
        <scheme val="none"/>
      </font>
    </dxf>
  </rfmt>
  <rfmt sheetId="5" sqref="V14" start="0" length="0">
    <dxf>
      <font>
        <sz val="9"/>
        <color auto="1"/>
        <name val="Open Sans"/>
        <scheme val="none"/>
      </font>
    </dxf>
  </rfmt>
  <rfmt sheetId="5" s="1" sqref="T15" start="0" length="0">
    <dxf>
      <font>
        <sz val="9"/>
        <color auto="1"/>
        <name val="Open Sans"/>
        <scheme val="none"/>
      </font>
    </dxf>
  </rfmt>
  <rfmt sheetId="5" sqref="U15" start="0" length="0">
    <dxf>
      <font>
        <sz val="9"/>
        <color auto="1"/>
        <name val="Open Sans"/>
        <scheme val="none"/>
      </font>
    </dxf>
  </rfmt>
  <rfmt sheetId="5" sqref="V15" start="0" length="0">
    <dxf>
      <font>
        <sz val="9"/>
        <color auto="1"/>
        <name val="Open Sans"/>
        <scheme val="none"/>
      </font>
    </dxf>
  </rfmt>
  <rcc rId="2968" sId="5" odxf="1" s="1" dxf="1">
    <oc r="T16">
      <f>SUM(T3:T15)</f>
    </oc>
    <nc r="T16">
      <f>SUM(T3:T15)</f>
    </nc>
    <odxf>
      <font>
        <b/>
        <i val="0"/>
        <strike val="0"/>
        <condense val="0"/>
        <extend val="0"/>
        <outline val="0"/>
        <shadow val="0"/>
        <u val="none"/>
        <vertAlign val="baseline"/>
        <sz val="9"/>
        <color rgb="FFEC0000"/>
        <name val="Open Sans"/>
        <scheme val="none"/>
      </font>
      <numFmt numFmtId="167" formatCode="_(* #\ ###\ ##0_);_(* \(#\ ###\ ##0\);_(* &quot;-&quot;_);_(@_)"/>
      <fill>
        <patternFill patternType="none">
          <fgColor indexed="64"/>
          <bgColor indexed="65"/>
        </patternFill>
      </fill>
      <alignment horizontal="right" vertical="bottom" textRotation="0" wrapText="0" indent="0" justifyLastLine="0" shrinkToFit="0" readingOrder="0"/>
      <border diagonalUp="0" diagonalDown="0" outline="0">
        <left/>
        <right/>
        <top style="thin">
          <color rgb="FFEC0000"/>
        </top>
        <bottom style="thin">
          <color rgb="FFEC0000"/>
        </bottom>
      </border>
      <protection locked="1" hidden="0"/>
    </odxf>
    <ndxf>
      <font>
        <sz val="9"/>
        <color rgb="FFEC0000"/>
        <name val="Open Sans"/>
        <scheme val="none"/>
      </font>
    </ndxf>
  </rcc>
  <rcc rId="2969" sId="5" odxf="1" dxf="1">
    <oc r="U16">
      <f>SUM(U3:U15)</f>
    </oc>
    <nc r="U16">
      <f>SUM(U3:U15)</f>
    </nc>
    <odxf>
      <font>
        <sz val="9"/>
        <color rgb="FFEC0000"/>
        <name val="Open Sans"/>
        <scheme val="none"/>
      </font>
    </odxf>
    <ndxf>
      <font>
        <sz val="9"/>
        <color rgb="FFEC0000"/>
        <name val="Open Sans"/>
        <scheme val="none"/>
      </font>
    </ndxf>
  </rcc>
  <rcc rId="2970" sId="5" odxf="1" dxf="1">
    <oc r="V16">
      <f>SUM(V3:V15)</f>
    </oc>
    <nc r="V16">
      <f>SUM(V3:V15)</f>
    </nc>
    <odxf>
      <font>
        <sz val="9"/>
        <color rgb="FFEC0000"/>
        <name val="Open Sans"/>
        <scheme val="none"/>
      </font>
    </odxf>
    <ndxf>
      <font>
        <sz val="9"/>
        <color rgb="FFEC0000"/>
        <name val="Open Sans"/>
        <scheme val="none"/>
      </font>
    </ndxf>
  </rcc>
  <rfmt sheetId="5" s="1" sqref="T17" start="0" length="0">
    <dxf>
      <font>
        <sz val="9"/>
        <color rgb="FFCC0000"/>
        <name val="Open Sans"/>
        <scheme val="none"/>
      </font>
      <border outline="0">
        <bottom style="medium">
          <color rgb="FFCC0000"/>
        </bottom>
      </border>
    </dxf>
  </rfmt>
  <rfmt sheetId="5" sqref="U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fmt sheetId="5" sqref="V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fmt sheetId="5" s="1" sqref="T18" start="0" length="0">
    <dxf>
      <font>
        <sz val="9"/>
        <color auto="1"/>
        <name val="Open Sans"/>
        <scheme val="none"/>
      </font>
      <border outline="0">
        <top style="dotted">
          <color rgb="FF6F7779"/>
        </top>
      </border>
    </dxf>
  </rfmt>
  <rfmt sheetId="5" sqref="U18" start="0" length="0">
    <dxf>
      <font>
        <sz val="9"/>
        <color auto="1"/>
        <name val="Open Sans"/>
        <scheme val="none"/>
      </font>
      <border outline="0">
        <top style="dotted">
          <color rgb="FF6F7779"/>
        </top>
      </border>
    </dxf>
  </rfmt>
  <rfmt sheetId="5" sqref="V18" start="0" length="0">
    <dxf>
      <font>
        <sz val="9"/>
        <color auto="1"/>
        <name val="Open Sans"/>
        <scheme val="none"/>
      </font>
      <border outline="0">
        <top style="dotted">
          <color rgb="FF6F7779"/>
        </top>
      </border>
    </dxf>
  </rfmt>
  <rfmt sheetId="5" s="1" sqref="T19" start="0" length="0">
    <dxf>
      <font>
        <sz val="9"/>
        <color auto="1"/>
        <name val="Open Sans"/>
        <scheme val="none"/>
      </font>
    </dxf>
  </rfmt>
  <rfmt sheetId="5" sqref="U19" start="0" length="0">
    <dxf>
      <font>
        <sz val="9"/>
        <color auto="1"/>
        <name val="Open Sans"/>
        <scheme val="none"/>
      </font>
    </dxf>
  </rfmt>
  <rfmt sheetId="5" sqref="V19" start="0" length="0">
    <dxf>
      <font>
        <sz val="9"/>
        <color auto="1"/>
        <name val="Open Sans"/>
        <scheme val="none"/>
      </font>
    </dxf>
  </rfmt>
  <rfmt sheetId="5" s="1" sqref="T20" start="0" length="0">
    <dxf>
      <font>
        <sz val="9"/>
        <color auto="1"/>
        <name val="Open Sans"/>
        <scheme val="none"/>
      </font>
    </dxf>
  </rfmt>
  <rfmt sheetId="5" sqref="U20" start="0" length="0">
    <dxf>
      <font>
        <sz val="9"/>
        <color auto="1"/>
        <name val="Open Sans"/>
        <scheme val="none"/>
      </font>
    </dxf>
  </rfmt>
  <rfmt sheetId="5" sqref="V20" start="0" length="0">
    <dxf>
      <font>
        <sz val="9"/>
        <color auto="1"/>
        <name val="Open Sans"/>
        <scheme val="none"/>
      </font>
    </dxf>
  </rfmt>
  <rfmt sheetId="5" s="1" sqref="T21" start="0" length="0">
    <dxf>
      <font>
        <sz val="9"/>
        <color auto="1"/>
        <name val="Open Sans"/>
        <scheme val="none"/>
      </font>
    </dxf>
  </rfmt>
  <rfmt sheetId="5" sqref="U21" start="0" length="0">
    <dxf>
      <font>
        <sz val="9"/>
        <color auto="1"/>
        <name val="Open Sans"/>
        <scheme val="none"/>
      </font>
    </dxf>
  </rfmt>
  <rfmt sheetId="5" sqref="V21" start="0" length="0">
    <dxf>
      <font>
        <sz val="9"/>
        <color auto="1"/>
        <name val="Open Sans"/>
        <scheme val="none"/>
      </font>
    </dxf>
  </rfmt>
  <rfmt sheetId="5" s="1" sqref="T22" start="0" length="0">
    <dxf>
      <font>
        <sz val="9"/>
        <color auto="1"/>
        <name val="Open Sans"/>
        <scheme val="none"/>
      </font>
    </dxf>
  </rfmt>
  <rfmt sheetId="5" sqref="U22" start="0" length="0">
    <dxf>
      <font>
        <sz val="9"/>
        <color auto="1"/>
        <name val="Open Sans"/>
        <scheme val="none"/>
      </font>
    </dxf>
  </rfmt>
  <rfmt sheetId="5" sqref="V22" start="0" length="0">
    <dxf>
      <font>
        <sz val="9"/>
        <color auto="1"/>
        <name val="Open Sans"/>
        <scheme val="none"/>
      </font>
    </dxf>
  </rfmt>
  <rfmt sheetId="5" s="1" sqref="T23" start="0" length="0">
    <dxf>
      <font>
        <sz val="9"/>
        <color auto="1"/>
        <name val="Open Sans"/>
        <scheme val="none"/>
      </font>
    </dxf>
  </rfmt>
  <rfmt sheetId="5" sqref="U23" start="0" length="0">
    <dxf>
      <font>
        <sz val="9"/>
        <color auto="1"/>
        <name val="Open Sans"/>
        <scheme val="none"/>
      </font>
    </dxf>
  </rfmt>
  <rfmt sheetId="5" sqref="V23" start="0" length="0">
    <dxf>
      <font>
        <sz val="9"/>
        <color auto="1"/>
        <name val="Open Sans"/>
        <scheme val="none"/>
      </font>
    </dxf>
  </rfmt>
  <rfmt sheetId="5" s="1" sqref="T24" start="0" length="0">
    <dxf>
      <font>
        <sz val="9"/>
        <color auto="1"/>
        <name val="Open Sans"/>
        <scheme val="none"/>
      </font>
    </dxf>
  </rfmt>
  <rfmt sheetId="5" sqref="U24" start="0" length="0">
    <dxf>
      <font>
        <sz val="9"/>
        <color auto="1"/>
        <name val="Open Sans"/>
        <scheme val="none"/>
      </font>
    </dxf>
  </rfmt>
  <rfmt sheetId="5" sqref="V24" start="0" length="0">
    <dxf>
      <font>
        <sz val="9"/>
        <color auto="1"/>
        <name val="Open Sans"/>
        <scheme val="none"/>
      </font>
    </dxf>
  </rfmt>
  <rfmt sheetId="5" s="1" sqref="T25" start="0" length="0">
    <dxf>
      <font>
        <sz val="9"/>
        <color auto="1"/>
        <name val="Open Sans"/>
        <scheme val="none"/>
      </font>
    </dxf>
  </rfmt>
  <rfmt sheetId="5" sqref="U25" start="0" length="0">
    <dxf>
      <font>
        <sz val="9"/>
        <color auto="1"/>
        <name val="Open Sans"/>
        <scheme val="none"/>
      </font>
    </dxf>
  </rfmt>
  <rfmt sheetId="5" sqref="V25" start="0" length="0">
    <dxf>
      <font>
        <sz val="9"/>
        <color auto="1"/>
        <name val="Open Sans"/>
        <scheme val="none"/>
      </font>
    </dxf>
  </rfmt>
  <rfmt sheetId="5" s="1" sqref="T26" start="0" length="0">
    <dxf>
      <font>
        <sz val="9"/>
        <color auto="1"/>
        <name val="Open Sans"/>
        <scheme val="none"/>
      </font>
    </dxf>
  </rfmt>
  <rfmt sheetId="5" sqref="U26" start="0" length="0">
    <dxf>
      <font>
        <sz val="9"/>
        <color auto="1"/>
        <name val="Open Sans"/>
        <scheme val="none"/>
      </font>
    </dxf>
  </rfmt>
  <rfmt sheetId="5" sqref="V26" start="0" length="0">
    <dxf>
      <font>
        <sz val="9"/>
        <color auto="1"/>
        <name val="Open Sans"/>
        <scheme val="none"/>
      </font>
    </dxf>
  </rfmt>
  <rfmt sheetId="5" s="1" sqref="T27" start="0" length="0">
    <dxf>
      <font>
        <sz val="9"/>
        <color auto="1"/>
        <name val="Open Sans"/>
        <scheme val="none"/>
      </font>
    </dxf>
  </rfmt>
  <rfmt sheetId="5" sqref="U27" start="0" length="0">
    <dxf>
      <font>
        <sz val="9"/>
        <color auto="1"/>
        <name val="Open Sans"/>
        <scheme val="none"/>
      </font>
    </dxf>
  </rfmt>
  <rfmt sheetId="5" sqref="V27" start="0" length="0">
    <dxf>
      <font>
        <sz val="9"/>
        <color auto="1"/>
        <name val="Open Sans"/>
        <scheme val="none"/>
      </font>
    </dxf>
  </rfmt>
  <rfmt sheetId="5" s="1" sqref="T28" start="0" length="0">
    <dxf>
      <font>
        <sz val="9"/>
        <color auto="1"/>
        <name val="Open Sans"/>
        <scheme val="none"/>
      </font>
    </dxf>
  </rfmt>
  <rfmt sheetId="5" sqref="U28" start="0" length="0">
    <dxf>
      <font>
        <sz val="9"/>
        <color auto="1"/>
        <name val="Open Sans"/>
        <scheme val="none"/>
      </font>
    </dxf>
  </rfmt>
  <rfmt sheetId="5" sqref="V28" start="0" length="0">
    <dxf>
      <font>
        <sz val="9"/>
        <color auto="1"/>
        <name val="Open Sans"/>
        <scheme val="none"/>
      </font>
    </dxf>
  </rfmt>
  <rfmt sheetId="5" s="1" sqref="T29" start="0" length="0">
    <dxf>
      <font>
        <sz val="9"/>
        <color auto="1"/>
        <name val="Open Sans"/>
        <scheme val="none"/>
      </font>
    </dxf>
  </rfmt>
  <rfmt sheetId="5" sqref="U29" start="0" length="0">
    <dxf>
      <font>
        <sz val="9"/>
        <color auto="1"/>
        <name val="Open Sans"/>
        <scheme val="none"/>
      </font>
    </dxf>
  </rfmt>
  <rfmt sheetId="5" sqref="V29" start="0" length="0">
    <dxf>
      <font>
        <sz val="9"/>
        <color auto="1"/>
        <name val="Open Sans"/>
        <scheme val="none"/>
      </font>
    </dxf>
  </rfmt>
  <rfmt sheetId="5" sqref="T30" start="0" length="0">
    <dxf>
      <font>
        <sz val="9"/>
        <color auto="1"/>
        <name val="Open Sans"/>
        <scheme val="none"/>
      </font>
      <alignment horizontal="right" vertical="top" indent="1" readingOrder="0"/>
      <border outline="0">
        <top style="dotted">
          <color rgb="FF6F7779"/>
        </top>
        <bottom style="dotted">
          <color rgb="FF6F7779"/>
        </bottom>
      </border>
    </dxf>
  </rfmt>
  <rfmt sheetId="5" sqref="U30" start="0" length="0">
    <dxf>
      <font>
        <sz val="9"/>
        <color auto="1"/>
        <name val="Open Sans"/>
        <scheme val="none"/>
      </font>
      <alignment horizontal="right" vertical="top" indent="1" readingOrder="0"/>
      <border outline="0">
        <top style="dotted">
          <color rgb="FF6F7779"/>
        </top>
        <bottom style="dotted">
          <color rgb="FF6F7779"/>
        </bottom>
      </border>
    </dxf>
  </rfmt>
  <rfmt sheetId="5" sqref="V30" start="0" length="0">
    <dxf>
      <font>
        <sz val="9"/>
        <color auto="1"/>
        <name val="Open Sans"/>
        <scheme val="none"/>
      </font>
    </dxf>
  </rfmt>
  <rcc rId="2971" sId="5" odxf="1" s="1" dxf="1">
    <oc r="T31">
      <f>SUM(T18:T30)</f>
    </oc>
    <nc r="T31">
      <f>SUM(T18:T30)</f>
    </nc>
    <odxf>
      <font>
        <b/>
        <i val="0"/>
        <strike val="0"/>
        <condense val="0"/>
        <extend val="0"/>
        <outline val="0"/>
        <shadow val="0"/>
        <u val="none"/>
        <vertAlign val="baseline"/>
        <sz val="9"/>
        <color rgb="FFEC0000"/>
        <name val="Open Sans"/>
        <scheme val="none"/>
      </font>
      <numFmt numFmtId="167" formatCode="_(* #\ ###\ ##0_);_(* \(#\ ###\ ##0\);_(* &quot;-&quot;_);_(@_)"/>
      <fill>
        <patternFill patternType="none">
          <fgColor indexed="64"/>
          <bgColor indexed="65"/>
        </patternFill>
      </fill>
      <alignment horizontal="right" vertical="bottom" textRotation="0" wrapText="0" indent="0" justifyLastLine="0" shrinkToFit="0" readingOrder="0"/>
      <border diagonalUp="0" diagonalDown="0" outline="0">
        <left/>
        <right/>
        <top style="thin">
          <color rgb="FFEC0000"/>
        </top>
        <bottom style="thin">
          <color rgb="FFEC0000"/>
        </bottom>
      </border>
      <protection locked="1" hidden="0"/>
    </odxf>
    <ndxf>
      <font>
        <sz val="9"/>
        <color rgb="FFEC0000"/>
        <name val="Open Sans"/>
        <scheme val="none"/>
      </font>
    </ndxf>
  </rcc>
  <rcc rId="2972" sId="5" odxf="1" dxf="1">
    <oc r="U31">
      <f>SUM(U18:U30)</f>
    </oc>
    <nc r="U31">
      <f>SUM(U18:U30)</f>
    </nc>
    <odxf>
      <font>
        <sz val="9"/>
        <color rgb="FFEC0000"/>
        <name val="Open Sans"/>
        <scheme val="none"/>
      </font>
    </odxf>
    <ndxf>
      <font>
        <sz val="9"/>
        <color rgb="FFEC0000"/>
        <name val="Open Sans"/>
        <scheme val="none"/>
      </font>
    </ndxf>
  </rcc>
  <rcc rId="2973" sId="5" odxf="1" dxf="1">
    <oc r="V31">
      <f>SUM(V18:V30)</f>
    </oc>
    <nc r="V31">
      <f>SUM(V18:V30)</f>
    </nc>
    <odxf>
      <font>
        <sz val="9"/>
        <color rgb="FFEC0000"/>
        <name val="Open Sans"/>
        <scheme val="none"/>
      </font>
    </odxf>
    <ndxf>
      <font>
        <sz val="9"/>
        <color rgb="FFEC0000"/>
        <name val="Open Sans"/>
        <scheme val="none"/>
      </font>
    </ndxf>
  </rcc>
  <rfmt sheetId="5" sqref="T32" start="0" length="0">
    <dxf>
      <numFmt numFmtId="167" formatCode="_(* #\ ###\ ##0_);_(* \(#\ ###\ ##0\);_(* &quot;-&quot;_);_(@_)"/>
    </dxf>
  </rfmt>
  <rfmt sheetId="5" sqref="U32" start="0" length="0">
    <dxf>
      <numFmt numFmtId="167" formatCode="_(* #\ ###\ ##0_);_(* \(#\ ###\ ##0\);_(* &quot;-&quot;_);_(@_)"/>
    </dxf>
  </rfmt>
  <rfmt sheetId="5" sqref="V32" start="0" length="0">
    <dxf>
      <numFmt numFmtId="167" formatCode="_(* #\ ###\ ##0_);_(* \(#\ ###\ ##0\);_(* &quot;-&quot;_);_(@_)"/>
    </dxf>
  </rfmt>
  <rcc rId="2974" sId="5" odxf="1" s="1" dxf="1">
    <oc r="T33">
      <f>SUM(T16,T31)</f>
    </oc>
    <nc r="T33">
      <f>SUM(T16,T31)</f>
    </nc>
    <odxf>
      <font>
        <b/>
        <i val="0"/>
        <strike val="0"/>
        <condense val="0"/>
        <extend val="0"/>
        <outline val="0"/>
        <shadow val="0"/>
        <u val="none"/>
        <vertAlign val="baseline"/>
        <sz val="9"/>
        <color rgb="FFEC0000"/>
        <name val="Open Sans"/>
        <scheme val="none"/>
      </font>
      <numFmt numFmtId="167" formatCode="_(* #\ ###\ ##0_);_(* \(#\ ###\ ##0\);_(* &quot;-&quot;_);_(@_)"/>
      <fill>
        <patternFill patternType="none">
          <fgColor indexed="64"/>
          <bgColor indexed="65"/>
        </patternFill>
      </fill>
      <alignment horizontal="right" vertical="bottom" textRotation="0" wrapText="0" indent="0" justifyLastLine="0" shrinkToFit="0" readingOrder="0"/>
      <border diagonalUp="0" diagonalDown="0" outline="0">
        <left/>
        <right/>
        <top style="thin">
          <color rgb="FFEC0000"/>
        </top>
        <bottom style="thin">
          <color rgb="FFEC0000"/>
        </bottom>
      </border>
      <protection locked="1" hidden="0"/>
    </odxf>
    <ndxf>
      <font>
        <sz val="9"/>
        <color rgb="FFEC0000"/>
        <name val="Open Sans"/>
        <scheme val="none"/>
      </font>
    </ndxf>
  </rcc>
  <rcc rId="2975" sId="5" odxf="1" dxf="1">
    <oc r="U33">
      <f>SUM(U16,U31)</f>
    </oc>
    <nc r="U33">
      <f>SUM(U16,U31)</f>
    </nc>
    <odxf>
      <font>
        <sz val="9"/>
        <color rgb="FFEC0000"/>
        <name val="Open Sans"/>
        <scheme val="none"/>
      </font>
    </odxf>
    <ndxf>
      <font>
        <sz val="9"/>
        <color rgb="FFEC0000"/>
        <name val="Open Sans"/>
        <scheme val="none"/>
      </font>
    </ndxf>
  </rcc>
  <rcc rId="2976" sId="5" odxf="1" dxf="1">
    <oc r="V33">
      <f>SUM(V16,V31)</f>
    </oc>
    <nc r="V33">
      <f>SUM(V16,V31)</f>
    </nc>
    <odxf>
      <font>
        <sz val="9"/>
        <color rgb="FFEC0000"/>
        <name val="Open Sans"/>
        <scheme val="none"/>
      </font>
    </odxf>
    <ndxf>
      <font>
        <sz val="9"/>
        <color rgb="FFEC0000"/>
        <name val="Open Sans"/>
        <scheme val="none"/>
      </font>
    </ndxf>
  </rcc>
  <rfmt sheetId="5" sqref="T34" start="0" length="0">
    <dxf>
      <font>
        <sz val="9"/>
        <color rgb="FFFF0000"/>
        <name val="Open Sans"/>
        <scheme val="none"/>
      </font>
    </dxf>
  </rfmt>
  <rfmt sheetId="5" sqref="U34" start="0" length="0">
    <dxf>
      <font>
        <sz val="9"/>
        <color rgb="FFFF0000"/>
        <name val="Open Sans"/>
        <scheme val="none"/>
      </font>
    </dxf>
  </rfmt>
  <rfmt sheetId="5" sqref="V34" start="0" length="0">
    <dxf>
      <font>
        <sz val="9"/>
        <color rgb="FFFF0000"/>
        <name val="Open Sans"/>
        <scheme val="none"/>
      </font>
    </dxf>
  </rfmt>
  <rfmt sheetId="5" s="1" sqref="T35" start="0" length="0">
    <dxf>
      <font>
        <sz val="9"/>
        <color rgb="FFCC0000"/>
        <name val="Open Sans"/>
        <scheme val="none"/>
      </font>
    </dxf>
  </rfmt>
  <rfmt sheetId="5" sqref="U35" start="0" length="0">
    <dxf>
      <font>
        <sz val="9"/>
        <color rgb="FFCC0000"/>
        <name val="Open Sans"/>
        <scheme val="none"/>
      </font>
    </dxf>
  </rfmt>
  <rfmt sheetId="5" sqref="V35" start="0" length="0">
    <dxf>
      <font>
        <sz val="9"/>
        <color rgb="FFCC0000"/>
        <name val="Open Sans"/>
        <scheme val="none"/>
      </font>
    </dxf>
  </rfmt>
  <rcc rId="2977" sId="5" odxf="1" s="1" dxf="1">
    <oc r="T36">
      <f>T2</f>
    </oc>
    <nc r="T36">
      <f>T2</f>
    </nc>
    <odxf>
      <font>
        <b/>
        <i val="0"/>
        <strike val="0"/>
        <condense val="0"/>
        <extend val="0"/>
        <outline val="0"/>
        <shadow val="0"/>
        <u val="none"/>
        <vertAlign val="baseline"/>
        <sz val="9"/>
        <color rgb="FFCC0000"/>
        <name val="Open Sans"/>
        <scheme val="none"/>
      </font>
      <numFmt numFmtId="19" formatCode="dd/mm/yyyy"/>
      <fill>
        <patternFill patternType="none">
          <fgColor indexed="64"/>
          <bgColor indexed="65"/>
        </patternFill>
      </fill>
      <alignment horizontal="right" vertical="center" textRotation="0" wrapText="1" indent="0" justifyLastLine="0" shrinkToFit="0" readingOrder="0"/>
      <border diagonalUp="0" diagonalDown="0" outline="0">
        <left/>
        <right/>
        <top style="thin">
          <color indexed="9"/>
        </top>
        <bottom style="medium">
          <color rgb="FFCC0000"/>
        </bottom>
      </border>
      <protection locked="1" hidden="0"/>
    </odxf>
    <ndxf>
      <font>
        <sz val="9"/>
        <color rgb="FFCC0000"/>
        <name val="Open Sans"/>
        <scheme val="none"/>
      </font>
    </ndxf>
  </rcc>
  <rcc rId="2978" sId="5" odxf="1" dxf="1">
    <oc r="U36">
      <f>U2</f>
    </oc>
    <nc r="U36">
      <f>U2</f>
    </nc>
    <odxf>
      <font>
        <sz val="9"/>
        <color rgb="FFCC0000"/>
        <name val="Open Sans"/>
        <scheme val="none"/>
      </font>
    </odxf>
    <ndxf>
      <font>
        <sz val="9"/>
        <color rgb="FFCC0000"/>
        <name val="Open Sans"/>
        <scheme val="none"/>
      </font>
    </ndxf>
  </rcc>
  <rcc rId="2979" sId="5" odxf="1" dxf="1">
    <oc r="V36">
      <f>V2</f>
    </oc>
    <nc r="V36">
      <f>V2</f>
    </nc>
    <odxf>
      <font>
        <sz val="9"/>
        <color rgb="FFCC0000"/>
        <name val="Open Sans"/>
        <scheme val="none"/>
      </font>
    </odxf>
    <ndxf>
      <font>
        <sz val="9"/>
        <color rgb="FFCC0000"/>
        <name val="Open Sans"/>
        <scheme val="none"/>
      </font>
    </ndxf>
  </rcc>
  <rcc rId="2980" sId="5" odxf="1" s="1" dxf="1">
    <oc r="T37">
      <f>T3+T18</f>
    </oc>
    <nc r="T37">
      <f>T3+T18</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81" sId="5" odxf="1" dxf="1">
    <oc r="U37">
      <f>U3+U18</f>
    </oc>
    <nc r="U37">
      <f>U3+U18</f>
    </nc>
    <odxf>
      <font>
        <sz val="9"/>
        <color auto="1"/>
        <name val="Open Sans"/>
        <scheme val="none"/>
      </font>
    </odxf>
    <ndxf>
      <font>
        <sz val="9"/>
        <color auto="1"/>
        <name val="Open Sans"/>
        <scheme val="none"/>
      </font>
    </ndxf>
  </rcc>
  <rcc rId="2982" sId="5" odxf="1" dxf="1">
    <oc r="V37">
      <f>V3+V18</f>
    </oc>
    <nc r="V37">
      <f>V3+V18</f>
    </nc>
    <odxf>
      <font>
        <sz val="9"/>
        <color auto="1"/>
        <name val="Open Sans"/>
        <scheme val="none"/>
      </font>
    </odxf>
    <ndxf>
      <font>
        <sz val="9"/>
        <color auto="1"/>
        <name val="Open Sans"/>
        <scheme val="none"/>
      </font>
    </ndxf>
  </rcc>
  <rcc rId="2983" sId="5" odxf="1" s="1" dxf="1">
    <oc r="T38">
      <f>T4+T19</f>
    </oc>
    <nc r="T38">
      <f>T4+T19</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84" sId="5" odxf="1" dxf="1">
    <oc r="U38">
      <f>U4+U19</f>
    </oc>
    <nc r="U38">
      <f>U4+U19</f>
    </nc>
    <odxf>
      <font>
        <sz val="9"/>
        <color auto="1"/>
        <name val="Open Sans"/>
        <scheme val="none"/>
      </font>
    </odxf>
    <ndxf>
      <font>
        <sz val="9"/>
        <color auto="1"/>
        <name val="Open Sans"/>
        <scheme val="none"/>
      </font>
    </ndxf>
  </rcc>
  <rcc rId="2985" sId="5" odxf="1" dxf="1">
    <oc r="V38">
      <f>V4+V19</f>
    </oc>
    <nc r="V38">
      <f>V4+V19</f>
    </nc>
    <odxf>
      <font>
        <sz val="9"/>
        <color auto="1"/>
        <name val="Open Sans"/>
        <scheme val="none"/>
      </font>
    </odxf>
    <ndxf>
      <font>
        <sz val="9"/>
        <color auto="1"/>
        <name val="Open Sans"/>
        <scheme val="none"/>
      </font>
    </ndxf>
  </rcc>
  <rcc rId="2986" sId="5" odxf="1" s="1" dxf="1">
    <oc r="T39">
      <f>T5+T20</f>
    </oc>
    <nc r="T39">
      <f>T5+T20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87" sId="5" odxf="1" dxf="1">
    <oc r="U39">
      <f>U5+U20</f>
    </oc>
    <nc r="U39">
      <f>U5+U20</f>
    </nc>
    <odxf>
      <font>
        <sz val="9"/>
        <color auto="1"/>
        <name val="Open Sans"/>
        <scheme val="none"/>
      </font>
    </odxf>
    <ndxf>
      <font>
        <sz val="9"/>
        <color auto="1"/>
        <name val="Open Sans"/>
        <scheme val="none"/>
      </font>
    </ndxf>
  </rcc>
  <rcc rId="2988" sId="5" odxf="1" dxf="1">
    <oc r="V39">
      <f>V5+V20</f>
    </oc>
    <nc r="V39">
      <f>V5+V20</f>
    </nc>
    <odxf>
      <font>
        <sz val="9"/>
        <color auto="1"/>
        <name val="Open Sans"/>
        <scheme val="none"/>
      </font>
    </odxf>
    <ndxf>
      <font>
        <sz val="9"/>
        <color auto="1"/>
        <name val="Open Sans"/>
        <scheme val="none"/>
      </font>
    </ndxf>
  </rcc>
  <rcc rId="2989" sId="5" odxf="1" s="1" dxf="1">
    <oc r="T40">
      <f>T6</f>
    </oc>
    <nc r="T40">
      <f>T6</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90" sId="5" odxf="1" dxf="1">
    <oc r="U40">
      <f>U6</f>
    </oc>
    <nc r="U40">
      <f>U6</f>
    </nc>
    <odxf>
      <font>
        <sz val="9"/>
        <color auto="1"/>
        <name val="Open Sans"/>
        <scheme val="none"/>
      </font>
    </odxf>
    <ndxf>
      <font>
        <sz val="9"/>
        <color auto="1"/>
        <name val="Open Sans"/>
        <scheme val="none"/>
      </font>
    </ndxf>
  </rcc>
  <rcc rId="2991" sId="5" odxf="1" dxf="1">
    <oc r="V40">
      <f>V6</f>
    </oc>
    <nc r="V40">
      <f>V6</f>
    </nc>
    <odxf>
      <font>
        <sz val="9"/>
        <color auto="1"/>
        <name val="Open Sans"/>
        <scheme val="none"/>
      </font>
    </odxf>
    <ndxf>
      <font>
        <sz val="9"/>
        <color auto="1"/>
        <name val="Open Sans"/>
        <scheme val="none"/>
      </font>
    </ndxf>
  </rcc>
  <rcc rId="2992" sId="5" odxf="1" s="1" dxf="1">
    <oc r="T41">
      <f>T7+T21</f>
    </oc>
    <nc r="T41">
      <f>T7+T21</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93" sId="5" odxf="1" dxf="1">
    <oc r="U41">
      <f>U7+U21</f>
    </oc>
    <nc r="U41">
      <f>U7+U21</f>
    </nc>
    <odxf>
      <font>
        <sz val="9"/>
        <color auto="1"/>
        <name val="Open Sans"/>
        <scheme val="none"/>
      </font>
    </odxf>
    <ndxf>
      <font>
        <sz val="9"/>
        <color auto="1"/>
        <name val="Open Sans"/>
        <scheme val="none"/>
      </font>
    </ndxf>
  </rcc>
  <rcc rId="2994" sId="5" odxf="1" dxf="1">
    <oc r="V41">
      <f>V7+V21</f>
    </oc>
    <nc r="V41">
      <f>V7+V21</f>
    </nc>
    <odxf>
      <font>
        <sz val="9"/>
        <color auto="1"/>
        <name val="Open Sans"/>
        <scheme val="none"/>
      </font>
    </odxf>
    <ndxf>
      <font>
        <sz val="9"/>
        <color auto="1"/>
        <name val="Open Sans"/>
        <scheme val="none"/>
      </font>
    </ndxf>
  </rcc>
  <rcc rId="2995" sId="5" odxf="1" s="1" dxf="1">
    <oc r="T42">
      <f>T8+T22</f>
    </oc>
    <nc r="T42">
      <f>T8+T22</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96" sId="5" odxf="1" dxf="1">
    <oc r="U42">
      <f>U8+U22</f>
    </oc>
    <nc r="U42">
      <f>U8+U22</f>
    </nc>
    <odxf>
      <font>
        <sz val="9"/>
        <color auto="1"/>
        <name val="Open Sans"/>
        <scheme val="none"/>
      </font>
    </odxf>
    <ndxf>
      <font>
        <sz val="9"/>
        <color auto="1"/>
        <name val="Open Sans"/>
        <scheme val="none"/>
      </font>
    </ndxf>
  </rcc>
  <rcc rId="2997" sId="5" odxf="1" dxf="1">
    <oc r="V42">
      <f>V8+V22</f>
    </oc>
    <nc r="V42">
      <f>V8+V22</f>
    </nc>
    <odxf>
      <font>
        <sz val="9"/>
        <color auto="1"/>
        <name val="Open Sans"/>
        <scheme val="none"/>
      </font>
    </odxf>
    <ndxf>
      <font>
        <sz val="9"/>
        <color auto="1"/>
        <name val="Open Sans"/>
        <scheme val="none"/>
      </font>
    </ndxf>
  </rcc>
  <rcc rId="2998" sId="5" odxf="1" s="1" dxf="1">
    <oc r="T43">
      <f>T9+T23</f>
    </oc>
    <nc r="T43">
      <f>T9+T23</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2999" sId="5" odxf="1" dxf="1">
    <oc r="U43">
      <f>U9+U23</f>
    </oc>
    <nc r="U43">
      <f>U9+U23</f>
    </nc>
    <odxf>
      <font>
        <sz val="9"/>
        <color auto="1"/>
        <name val="Open Sans"/>
        <scheme val="none"/>
      </font>
    </odxf>
    <ndxf>
      <font>
        <sz val="9"/>
        <color auto="1"/>
        <name val="Open Sans"/>
        <scheme val="none"/>
      </font>
    </ndxf>
  </rcc>
  <rcc rId="3000" sId="5" odxf="1" dxf="1">
    <oc r="V43">
      <f>V9+V23</f>
    </oc>
    <nc r="V43">
      <f>V9+V23</f>
    </nc>
    <odxf>
      <font>
        <sz val="9"/>
        <color auto="1"/>
        <name val="Open Sans"/>
        <scheme val="none"/>
      </font>
    </odxf>
    <ndxf>
      <font>
        <sz val="9"/>
        <color auto="1"/>
        <name val="Open Sans"/>
        <scheme val="none"/>
      </font>
    </ndxf>
  </rcc>
  <rcc rId="3001" sId="5" odxf="1" s="1" dxf="1">
    <oc r="T44">
      <f>T10+T27</f>
    </oc>
    <nc r="T44">
      <f>T10+T27</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02" sId="5" odxf="1" dxf="1">
    <oc r="U44">
      <f>U10+U27</f>
    </oc>
    <nc r="U44">
      <f>U10+U27</f>
    </nc>
    <odxf>
      <font>
        <sz val="9"/>
        <color auto="1"/>
        <name val="Open Sans"/>
        <scheme val="none"/>
      </font>
    </odxf>
    <ndxf>
      <font>
        <sz val="9"/>
        <color auto="1"/>
        <name val="Open Sans"/>
        <scheme val="none"/>
      </font>
    </ndxf>
  </rcc>
  <rcc rId="3003" sId="5" odxf="1" dxf="1">
    <oc r="V44">
      <f>V10+V27</f>
    </oc>
    <nc r="V44">
      <f>V10+V27</f>
    </nc>
    <odxf>
      <font>
        <sz val="9"/>
        <color auto="1"/>
        <name val="Open Sans"/>
        <scheme val="none"/>
      </font>
    </odxf>
    <ndxf>
      <font>
        <sz val="9"/>
        <color auto="1"/>
        <name val="Open Sans"/>
        <scheme val="none"/>
      </font>
    </ndxf>
  </rcc>
  <rcc rId="3004" sId="5" odxf="1" s="1" dxf="1">
    <oc r="T45">
      <f>T11+T25</f>
    </oc>
    <nc r="T45">
      <f>T11+T25</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05" sId="5" odxf="1" dxf="1">
    <oc r="U45">
      <f>U11+U25</f>
    </oc>
    <nc r="U45">
      <f>U11+U25</f>
    </nc>
    <odxf>
      <font>
        <sz val="9"/>
        <color auto="1"/>
        <name val="Open Sans"/>
        <scheme val="none"/>
      </font>
    </odxf>
    <ndxf>
      <font>
        <sz val="9"/>
        <color auto="1"/>
        <name val="Open Sans"/>
        <scheme val="none"/>
      </font>
    </ndxf>
  </rcc>
  <rcc rId="3006" sId="5" odxf="1" dxf="1">
    <oc r="V45">
      <f>V11+V25</f>
    </oc>
    <nc r="V45">
      <f>V11+V25</f>
    </nc>
    <odxf>
      <font>
        <sz val="9"/>
        <color auto="1"/>
        <name val="Open Sans"/>
        <scheme val="none"/>
      </font>
    </odxf>
    <ndxf>
      <font>
        <sz val="9"/>
        <color auto="1"/>
        <name val="Open Sans"/>
        <scheme val="none"/>
      </font>
    </ndxf>
  </rcc>
  <rcc rId="3007" sId="5" odxf="1" s="1" dxf="1">
    <oc r="T46">
      <f>T12+T26</f>
    </oc>
    <nc r="T46">
      <f>T12+T26</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08" sId="5" odxf="1" dxf="1">
    <oc r="U46">
      <f>U12+U26</f>
    </oc>
    <nc r="U46">
      <f>U12+U26</f>
    </nc>
    <odxf>
      <font>
        <sz val="9"/>
        <color auto="1"/>
        <name val="Open Sans"/>
        <scheme val="none"/>
      </font>
    </odxf>
    <ndxf>
      <font>
        <sz val="9"/>
        <color auto="1"/>
        <name val="Open Sans"/>
        <scheme val="none"/>
      </font>
    </ndxf>
  </rcc>
  <rcc rId="3009" sId="5" odxf="1" dxf="1">
    <oc r="V46">
      <f>V12+V26</f>
    </oc>
    <nc r="V46">
      <f>V12+V26</f>
    </nc>
    <odxf>
      <font>
        <sz val="9"/>
        <color auto="1"/>
        <name val="Open Sans"/>
        <scheme val="none"/>
      </font>
    </odxf>
    <ndxf>
      <font>
        <sz val="9"/>
        <color auto="1"/>
        <name val="Open Sans"/>
        <scheme val="none"/>
      </font>
    </ndxf>
  </rcc>
  <rcc rId="3010" sId="5" odxf="1" s="1" dxf="1">
    <oc r="T47">
      <f>T13+T24</f>
    </oc>
    <nc r="T47">
      <f>T13+T24</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11" sId="5" odxf="1" dxf="1">
    <oc r="U47">
      <f>U13+U24</f>
    </oc>
    <nc r="U47">
      <f>U13+U24</f>
    </nc>
    <odxf>
      <font>
        <sz val="9"/>
        <color auto="1"/>
        <name val="Open Sans"/>
        <scheme val="none"/>
      </font>
    </odxf>
    <ndxf>
      <font>
        <sz val="9"/>
        <color auto="1"/>
        <name val="Open Sans"/>
        <scheme val="none"/>
      </font>
    </ndxf>
  </rcc>
  <rcc rId="3012" sId="5" odxf="1" dxf="1">
    <oc r="V47">
      <f>V13+V24</f>
    </oc>
    <nc r="V47">
      <f>V13+V24</f>
    </nc>
    <odxf>
      <font>
        <sz val="9"/>
        <color auto="1"/>
        <name val="Open Sans"/>
        <scheme val="none"/>
      </font>
    </odxf>
    <ndxf>
      <font>
        <sz val="9"/>
        <color auto="1"/>
        <name val="Open Sans"/>
        <scheme val="none"/>
      </font>
    </ndxf>
  </rcc>
  <rcc rId="3013" sId="5" odxf="1" s="1" dxf="1">
    <oc r="T48">
      <f>T14+T28</f>
    </oc>
    <nc r="T48">
      <f>T14+T28</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14" sId="5" odxf="1" dxf="1">
    <oc r="U48">
      <f>U14+U28</f>
    </oc>
    <nc r="U48">
      <f>U14+U28</f>
    </nc>
    <odxf>
      <font>
        <sz val="9"/>
        <color auto="1"/>
        <name val="Open Sans"/>
        <scheme val="none"/>
      </font>
    </odxf>
    <ndxf>
      <font>
        <sz val="9"/>
        <color auto="1"/>
        <name val="Open Sans"/>
        <scheme val="none"/>
      </font>
    </ndxf>
  </rcc>
  <rcc rId="3015" sId="5" odxf="1" dxf="1">
    <oc r="V48">
      <f>V14+V28</f>
    </oc>
    <nc r="V48">
      <f>V14+V28</f>
    </nc>
    <odxf>
      <font>
        <sz val="9"/>
        <color auto="1"/>
        <name val="Open Sans"/>
        <scheme val="none"/>
      </font>
    </odxf>
    <ndxf>
      <font>
        <sz val="9"/>
        <color auto="1"/>
        <name val="Open Sans"/>
        <scheme val="none"/>
      </font>
    </ndxf>
  </rcc>
  <rcc rId="3016" sId="5" odxf="1" s="1" dxf="1">
    <oc r="T49">
      <f>T15</f>
    </oc>
    <nc r="T49">
      <f>T15</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17" sId="5" odxf="1" dxf="1">
    <oc r="U49">
      <f>U15</f>
    </oc>
    <nc r="U49">
      <f>U15</f>
    </nc>
    <odxf>
      <font>
        <sz val="9"/>
        <color auto="1"/>
        <name val="Open Sans"/>
        <scheme val="none"/>
      </font>
    </odxf>
    <ndxf>
      <font>
        <sz val="9"/>
        <color auto="1"/>
        <name val="Open Sans"/>
        <scheme val="none"/>
      </font>
    </ndxf>
  </rcc>
  <rcc rId="3018" sId="5" odxf="1" dxf="1">
    <oc r="V49">
      <f>V15</f>
    </oc>
    <nc r="V49">
      <f>V15</f>
    </nc>
    <odxf>
      <font>
        <sz val="9"/>
        <color auto="1"/>
        <name val="Open Sans"/>
        <scheme val="none"/>
      </font>
    </odxf>
    <ndxf>
      <font>
        <sz val="9"/>
        <color auto="1"/>
        <name val="Open Sans"/>
        <scheme val="none"/>
      </font>
    </ndxf>
  </rcc>
  <rcc rId="3019" sId="5" odxf="1" s="1" dxf="1">
    <oc r="T50">
      <f>T30+T29</f>
    </oc>
    <nc r="T50">
      <f>T30+T29</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font>
        <sz val="9"/>
        <color auto="1"/>
        <name val="Open Sans"/>
        <scheme val="none"/>
      </font>
    </ndxf>
  </rcc>
  <rcc rId="3020" sId="5" odxf="1" dxf="1">
    <oc r="U50">
      <f>U30+U29</f>
    </oc>
    <nc r="U50">
      <f>U30+U29</f>
    </nc>
    <odxf>
      <font>
        <sz val="9"/>
        <color auto="1"/>
        <name val="Open Sans"/>
        <scheme val="none"/>
      </font>
    </odxf>
    <ndxf>
      <font>
        <sz val="9"/>
        <color auto="1"/>
        <name val="Open Sans"/>
        <scheme val="none"/>
      </font>
    </ndxf>
  </rcc>
  <rcc rId="3021" sId="5" odxf="1" dxf="1">
    <oc r="V50">
      <f>V30+V29</f>
    </oc>
    <nc r="V50">
      <f>V30+V29</f>
    </nc>
    <odxf>
      <font>
        <sz val="9"/>
        <color auto="1"/>
        <name val="Open Sans"/>
        <scheme val="none"/>
      </font>
    </odxf>
    <ndxf>
      <font>
        <sz val="9"/>
        <color auto="1"/>
        <name val="Open Sans"/>
        <scheme val="none"/>
      </font>
    </ndxf>
  </rcc>
  <rcc rId="3022" sId="5" odxf="1" s="1" dxf="1">
    <oc r="T51">
      <f>SUM(T37:T50)</f>
    </oc>
    <nc r="T51">
      <f>SUM(T37:T50)</f>
    </nc>
    <odxf>
      <font>
        <b/>
        <i val="0"/>
        <strike val="0"/>
        <condense val="0"/>
        <extend val="0"/>
        <outline val="0"/>
        <shadow val="0"/>
        <u val="none"/>
        <vertAlign val="baseline"/>
        <sz val="9"/>
        <color rgb="FFEC0000"/>
        <name val="Open Sans"/>
        <scheme val="none"/>
      </font>
      <numFmt numFmtId="167" formatCode="_(* #\ ###\ ##0_);_(* \(#\ ###\ ##0\);_(* &quot;-&quot;_);_(@_)"/>
      <fill>
        <patternFill patternType="none">
          <fgColor indexed="64"/>
          <bgColor indexed="65"/>
        </patternFill>
      </fill>
      <alignment horizontal="right" vertical="bottom" textRotation="0" wrapText="0" indent="0" justifyLastLine="0" shrinkToFit="0" readingOrder="0"/>
      <border diagonalUp="0" diagonalDown="0" outline="0">
        <left/>
        <right/>
        <top style="thin">
          <color rgb="FFEC0000"/>
        </top>
        <bottom style="thin">
          <color rgb="FFEC0000"/>
        </bottom>
      </border>
      <protection locked="1" hidden="0"/>
    </odxf>
    <ndxf>
      <font>
        <sz val="9"/>
        <color rgb="FFEC0000"/>
        <name val="Open Sans"/>
        <scheme val="none"/>
      </font>
    </ndxf>
  </rcc>
  <rcc rId="3023" sId="5" odxf="1" dxf="1">
    <oc r="U51">
      <f>SUM(U37:U50)</f>
    </oc>
    <nc r="U51">
      <f>SUM(U37:U50)</f>
    </nc>
    <odxf>
      <font>
        <sz val="9"/>
        <color rgb="FFEC0000"/>
        <name val="Open Sans"/>
        <scheme val="none"/>
      </font>
    </odxf>
    <ndxf>
      <font>
        <sz val="9"/>
        <color rgb="FFEC0000"/>
        <name val="Open Sans"/>
        <scheme val="none"/>
      </font>
    </ndxf>
  </rcc>
  <rcc rId="3024" sId="5" odxf="1" dxf="1">
    <oc r="V51">
      <f>SUM(V37:V50)</f>
    </oc>
    <nc r="V51">
      <f>SUM(V37:V50)</f>
    </nc>
    <odxf>
      <font>
        <sz val="9"/>
        <color rgb="FFEC0000"/>
        <name val="Open Sans"/>
        <scheme val="none"/>
      </font>
    </odxf>
    <ndxf>
      <font>
        <sz val="9"/>
        <color rgb="FFEC0000"/>
        <name val="Open Sans"/>
        <scheme val="none"/>
      </font>
    </ndxf>
  </rcc>
  <rcc rId="3025" sId="5" odxf="1" s="1" dxf="1">
    <oc r="T54">
      <f>T36</f>
    </oc>
    <nc r="T54">
      <f>T36</f>
    </nc>
    <odxf>
      <font>
        <b/>
        <i val="0"/>
        <strike val="0"/>
        <condense val="0"/>
        <extend val="0"/>
        <outline val="0"/>
        <shadow val="0"/>
        <u val="none"/>
        <vertAlign val="baseline"/>
        <sz val="9"/>
        <color rgb="FFCC0000"/>
        <name val="Open Sans"/>
        <scheme val="none"/>
      </font>
      <numFmt numFmtId="19" formatCode="dd/mm/yyyy"/>
      <fill>
        <patternFill patternType="none">
          <fgColor indexed="64"/>
          <bgColor indexed="65"/>
        </patternFill>
      </fill>
      <alignment horizontal="right" vertical="center" textRotation="0" wrapText="1" indent="0" justifyLastLine="0" shrinkToFit="0" readingOrder="0"/>
      <border diagonalUp="0" diagonalDown="0" outline="0">
        <left/>
        <right/>
        <top style="medium">
          <color rgb="FFCC0000"/>
        </top>
        <bottom style="medium">
          <color rgb="FFCC0000"/>
        </bottom>
      </border>
      <protection locked="1" hidden="0"/>
    </odxf>
    <ndxf>
      <font>
        <sz val="9"/>
        <color rgb="FFCC0000"/>
        <name val="Open Sans"/>
        <scheme val="none"/>
      </font>
    </ndxf>
  </rcc>
  <rcc rId="3026" sId="5" odxf="1" dxf="1">
    <oc r="U54">
      <f>U36</f>
    </oc>
    <nc r="U54">
      <f>U36</f>
    </nc>
    <odxf>
      <font>
        <sz val="9"/>
        <color rgb="FFCC0000"/>
        <name val="Open Sans"/>
        <scheme val="none"/>
      </font>
    </odxf>
    <ndxf>
      <font>
        <sz val="9"/>
        <color rgb="FFCC0000"/>
        <name val="Open Sans"/>
        <scheme val="none"/>
      </font>
    </ndxf>
  </rcc>
  <rcc rId="3027" sId="5" odxf="1" dxf="1">
    <oc r="V54">
      <f>V36</f>
    </oc>
    <nc r="V54">
      <f>V36</f>
    </nc>
    <odxf>
      <font>
        <sz val="9"/>
        <color rgb="FFCC0000"/>
        <name val="Open Sans"/>
        <scheme val="none"/>
      </font>
    </odxf>
    <ndxf>
      <font>
        <sz val="9"/>
        <color rgb="FFCC0000"/>
        <name val="Open Sans"/>
        <scheme val="none"/>
      </font>
    </ndxf>
  </rcc>
  <rfmt sheetId="5" s="1" sqref="T55" start="0" length="0">
    <dxf>
      <font>
        <sz val="11"/>
        <color theme="1"/>
        <name val="Calibri"/>
        <scheme val="minor"/>
      </font>
    </dxf>
  </rfmt>
  <rcc rId="3028" sId="5" odxf="1" s="1" dxf="1">
    <oc r="T56">
      <f>T45/1000</f>
    </oc>
    <nc r="T56">
      <f>T45/1000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bottom style="dotted">
          <color rgb="FF6F7779"/>
        </bottom>
      </border>
      <protection locked="1" hidden="0"/>
    </odxf>
    <ndxf/>
  </rcc>
  <rcc rId="3029" sId="5">
    <oc r="U56">
      <f>U45/1000</f>
    </oc>
    <nc r="U56">
      <f>U45/1000</f>
    </nc>
  </rcc>
  <rcc rId="3030" sId="5">
    <oc r="V56">
      <f>V45/1000</f>
    </oc>
    <nc r="V56">
      <f>V45/1000</f>
    </nc>
  </rcc>
  <rcc rId="3031" sId="5" odxf="1" s="1" dxf="1">
    <oc r="T57">
      <f>T44/1000</f>
    </oc>
    <nc r="T57">
      <f>T44/1000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32" sId="5">
    <oc r="U57">
      <f>U44/1000</f>
    </oc>
    <nc r="U57">
      <f>U44/1000</f>
    </nc>
  </rcc>
  <rcc rId="3033" sId="5">
    <oc r="V57">
      <f>V44/1000</f>
    </oc>
    <nc r="V57">
      <f>V44/1000</f>
    </nc>
  </rcc>
  <rcc rId="3034" sId="5" odxf="1" s="1" dxf="1">
    <oc r="T58">
      <f>T47/1000</f>
    </oc>
    <nc r="T58">
      <f>T47/1000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35" sId="5">
    <oc r="U58">
      <f>U47/1000</f>
    </oc>
    <nc r="U58">
      <f>U47/1000</f>
    </nc>
  </rcc>
  <rcc rId="3036" sId="5">
    <oc r="V58">
      <f>V47/1000</f>
    </oc>
    <nc r="V58">
      <f>V47/1000</f>
    </nc>
  </rcc>
  <rcc rId="3037" sId="5" odxf="1" s="1" dxf="1">
    <oc r="T59">
      <f>T39/1000</f>
    </oc>
    <nc r="T59">
      <f>T39/1000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38" sId="5">
    <oc r="U59">
      <f>U39/1000</f>
    </oc>
    <nc r="U59">
      <f>U39/1000</f>
    </nc>
  </rcc>
  <rcc rId="3039" sId="5">
    <oc r="V59">
      <f>V39/1000</f>
    </oc>
    <nc r="V59">
      <f>V39/1000</f>
    </nc>
  </rcc>
  <rcc rId="3040" sId="5" odxf="1" s="1" dxf="1">
    <oc r="T60">
      <f>T37/1000</f>
    </oc>
    <nc r="T60">
      <f>T37/1000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41" sId="5">
    <oc r="U60">
      <f>U37/1000</f>
    </oc>
    <nc r="U60">
      <f>U37/1000</f>
    </nc>
  </rcc>
  <rcc rId="3042" sId="5">
    <oc r="V60">
      <f>V37/1000</f>
    </oc>
    <nc r="V60">
      <f>V37/1000</f>
    </nc>
  </rcc>
  <rcc rId="3043" sId="5" odxf="1" s="1" dxf="1">
    <oc r="T61">
      <f>T40/1000</f>
    </oc>
    <nc r="T61">
      <f>T40/1000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44" sId="5">
    <oc r="U61">
      <f>U40/1000</f>
    </oc>
    <nc r="U61">
      <f>U40/1000</f>
    </nc>
  </rcc>
  <rcc rId="3045" sId="5">
    <oc r="V61">
      <f>V40/1000</f>
    </oc>
    <nc r="V61">
      <f>V40/1000</f>
    </nc>
  </rcc>
  <rcc rId="3046" sId="5" odxf="1" s="1" dxf="1">
    <oc r="T62">
      <f>T41/1000</f>
    </oc>
    <nc r="T62">
      <f>T41/1000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47" sId="5">
    <oc r="U62">
      <f>U41/1000</f>
    </oc>
    <nc r="U62">
      <f>U41/1000</f>
    </nc>
  </rcc>
  <rcc rId="3048" sId="5">
    <oc r="V62">
      <f>V41/1000</f>
    </oc>
    <nc r="V62">
      <f>V41/1000</f>
    </nc>
  </rcc>
  <rcc rId="3049" sId="5" odxf="1" s="1" dxf="1">
    <oc r="T63">
      <f>(T38+T48+T42)/1000</f>
    </oc>
    <nc r="T63">
      <f>(T38+T48+T42)/1000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50" sId="5">
    <oc r="U63">
      <f>(U38+U48+U42)/1000</f>
    </oc>
    <nc r="U63">
      <f>(U38+U48+U42)/1000</f>
    </nc>
  </rcc>
  <rcc rId="3051" sId="5">
    <oc r="V63">
      <f>(V38+V48+V42)/1000</f>
    </oc>
    <nc r="V63">
      <f>(V38+V48+V42)/1000</f>
    </nc>
  </rcc>
  <rcc rId="3052" sId="5" odxf="1" s="1" dxf="1">
    <oc r="T64">
      <f>T46/1000</f>
    </oc>
    <nc r="T64">
      <f>T46/1000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53" sId="5">
    <oc r="U64">
      <f>U46/1000</f>
    </oc>
    <nc r="U64">
      <f>U46/1000</f>
    </nc>
  </rcc>
  <rcc rId="3054" sId="5">
    <oc r="V64">
      <f>V46/1000</f>
    </oc>
    <nc r="V64">
      <f>V46/1000</f>
    </nc>
  </rcc>
  <rcc rId="3055" sId="5" odxf="1" s="1" dxf="1">
    <oc r="T65">
      <f>(T50+T43+T49)/1000</f>
    </oc>
    <nc r="T65">
      <f>(T50+T43+T49)/1000</f>
    </nc>
    <odxf>
      <font>
        <b val="0"/>
        <i val="0"/>
        <strike val="0"/>
        <condense val="0"/>
        <extend val="0"/>
        <outline val="0"/>
        <shadow val="0"/>
        <u val="none"/>
        <vertAlign val="baseline"/>
        <sz val="9"/>
        <color auto="1"/>
        <name val="Open Sans"/>
        <scheme val="none"/>
      </font>
      <numFmt numFmtId="167" formatCode="_(* #\ ###\ ##0_);_(* \(#\ ###\ ##0\);_(* &quot;-&quot;_);_(@_)"/>
      <fill>
        <patternFill patternType="none">
          <fgColor indexed="64"/>
          <bgColor indexed="65"/>
        </patternFill>
      </fill>
      <alignment horizontal="right" vertical="bottom" textRotation="0" wrapText="0" indent="1" justifyLastLine="0" shrinkToFit="0" readingOrder="0"/>
      <border diagonalUp="0" diagonalDown="0" outline="0">
        <left/>
        <right/>
        <top style="dotted">
          <color rgb="FF6F7779"/>
        </top>
        <bottom style="dotted">
          <color rgb="FF6F7779"/>
        </bottom>
      </border>
      <protection locked="1" hidden="0"/>
    </odxf>
    <ndxf/>
  </rcc>
  <rcc rId="3056" sId="5">
    <oc r="U65">
      <f>(U50+U43+U49)/1000</f>
    </oc>
    <nc r="U65">
      <f>(U50+U43+U49)/1000</f>
    </nc>
  </rcc>
  <rcc rId="3057" sId="5">
    <oc r="V65">
      <f>(V50+V43+V49)/1000</f>
    </oc>
    <nc r="V65">
      <f>(V50+V43+V49)/1000</f>
    </nc>
  </rcc>
  <rcc rId="3058" sId="5" odxf="1" s="1" dxf="1">
    <oc r="T66">
      <f>SUM(T56:T65)</f>
    </oc>
    <nc r="T66">
      <f>SUM(T56:T65)</f>
    </nc>
    <odxf>
      <font>
        <b/>
        <i val="0"/>
        <strike val="0"/>
        <condense val="0"/>
        <extend val="0"/>
        <outline val="0"/>
        <shadow val="0"/>
        <u val="none"/>
        <vertAlign val="baseline"/>
        <sz val="9"/>
        <color rgb="FFEC0000"/>
        <name val="Open Sans"/>
        <scheme val="none"/>
      </font>
      <numFmt numFmtId="167" formatCode="_(* #\ ###\ ##0_);_(* \(#\ ###\ ##0\);_(* &quot;-&quot;_);_(@_)"/>
      <fill>
        <patternFill patternType="none">
          <fgColor indexed="64"/>
          <bgColor indexed="65"/>
        </patternFill>
      </fill>
      <alignment horizontal="right" vertical="bottom" textRotation="0" wrapText="0" indent="0" justifyLastLine="0" shrinkToFit="0" readingOrder="0"/>
      <border diagonalUp="0" diagonalDown="0" outline="0">
        <left/>
        <right/>
        <top style="thin">
          <color rgb="FFEC0000"/>
        </top>
        <bottom style="thin">
          <color rgb="FFEC0000"/>
        </bottom>
      </border>
      <protection locked="1" hidden="0"/>
    </odxf>
    <ndxf>
      <font>
        <sz val="9"/>
        <color rgb="FFEC0000"/>
        <name val="Open Sans"/>
        <scheme val="none"/>
      </font>
    </ndxf>
  </rcc>
  <rcc rId="3059" sId="5" odxf="1" dxf="1">
    <oc r="U66">
      <f>SUM(U56:U65)</f>
    </oc>
    <nc r="U66">
      <f>SUM(U56:U65)</f>
    </nc>
    <odxf>
      <font>
        <sz val="9"/>
        <color rgb="FFEC0000"/>
        <name val="Open Sans"/>
        <scheme val="none"/>
      </font>
    </odxf>
    <ndxf>
      <font>
        <sz val="9"/>
        <color rgb="FFEC0000"/>
        <name val="Open Sans"/>
        <scheme val="none"/>
      </font>
    </ndxf>
  </rcc>
  <rcc rId="3060" sId="5" odxf="1" dxf="1">
    <oc r="V66">
      <f>SUM(V56:V65)</f>
    </oc>
    <nc r="V66">
      <f>SUM(V56:V65)</f>
    </nc>
    <odxf>
      <font>
        <sz val="9"/>
        <color rgb="FFEC0000"/>
        <name val="Open Sans"/>
        <scheme val="none"/>
      </font>
    </odxf>
    <ndxf>
      <font>
        <sz val="9"/>
        <color rgb="FFEC0000"/>
        <name val="Open Sans"/>
        <scheme val="none"/>
      </font>
    </ndxf>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4" sqref="X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cc rId="3061" sId="14" odxf="1" dxf="1">
    <nc r="X3">
      <f>X4+X5+X6</f>
    </nc>
    <odxf>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fmt sheetId="14" sqref="X4"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5"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6"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62" sId="14" odxf="1" dxf="1">
    <nc r="X7">
      <f>SUM(X8:X12)</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fmt sheetId="14" sqref="X8"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9"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10"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63" sId="14" odxf="1" dxf="1" numFmtId="34">
    <nc r="X11">
      <v>0</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fmt sheetId="14" sqref="X12"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64" sId="14" odxf="1" dxf="1">
    <nc r="X13">
      <f>SUM(X14:X16)</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7" formatCode="_(* #\ ###\ ##0_);_(* \(#\ ###\ ##0\);_(* &quot;-&quot;_);_(@_)"/>
      <alignment horizontal="right" vertical="top" indent="1" readingOrder="0"/>
      <border outline="0">
        <top style="dotted">
          <color rgb="FF6F7779"/>
        </top>
        <bottom style="dotted">
          <color rgb="FF6F7779"/>
        </bottom>
      </border>
    </ndxf>
  </rcc>
  <rfmt sheetId="14" sqref="X14"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15"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fmt sheetId="14" sqref="X16" start="0" length="0">
    <dxf>
      <font>
        <sz val="8"/>
        <color auto="1"/>
        <name val="Open Sans"/>
        <scheme val="none"/>
      </font>
      <numFmt numFmtId="167" formatCode="_(* #\ ###\ ##0_);_(* \(#\ ###\ ##0\);_(* &quot;-&quot;_);_(@_)"/>
      <alignment horizontal="right" vertical="top" indent="1" readingOrder="0"/>
      <border outline="0">
        <top style="dotted">
          <color rgb="FF6F7779"/>
        </top>
        <bottom style="dotted">
          <color rgb="FF6F7779"/>
        </bottom>
      </border>
    </dxf>
  </rfmt>
  <rcc rId="3065" sId="14" odxf="1" dxf="1">
    <nc r="X17">
      <f>X13+X7+X3</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7" formatCode="_(* #\ ###\ ##0_);_(* \(#\ ###\ ##0\);_(* &quot;-&quot;_);_(@_)"/>
      <alignment horizontal="right" vertical="top" readingOrder="0"/>
      <border outline="0">
        <top style="thin">
          <color rgb="FFEC0000"/>
        </top>
        <bottom style="thin">
          <color rgb="FFEC0000"/>
        </bottom>
      </border>
    </ndxf>
  </rcc>
  <rfmt sheetId="14" sqref="X19" start="0" length="0">
    <dxf>
      <font>
        <sz val="8"/>
        <color theme="1"/>
        <name val="Open Sans"/>
        <scheme val="none"/>
      </font>
      <numFmt numFmtId="3" formatCode="#,##0"/>
    </dxf>
  </rfmt>
  <rfmt sheetId="14" sqref="X20" start="0" length="0">
    <dxf>
      <numFmt numFmtId="167" formatCode="_(* #\ ###\ ##0_);_(* \(#\ ###\ ##0\);_(* &quot;-&quot;_);_(@_)"/>
    </dxf>
  </rfmt>
  <rfmt sheetId="14" sqref="X23" start="0" length="0">
    <dxf>
      <numFmt numFmtId="167" formatCode="_(* #\ ###\ ##0_);_(* \(#\ ###\ ##0\);_(* &quot;-&quot;_);_(@_)"/>
    </dxf>
  </rfmt>
  <rfmt sheetId="14" sqref="X24" start="0" length="0">
    <dxf>
      <numFmt numFmtId="167" formatCode="_(* #\ ###\ ##0_);_(* \(#\ ###\ ##0\);_(* &quot;-&quot;_);_(@_)"/>
    </dxf>
  </rfmt>
  <rfmt sheetId="14" sqref="X25" start="0" length="0">
    <dxf>
      <numFmt numFmtId="167" formatCode="_(* #\ ###\ ##0_);_(* \(#\ ###\ ##0\);_(* &quot;-&quot;_);_(@_)"/>
    </dxf>
  </rfmt>
  <rcc rId="3066" sId="14" numFmtId="19">
    <nc r="X2">
      <v>44742</v>
    </nc>
  </rcc>
  <rcc rId="3067" sId="14" numFmtId="34">
    <nc r="X4">
      <f>'\\wro01scl\bzwbk\GIELDA\2022\PÓŁROCZE 2022\[SAB PSR 2022.xlsx]noty bilansowe'!$B$79</f>
    </nc>
  </rcc>
  <rcc rId="3068" sId="14" numFmtId="34">
    <nc r="X5">
      <f>'\\wro01scl\bzwbk\GIELDA\2022\PÓŁROCZE 2022\[SAB PSR 2022.xlsx]noty bilansowe'!$B$80</f>
    </nc>
  </rcc>
  <rcc rId="3069" sId="14" numFmtId="34">
    <oc r="X6" t="inlineStr">
      <is>
        <t>`</t>
      </is>
    </oc>
    <nc r="X6">
      <f>'\\wro01scl\bzwbk\GIELDA\2022\PÓŁROCZE 2022\[SAB PSR 2022.xlsx]noty bilansowe'!$B$81</f>
    </nc>
  </rcc>
  <rcc rId="3070" sId="14" numFmtId="34">
    <nc r="X8">
      <f>'\\wro01scl\bzwbk\GIELDA\2022\PÓŁROCZE 2022\[SAB PSR 2022.xlsx]noty bilansowe'!$B$83</f>
    </nc>
  </rcc>
  <rcc rId="3071" sId="14" numFmtId="34">
    <nc r="X9">
      <f>'\\wro01scl\bzwbk\GIELDA\2022\PÓŁROCZE 2022\[SAB PSR 2022.xlsx]noty bilansowe'!$B$84</f>
    </nc>
  </rcc>
  <rcc rId="3072" sId="14" numFmtId="34">
    <nc r="X10">
      <f>'\\wro01scl\bzwbk\GIELDA\2022\PÓŁROCZE 2022\[SAB PSR 2022.xlsx]noty bilansowe'!$B$85</f>
    </nc>
  </rcc>
  <rcc rId="3073" sId="14" numFmtId="34">
    <nc r="X12">
      <f>'\\wro01scl\bzwbk\GIELDA\2022\PÓŁROCZE 2022\[SAB PSR 2022.xlsx]noty bilansowe'!$B$86</f>
    </nc>
  </rcc>
  <rcc rId="3074" sId="14" numFmtId="34">
    <nc r="X14">
      <f>'\\wro01scl\bzwbk\GIELDA\2022\PÓŁROCZE 2022\[SAB PSR 2022.xlsx]noty bilansowe'!$B$88</f>
    </nc>
  </rcc>
  <rcc rId="3075" sId="14" numFmtId="34">
    <nc r="X15">
      <f>'\\wro01scl\bzwbk\GIELDA\2022\PÓŁROCZE 2022\[SAB PSR 2022.xlsx]noty bilansowe'!$B$89</f>
    </nc>
  </rcc>
  <rcc rId="3076" sId="14" numFmtId="34">
    <nc r="X16">
      <f>'\\wro01scl\bzwbk\GIELDA\2022\PÓŁROCZE 2022\[SAB PSR 2022.xlsx]noty bilansowe'!$B$90</f>
    </nc>
  </rcc>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5.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comments" Target="../comments1.xml"/><Relationship Id="rId5" Type="http://schemas.openxmlformats.org/officeDocument/2006/relationships/printerSettings" Target="../printerSettings/printerSettings39.bin"/><Relationship Id="rId10" Type="http://schemas.openxmlformats.org/officeDocument/2006/relationships/vmlDrawing" Target="../drawings/vmlDrawing1.vml"/><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233" customWidth="1"/>
    <col min="5" max="5" width="11.28515625" style="6" bestFit="1" customWidth="1"/>
    <col min="6" max="11" width="11.28515625" style="6" customWidth="1"/>
    <col min="12" max="12" width="50.7109375" style="6" customWidth="1"/>
  </cols>
  <sheetData>
    <row r="1" spans="1:12" ht="16.5" thickBot="1">
      <c r="A1" s="269" t="s">
        <v>580</v>
      </c>
      <c r="B1" s="269"/>
      <c r="C1" s="271"/>
      <c r="D1" s="269" t="s">
        <v>582</v>
      </c>
      <c r="E1" s="269" t="s">
        <v>591</v>
      </c>
      <c r="F1" s="269" t="s">
        <v>597</v>
      </c>
      <c r="G1" s="269" t="s">
        <v>601</v>
      </c>
      <c r="H1" s="342"/>
      <c r="I1" s="342"/>
      <c r="J1" s="342"/>
      <c r="K1" s="342"/>
      <c r="L1" s="268" t="s">
        <v>86</v>
      </c>
    </row>
    <row r="2" spans="1:12" ht="29.25" thickTop="1">
      <c r="A2" s="271">
        <f t="shared" ref="A2:D2" si="0">SUM(A3:A4,A6,A7:A10)</f>
        <v>2050090</v>
      </c>
      <c r="B2" s="271"/>
      <c r="C2" s="304"/>
      <c r="D2" s="271">
        <f t="shared" si="0"/>
        <v>1758240</v>
      </c>
      <c r="E2" s="271">
        <f>SUM(E3:E4,E6,E7:E10)</f>
        <v>1548842</v>
      </c>
      <c r="F2" s="271">
        <f>SUM(F3:F4,F6,F7:F10)</f>
        <v>1539580</v>
      </c>
      <c r="G2" s="271">
        <f>SUM(G3:G4,G6,G7:G10)</f>
        <v>1492477</v>
      </c>
      <c r="H2" s="344">
        <f>G2/A2-1</f>
        <v>-0.27200000000000002</v>
      </c>
      <c r="I2" s="271"/>
      <c r="J2" s="271"/>
      <c r="K2" s="271"/>
      <c r="L2" s="275" t="s">
        <v>217</v>
      </c>
    </row>
    <row r="3" spans="1:12">
      <c r="A3" s="272">
        <f t="shared" ref="A3:D3" si="1">A14+A22+A25</f>
        <v>626627</v>
      </c>
      <c r="B3" s="272"/>
      <c r="C3" s="344"/>
      <c r="D3" s="272">
        <f t="shared" si="1"/>
        <v>527245</v>
      </c>
      <c r="E3" s="304">
        <f>E14+E22+E25</f>
        <v>462046</v>
      </c>
      <c r="F3" s="304">
        <f>F14+F22+F25</f>
        <v>466777</v>
      </c>
      <c r="G3" s="304">
        <f>G14+G22+G25</f>
        <v>446797</v>
      </c>
      <c r="H3" s="344">
        <f t="shared" ref="H3:H10" si="2">G3/A3-1</f>
        <v>-0.28699999999999998</v>
      </c>
      <c r="I3" s="304"/>
      <c r="J3" s="304"/>
      <c r="K3" s="304"/>
      <c r="L3" s="276" t="s">
        <v>567</v>
      </c>
    </row>
    <row r="4" spans="1:12">
      <c r="A4" s="272">
        <f>A15+A26</f>
        <v>1161883</v>
      </c>
      <c r="B4" s="272"/>
      <c r="C4" s="344">
        <f>A4/A2</f>
        <v>0.56699999999999995</v>
      </c>
      <c r="D4" s="272">
        <f>D15+D26</f>
        <v>1000596</v>
      </c>
      <c r="E4" s="304">
        <f>E15+E26</f>
        <v>868014</v>
      </c>
      <c r="F4" s="304">
        <f>F15+F26</f>
        <v>871255</v>
      </c>
      <c r="G4" s="304">
        <f>G15+G26</f>
        <v>842359</v>
      </c>
      <c r="H4" s="344">
        <f t="shared" si="2"/>
        <v>-0.27500000000000002</v>
      </c>
      <c r="I4" s="344">
        <f>G4/G2</f>
        <v>0.56399999999999995</v>
      </c>
      <c r="J4" s="344"/>
      <c r="K4" s="344"/>
      <c r="L4" s="276" t="s">
        <v>219</v>
      </c>
    </row>
    <row r="5" spans="1:12">
      <c r="A5" s="272">
        <f t="shared" ref="A5:D5" si="3">A16+A27</f>
        <v>423909</v>
      </c>
      <c r="B5" s="272"/>
      <c r="C5" s="305"/>
      <c r="D5" s="272">
        <f t="shared" si="3"/>
        <v>359484</v>
      </c>
      <c r="E5" s="305">
        <f>E16+E27</f>
        <v>286950</v>
      </c>
      <c r="F5" s="305">
        <f>F16+F27</f>
        <v>278684</v>
      </c>
      <c r="G5" s="305">
        <f>G16+G27</f>
        <v>272884</v>
      </c>
      <c r="H5" s="344">
        <f t="shared" si="2"/>
        <v>-0.35599999999999998</v>
      </c>
      <c r="I5" s="305"/>
      <c r="J5" s="305"/>
      <c r="K5" s="305"/>
      <c r="L5" s="277" t="s">
        <v>220</v>
      </c>
    </row>
    <row r="6" spans="1:12">
      <c r="A6" s="272">
        <f t="shared" ref="A6:D6" si="4">A23+A28</f>
        <v>199946</v>
      </c>
      <c r="B6" s="272"/>
      <c r="C6" s="304"/>
      <c r="D6" s="272">
        <f t="shared" si="4"/>
        <v>204724</v>
      </c>
      <c r="E6" s="304">
        <f>E23+E28</f>
        <v>213409</v>
      </c>
      <c r="F6" s="304">
        <f>F23+F28</f>
        <v>208088</v>
      </c>
      <c r="G6" s="304">
        <f>G23+G28</f>
        <v>201596</v>
      </c>
      <c r="H6" s="344">
        <f t="shared" si="2"/>
        <v>8.0000000000000002E-3</v>
      </c>
      <c r="I6" s="304"/>
      <c r="J6" s="304"/>
      <c r="K6" s="304"/>
      <c r="L6" s="276" t="s">
        <v>570</v>
      </c>
    </row>
    <row r="7" spans="1:12">
      <c r="A7" s="272">
        <f t="shared" ref="A7:G10" si="5">A17</f>
        <v>11609</v>
      </c>
      <c r="B7" s="272"/>
      <c r="C7" s="304"/>
      <c r="D7" s="272">
        <f t="shared" si="5"/>
        <v>3725</v>
      </c>
      <c r="E7" s="304">
        <f t="shared" si="5"/>
        <v>454</v>
      </c>
      <c r="F7" s="304">
        <f t="shared" si="5"/>
        <v>546</v>
      </c>
      <c r="G7" s="304">
        <f t="shared" si="5"/>
        <v>331</v>
      </c>
      <c r="H7" s="344">
        <f t="shared" si="2"/>
        <v>-0.97099999999999997</v>
      </c>
      <c r="I7" s="304"/>
      <c r="J7" s="304"/>
      <c r="K7" s="304"/>
      <c r="L7" s="276" t="s">
        <v>222</v>
      </c>
    </row>
    <row r="8" spans="1:12">
      <c r="A8" s="272">
        <f t="shared" si="5"/>
        <v>9889</v>
      </c>
      <c r="B8" s="272"/>
      <c r="C8" s="304"/>
      <c r="D8" s="272">
        <f t="shared" si="5"/>
        <v>2304</v>
      </c>
      <c r="E8" s="304">
        <f t="shared" si="5"/>
        <v>228</v>
      </c>
      <c r="F8" s="304">
        <f t="shared" si="5"/>
        <v>-318</v>
      </c>
      <c r="G8" s="304">
        <f t="shared" si="5"/>
        <v>-127</v>
      </c>
      <c r="H8" s="344">
        <f t="shared" si="2"/>
        <v>-1.0129999999999999</v>
      </c>
      <c r="I8" s="304"/>
      <c r="J8" s="304"/>
      <c r="K8" s="304"/>
      <c r="L8" s="276" t="s">
        <v>60</v>
      </c>
    </row>
    <row r="9" spans="1:12">
      <c r="A9" s="272">
        <f t="shared" si="5"/>
        <v>2803</v>
      </c>
      <c r="B9" s="272"/>
      <c r="C9" s="304"/>
      <c r="D9" s="272">
        <f t="shared" si="5"/>
        <v>2330</v>
      </c>
      <c r="E9" s="304">
        <f t="shared" si="5"/>
        <v>1514</v>
      </c>
      <c r="F9" s="304">
        <f t="shared" si="5"/>
        <v>1270</v>
      </c>
      <c r="G9" s="304">
        <f t="shared" si="5"/>
        <v>1521</v>
      </c>
      <c r="H9" s="344">
        <f t="shared" si="2"/>
        <v>-0.45700000000000002</v>
      </c>
      <c r="I9" s="304"/>
      <c r="J9" s="304"/>
      <c r="K9" s="304"/>
      <c r="L9" s="276" t="s">
        <v>221</v>
      </c>
    </row>
    <row r="10" spans="1:12">
      <c r="A10" s="272">
        <f t="shared" si="5"/>
        <v>37333</v>
      </c>
      <c r="B10" s="272"/>
      <c r="C10" s="304"/>
      <c r="D10" s="272">
        <f t="shared" si="5"/>
        <v>17316</v>
      </c>
      <c r="E10" s="304">
        <f t="shared" si="5"/>
        <v>3177</v>
      </c>
      <c r="F10" s="304">
        <f t="shared" si="5"/>
        <v>-8038</v>
      </c>
      <c r="G10" s="304">
        <f t="shared" si="5"/>
        <v>0</v>
      </c>
      <c r="H10" s="344">
        <f t="shared" si="2"/>
        <v>-1</v>
      </c>
      <c r="I10" s="304"/>
      <c r="J10" s="304"/>
      <c r="K10" s="304"/>
      <c r="L10" s="276" t="s">
        <v>223</v>
      </c>
    </row>
    <row r="11" spans="1:12">
      <c r="A11" s="304">
        <f>A3+A9</f>
        <v>629430</v>
      </c>
      <c r="B11" s="272"/>
      <c r="C11" s="344">
        <f>A11/A2</f>
        <v>0.307</v>
      </c>
      <c r="D11" s="272"/>
      <c r="E11" s="304"/>
      <c r="F11" s="304"/>
      <c r="G11" s="304">
        <f>G3+G9</f>
        <v>448318</v>
      </c>
      <c r="H11" s="344"/>
      <c r="I11" s="344">
        <f>G11/G2</f>
        <v>0.3</v>
      </c>
      <c r="J11" s="344"/>
      <c r="K11" s="344"/>
      <c r="L11" s="276"/>
    </row>
    <row r="12" spans="1:12">
      <c r="A12" s="304">
        <f>A6+A7</f>
        <v>211555</v>
      </c>
      <c r="B12" s="272"/>
      <c r="C12" s="344">
        <f>A12/A2</f>
        <v>0.10299999999999999</v>
      </c>
      <c r="D12" s="272"/>
      <c r="E12" s="304"/>
      <c r="F12" s="304"/>
      <c r="G12" s="304">
        <f>G6+G7</f>
        <v>201927</v>
      </c>
      <c r="H12" s="344"/>
      <c r="I12" s="344">
        <f>G12/G2</f>
        <v>0.13500000000000001</v>
      </c>
      <c r="J12" s="344"/>
      <c r="K12" s="344"/>
      <c r="L12" s="276"/>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275" t="s">
        <v>116</v>
      </c>
    </row>
    <row r="14" spans="1:12">
      <c r="A14" s="9">
        <v>615521</v>
      </c>
      <c r="B14" s="9"/>
      <c r="C14" s="9"/>
      <c r="D14" s="9">
        <v>517023</v>
      </c>
      <c r="E14" s="307">
        <v>454302</v>
      </c>
      <c r="F14" s="307">
        <v>454009</v>
      </c>
      <c r="G14" s="307">
        <v>435273</v>
      </c>
      <c r="H14" s="307"/>
      <c r="I14" s="307"/>
      <c r="J14" s="307"/>
      <c r="K14" s="307"/>
      <c r="L14" s="250" t="s">
        <v>567</v>
      </c>
    </row>
    <row r="15" spans="1:12">
      <c r="A15" s="9">
        <f>1139006</f>
        <v>1139006</v>
      </c>
      <c r="B15" s="9"/>
      <c r="C15" s="9"/>
      <c r="D15" s="9">
        <v>992642</v>
      </c>
      <c r="E15" s="306">
        <v>863626</v>
      </c>
      <c r="F15" s="307">
        <f>872696-8599</f>
        <v>864097</v>
      </c>
      <c r="G15" s="307">
        <v>838783</v>
      </c>
      <c r="H15" s="307"/>
      <c r="I15" s="307"/>
      <c r="J15" s="307"/>
      <c r="K15" s="307"/>
      <c r="L15" s="250" t="s">
        <v>219</v>
      </c>
    </row>
    <row r="16" spans="1:12">
      <c r="A16" s="9">
        <v>423909</v>
      </c>
      <c r="B16" s="9"/>
      <c r="C16" s="9"/>
      <c r="D16" s="9">
        <v>359484</v>
      </c>
      <c r="E16" s="306">
        <v>286950</v>
      </c>
      <c r="F16" s="307">
        <v>278684</v>
      </c>
      <c r="G16" s="307">
        <v>272884</v>
      </c>
      <c r="H16" s="307"/>
      <c r="I16" s="307"/>
      <c r="J16" s="307"/>
      <c r="K16" s="307"/>
      <c r="L16" s="277" t="s">
        <v>220</v>
      </c>
    </row>
    <row r="17" spans="1:12">
      <c r="A17" s="9">
        <f>11609</f>
        <v>11609</v>
      </c>
      <c r="B17" s="9"/>
      <c r="C17" s="9"/>
      <c r="D17" s="9">
        <v>3725</v>
      </c>
      <c r="E17" s="306">
        <v>454</v>
      </c>
      <c r="F17" s="307">
        <v>546</v>
      </c>
      <c r="G17" s="307">
        <v>331</v>
      </c>
      <c r="H17" s="307"/>
      <c r="I17" s="307"/>
      <c r="J17" s="307"/>
      <c r="K17" s="307"/>
      <c r="L17" s="250" t="s">
        <v>222</v>
      </c>
    </row>
    <row r="18" spans="1:12">
      <c r="A18" s="9">
        <v>9889</v>
      </c>
      <c r="B18" s="9"/>
      <c r="C18" s="9"/>
      <c r="D18" s="9">
        <v>2304</v>
      </c>
      <c r="E18" s="306">
        <v>228</v>
      </c>
      <c r="F18" s="307">
        <v>-318</v>
      </c>
      <c r="G18" s="307">
        <v>-127</v>
      </c>
      <c r="H18" s="307"/>
      <c r="I18" s="307"/>
      <c r="J18" s="307"/>
      <c r="K18" s="307"/>
      <c r="L18" s="250" t="s">
        <v>60</v>
      </c>
    </row>
    <row r="19" spans="1:12">
      <c r="A19" s="9">
        <f>2802+1</f>
        <v>2803</v>
      </c>
      <c r="B19" s="9"/>
      <c r="C19" s="9"/>
      <c r="D19" s="9">
        <v>2330</v>
      </c>
      <c r="E19" s="307">
        <v>1514</v>
      </c>
      <c r="F19" s="307">
        <v>1270</v>
      </c>
      <c r="G19" s="307">
        <v>1521</v>
      </c>
      <c r="H19" s="307"/>
      <c r="I19" s="307"/>
      <c r="J19" s="307"/>
      <c r="K19" s="307"/>
      <c r="L19" s="250" t="s">
        <v>221</v>
      </c>
    </row>
    <row r="20" spans="1:12">
      <c r="A20" s="9">
        <v>37333</v>
      </c>
      <c r="B20" s="9"/>
      <c r="C20" s="9"/>
      <c r="D20" s="9">
        <v>17316</v>
      </c>
      <c r="E20" s="306">
        <v>3177</v>
      </c>
      <c r="F20" s="307">
        <v>-8038</v>
      </c>
      <c r="G20" s="307">
        <v>0</v>
      </c>
      <c r="H20" s="307"/>
      <c r="I20" s="307"/>
      <c r="J20" s="307"/>
      <c r="K20" s="307"/>
      <c r="L20" s="250" t="s">
        <v>223</v>
      </c>
    </row>
    <row r="21" spans="1:12" ht="42.75">
      <c r="A21" s="12">
        <f t="shared" ref="A21:D21" si="8">SUM(A22:A23)</f>
        <v>206593</v>
      </c>
      <c r="B21" s="12"/>
      <c r="C21" s="12"/>
      <c r="D21" s="12">
        <f t="shared" si="8"/>
        <v>209592</v>
      </c>
      <c r="E21" s="308">
        <f>SUM(E22:E23)</f>
        <v>219908</v>
      </c>
      <c r="F21" s="308">
        <f>SUM(F22:F23)</f>
        <v>217748</v>
      </c>
      <c r="G21" s="308">
        <f>SUM(G22:G23)</f>
        <v>213302</v>
      </c>
      <c r="H21" s="308"/>
      <c r="I21" s="308"/>
      <c r="J21" s="308"/>
      <c r="K21" s="308"/>
      <c r="L21" s="275" t="s">
        <v>224</v>
      </c>
    </row>
    <row r="22" spans="1:12">
      <c r="A22" s="9">
        <v>10598</v>
      </c>
      <c r="B22" s="9"/>
      <c r="C22" s="9"/>
      <c r="D22" s="9">
        <v>9826</v>
      </c>
      <c r="E22" s="306">
        <v>7521</v>
      </c>
      <c r="F22" s="306">
        <v>12553</v>
      </c>
      <c r="G22" s="306">
        <v>11317</v>
      </c>
      <c r="H22" s="306"/>
      <c r="I22" s="306"/>
      <c r="J22" s="306"/>
      <c r="K22" s="306"/>
      <c r="L22" s="250" t="s">
        <v>218</v>
      </c>
    </row>
    <row r="23" spans="1:12">
      <c r="A23" s="9">
        <v>195995</v>
      </c>
      <c r="B23" s="9"/>
      <c r="C23" s="9"/>
      <c r="D23" s="9">
        <v>199766</v>
      </c>
      <c r="E23" s="306">
        <v>212387</v>
      </c>
      <c r="F23" s="306">
        <v>205195</v>
      </c>
      <c r="G23" s="306">
        <v>201985</v>
      </c>
      <c r="H23" s="306"/>
      <c r="I23" s="306"/>
      <c r="J23" s="306"/>
      <c r="K23" s="306"/>
      <c r="L23" s="278" t="s">
        <v>570</v>
      </c>
    </row>
    <row r="24" spans="1:12" ht="42.75">
      <c r="A24" s="12">
        <f t="shared" ref="A24:D24" si="9">SUM(A25:A26,A28)</f>
        <v>27336</v>
      </c>
      <c r="B24" s="12"/>
      <c r="C24" s="12"/>
      <c r="D24" s="12">
        <f t="shared" si="9"/>
        <v>13308</v>
      </c>
      <c r="E24" s="309">
        <f>SUM(E25:E26,E28)</f>
        <v>5633</v>
      </c>
      <c r="F24" s="309">
        <f>SUM(F25:F26,F28)</f>
        <v>10266</v>
      </c>
      <c r="G24" s="309">
        <f>SUM(G25:G26,G28)</f>
        <v>3394</v>
      </c>
      <c r="H24" s="309"/>
      <c r="I24" s="309"/>
      <c r="J24" s="309"/>
      <c r="K24" s="309"/>
      <c r="L24" s="275" t="s">
        <v>118</v>
      </c>
    </row>
    <row r="25" spans="1:12">
      <c r="A25" s="9">
        <v>508</v>
      </c>
      <c r="B25" s="9"/>
      <c r="C25" s="9"/>
      <c r="D25" s="9">
        <v>396</v>
      </c>
      <c r="E25" s="306">
        <v>223</v>
      </c>
      <c r="F25" s="306">
        <v>215</v>
      </c>
      <c r="G25" s="306">
        <v>207</v>
      </c>
      <c r="H25" s="306"/>
      <c r="I25" s="306"/>
      <c r="J25" s="306"/>
      <c r="K25" s="306"/>
      <c r="L25" s="250" t="s">
        <v>218</v>
      </c>
    </row>
    <row r="26" spans="1:12">
      <c r="A26" s="9">
        <f>22878-1</f>
        <v>22877</v>
      </c>
      <c r="B26" s="9"/>
      <c r="C26" s="9"/>
      <c r="D26" s="9">
        <v>7954</v>
      </c>
      <c r="E26" s="306">
        <v>4388</v>
      </c>
      <c r="F26" s="306">
        <f>-1441+8599</f>
        <v>7158</v>
      </c>
      <c r="G26" s="306">
        <v>3576</v>
      </c>
      <c r="H26" s="306"/>
      <c r="I26" s="306"/>
      <c r="J26" s="306"/>
      <c r="K26" s="306"/>
      <c r="L26" s="250" t="s">
        <v>219</v>
      </c>
    </row>
    <row r="27" spans="1:12">
      <c r="A27" s="14">
        <v>0</v>
      </c>
      <c r="B27" s="14"/>
      <c r="C27" s="14"/>
      <c r="D27" s="14">
        <v>0</v>
      </c>
      <c r="E27" s="306">
        <v>0</v>
      </c>
      <c r="F27" s="306">
        <v>0</v>
      </c>
      <c r="G27" s="306">
        <v>0</v>
      </c>
      <c r="H27" s="306"/>
      <c r="I27" s="306"/>
      <c r="J27" s="306"/>
      <c r="K27" s="306"/>
      <c r="L27" s="277" t="s">
        <v>220</v>
      </c>
    </row>
    <row r="28" spans="1:12">
      <c r="A28" s="9">
        <v>3951</v>
      </c>
      <c r="B28" s="9"/>
      <c r="C28" s="9"/>
      <c r="D28" s="9">
        <v>4958</v>
      </c>
      <c r="E28" s="306">
        <v>1022</v>
      </c>
      <c r="F28" s="306">
        <v>2893</v>
      </c>
      <c r="G28" s="306">
        <v>-389</v>
      </c>
      <c r="H28" s="306"/>
      <c r="I28" s="306"/>
      <c r="J28" s="306"/>
      <c r="K28" s="306"/>
      <c r="L28" s="278" t="s">
        <v>570</v>
      </c>
    </row>
    <row r="29" spans="1:12">
      <c r="A29" s="309">
        <f t="shared" ref="A29:F29" si="10">SUM(A30:A37)</f>
        <v>-413777</v>
      </c>
      <c r="B29" s="309"/>
      <c r="C29" s="309"/>
      <c r="D29" s="309">
        <f t="shared" si="10"/>
        <v>-299805</v>
      </c>
      <c r="E29" s="309">
        <f t="shared" si="10"/>
        <v>-166160</v>
      </c>
      <c r="F29" s="309">
        <f t="shared" si="10"/>
        <v>-128861</v>
      </c>
      <c r="G29" s="309">
        <f>SUM(G30:G37)</f>
        <v>-115519</v>
      </c>
      <c r="H29" s="344">
        <f>G29/A29-1</f>
        <v>-0.72099999999999997</v>
      </c>
      <c r="I29" s="309"/>
      <c r="J29" s="309"/>
      <c r="K29" s="309"/>
      <c r="L29" s="275" t="s">
        <v>225</v>
      </c>
    </row>
    <row r="30" spans="1:12">
      <c r="A30" s="9">
        <f>-181213</f>
        <v>-181213</v>
      </c>
      <c r="B30" s="9"/>
      <c r="C30" s="9"/>
      <c r="D30" s="9">
        <v>-148891</v>
      </c>
      <c r="E30" s="306">
        <v>-68976</v>
      </c>
      <c r="F30" s="306">
        <v>-51400</v>
      </c>
      <c r="G30" s="306">
        <v>-33670</v>
      </c>
      <c r="H30" s="343" t="e">
        <f>G30/$U$29</f>
        <v>#DIV/0!</v>
      </c>
      <c r="I30" s="306"/>
      <c r="J30" s="306"/>
      <c r="K30" s="306"/>
      <c r="L30" s="250" t="s">
        <v>558</v>
      </c>
    </row>
    <row r="31" spans="1:12">
      <c r="A31" s="9">
        <f>-116968+1</f>
        <v>-116967</v>
      </c>
      <c r="B31" s="9"/>
      <c r="C31" s="9"/>
      <c r="D31" s="9">
        <v>-73075</v>
      </c>
      <c r="E31" s="306">
        <v>-39467</v>
      </c>
      <c r="F31" s="306">
        <v>-28156</v>
      </c>
      <c r="G31" s="306">
        <v>-22214</v>
      </c>
      <c r="H31" s="343" t="e">
        <f t="shared" ref="H31:H40" si="11">G31/$U$29</f>
        <v>#DIV/0!</v>
      </c>
      <c r="I31" s="306"/>
      <c r="J31" s="306"/>
      <c r="K31" s="306"/>
      <c r="L31" s="250" t="s">
        <v>559</v>
      </c>
    </row>
    <row r="32" spans="1:12" ht="28.5">
      <c r="A32" s="9">
        <v>-6829</v>
      </c>
      <c r="B32" s="9"/>
      <c r="C32" s="9"/>
      <c r="D32" s="9">
        <v>-1369</v>
      </c>
      <c r="E32" s="306">
        <v>329</v>
      </c>
      <c r="F32" s="306">
        <v>469</v>
      </c>
      <c r="G32" s="306">
        <v>614</v>
      </c>
      <c r="H32" s="343" t="e">
        <f t="shared" si="11"/>
        <v>#DIV/0!</v>
      </c>
      <c r="I32" s="306"/>
      <c r="J32" s="306"/>
      <c r="K32" s="306"/>
      <c r="L32" s="250" t="s">
        <v>226</v>
      </c>
    </row>
    <row r="33" spans="1:12">
      <c r="A33" s="9">
        <v>-11898</v>
      </c>
      <c r="B33" s="9"/>
      <c r="C33" s="9"/>
      <c r="D33" s="9">
        <v>-5661</v>
      </c>
      <c r="E33" s="306">
        <v>-2077</v>
      </c>
      <c r="F33" s="306">
        <v>-1277</v>
      </c>
      <c r="G33" s="306">
        <v>-781</v>
      </c>
      <c r="H33" s="343" t="e">
        <f t="shared" si="11"/>
        <v>#DIV/0!</v>
      </c>
      <c r="I33" s="306"/>
      <c r="J33" s="306"/>
      <c r="K33" s="306"/>
      <c r="L33" s="250" t="s">
        <v>560</v>
      </c>
    </row>
    <row r="34" spans="1:12">
      <c r="A34" s="9">
        <v>-23574</v>
      </c>
      <c r="B34" s="9"/>
      <c r="C34" s="9"/>
      <c r="D34" s="9">
        <v>-15662</v>
      </c>
      <c r="E34" s="306">
        <v>-8907</v>
      </c>
      <c r="F34" s="306">
        <v>-6223</v>
      </c>
      <c r="G34" s="306">
        <v>-6361</v>
      </c>
      <c r="H34" s="343" t="e">
        <f t="shared" si="11"/>
        <v>#DIV/0!</v>
      </c>
      <c r="I34" s="306"/>
      <c r="J34" s="306"/>
      <c r="K34" s="306"/>
      <c r="L34" s="250" t="s">
        <v>561</v>
      </c>
    </row>
    <row r="35" spans="1:12">
      <c r="A35" s="9">
        <v>-5268</v>
      </c>
      <c r="B35" s="9"/>
      <c r="C35" s="9"/>
      <c r="D35" s="9">
        <v>-5023</v>
      </c>
      <c r="E35" s="306">
        <v>-4568</v>
      </c>
      <c r="F35" s="306">
        <v>-4093</v>
      </c>
      <c r="G35" s="306">
        <v>-4190</v>
      </c>
      <c r="H35" s="343" t="e">
        <f t="shared" si="11"/>
        <v>#DIV/0!</v>
      </c>
      <c r="I35" s="306"/>
      <c r="J35" s="306"/>
      <c r="K35" s="306"/>
      <c r="L35" s="250" t="s">
        <v>227</v>
      </c>
    </row>
    <row r="36" spans="1:12" ht="28.5">
      <c r="A36" s="9">
        <v>-68028</v>
      </c>
      <c r="B36" s="9"/>
      <c r="C36" s="9"/>
      <c r="D36" s="9">
        <v>-50124</v>
      </c>
      <c r="E36" s="306">
        <v>-42494</v>
      </c>
      <c r="F36" s="306">
        <v>-38181</v>
      </c>
      <c r="G36" s="306">
        <v>-37162</v>
      </c>
      <c r="H36" s="343" t="e">
        <f t="shared" si="11"/>
        <v>#DIV/0!</v>
      </c>
      <c r="I36" s="306"/>
      <c r="J36" s="306"/>
      <c r="K36" s="306"/>
      <c r="L36" s="250" t="s">
        <v>228</v>
      </c>
    </row>
    <row r="37" spans="1:12">
      <c r="A37" s="341">
        <v>0</v>
      </c>
      <c r="B37" s="341"/>
      <c r="C37" s="341"/>
      <c r="D37" s="341">
        <v>0</v>
      </c>
      <c r="E37" s="341">
        <v>0</v>
      </c>
      <c r="F37" s="341">
        <v>0</v>
      </c>
      <c r="G37" s="341">
        <v>-11755</v>
      </c>
      <c r="H37" s="343" t="e">
        <f t="shared" si="11"/>
        <v>#DIV/0!</v>
      </c>
      <c r="I37" s="341"/>
      <c r="J37" s="341"/>
      <c r="K37" s="341"/>
      <c r="L37" s="340" t="s">
        <v>223</v>
      </c>
    </row>
    <row r="38" spans="1:12">
      <c r="A38" s="203">
        <f t="shared" ref="A38:D38" si="12">A2+A29</f>
        <v>1636313</v>
      </c>
      <c r="B38" s="203"/>
      <c r="C38" s="203"/>
      <c r="D38" s="203">
        <f t="shared" si="12"/>
        <v>1458435</v>
      </c>
      <c r="E38" s="310">
        <f>E2+E29</f>
        <v>1382682</v>
      </c>
      <c r="F38" s="310">
        <f>F2+F29</f>
        <v>1410719</v>
      </c>
      <c r="G38" s="310">
        <f>G2+G29</f>
        <v>1376958</v>
      </c>
      <c r="H38" s="343" t="e">
        <f t="shared" si="11"/>
        <v>#DIV/0!</v>
      </c>
      <c r="I38" s="310"/>
      <c r="J38" s="310"/>
      <c r="K38" s="310"/>
      <c r="L38" s="279" t="s">
        <v>86</v>
      </c>
    </row>
    <row r="39" spans="1:12">
      <c r="E39" s="311"/>
      <c r="F39" s="311"/>
      <c r="G39" s="311"/>
      <c r="H39" s="343" t="e">
        <f t="shared" si="11"/>
        <v>#DIV/0!</v>
      </c>
      <c r="I39" s="311"/>
      <c r="J39" s="311"/>
      <c r="K39" s="311"/>
    </row>
    <row r="40" spans="1:12">
      <c r="E40" s="311"/>
      <c r="F40" s="311"/>
      <c r="G40" s="311">
        <f>G31+G33</f>
        <v>-22995</v>
      </c>
      <c r="H40" s="343" t="e">
        <f t="shared" si="11"/>
        <v>#DIV/0!</v>
      </c>
      <c r="I40" s="311"/>
      <c r="J40" s="311"/>
      <c r="K40" s="311"/>
    </row>
    <row r="41" spans="1:12">
      <c r="E41" s="311"/>
      <c r="F41" s="311"/>
      <c r="G41" s="311"/>
      <c r="H41" s="311"/>
      <c r="I41" s="311"/>
      <c r="J41" s="311"/>
      <c r="K41" s="311"/>
    </row>
    <row r="42" spans="1:12">
      <c r="E42" s="311"/>
      <c r="F42" s="311"/>
      <c r="G42" s="311"/>
      <c r="H42" s="311"/>
      <c r="I42" s="311"/>
      <c r="J42" s="311"/>
      <c r="K42" s="311"/>
    </row>
    <row r="43" spans="1:12">
      <c r="E43" s="311"/>
      <c r="F43" s="311"/>
      <c r="G43" s="311"/>
      <c r="H43" s="311"/>
      <c r="I43" s="311"/>
      <c r="J43" s="311"/>
      <c r="K43" s="311"/>
    </row>
    <row r="44" spans="1:12">
      <c r="F44" s="302"/>
      <c r="G44" s="302"/>
      <c r="H44" s="302"/>
      <c r="I44" s="302"/>
      <c r="J44" s="302"/>
      <c r="K44" s="302"/>
    </row>
  </sheetData>
  <customSheetViews>
    <customSheetView guid="{94D3F5C6-9F13-4557-913D-E7CD376B110B}" state="hidden">
      <selection activeCell="H10" activeCellId="1" sqref="H8 H10"/>
      <pageMargins left="0.7" right="0.7" top="0.75" bottom="0.75" header="0.3" footer="0.3"/>
      <pageSetup paperSize="9" orientation="portrait" r:id="rId1"/>
    </customSheetView>
    <customSheetView guid="{899D69CD-4B7E-42BC-9944-5BD922EB798C}" state="hidden">
      <selection activeCell="H10" activeCellId="1" sqref="H8 H10"/>
      <pageMargins left="0.7" right="0.7" top="0.75" bottom="0.75" header="0.3" footer="0.3"/>
      <pageSetup paperSize="9" orientation="portrait" r:id="rId2"/>
    </customSheetView>
    <customSheetView guid="{25FAB884-5E17-4008-8139-33D910C7DEFE}" state="hidden">
      <selection activeCell="H10" activeCellId="1" sqref="H8 H10"/>
      <pageMargins left="0.7" right="0.7" top="0.75" bottom="0.75" header="0.3" footer="0.3"/>
      <pageSetup paperSize="9" orientation="portrait" r:id="rId3"/>
    </customSheetView>
    <customSheetView guid="{9AF4A83C-CF57-4B40-8A74-6A0EA6C2FE5C}" state="hidden">
      <selection activeCell="H10" activeCellId="1" sqref="H8 H10"/>
      <pageMargins left="0.7" right="0.7" top="0.75" bottom="0.75" header="0.3" footer="0.3"/>
      <pageSetup paperSize="9" orientation="portrait" horizontalDpi="1200" verticalDpi="1200" r:id="rId4"/>
    </customSheetView>
    <customSheetView guid="{12F8D032-8143-430B-8DFF-852E8796C402}">
      <selection activeCell="H10" activeCellId="1" sqref="H8 H10"/>
      <pageMargins left="0.7" right="0.7" top="0.75" bottom="0.75" header="0.3" footer="0.3"/>
    </customSheetView>
    <customSheetView guid="{687A4863-1825-4D63-B732-E76682E6DE4F}" state="hidden">
      <selection activeCell="H10" activeCellId="1" sqref="H8 H10"/>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7"/>
  <sheetViews>
    <sheetView zoomScaleNormal="120" workbookViewId="0">
      <pane xSplit="2" ySplit="2" topLeftCell="C3" activePane="bottomRight" state="frozen"/>
      <selection pane="topRight" activeCell="C1" sqref="C1"/>
      <selection pane="bottomLeft" activeCell="A3" sqref="A3"/>
      <selection pane="bottomRight" activeCell="K5" sqref="K5"/>
    </sheetView>
  </sheetViews>
  <sheetFormatPr defaultRowHeight="15"/>
  <cols>
    <col min="1" max="1" width="68.7109375" customWidth="1"/>
    <col min="2" max="2" width="61.7109375" customWidth="1"/>
    <col min="3" max="3" width="13.42578125" customWidth="1"/>
    <col min="4" max="4" width="11.42578125" customWidth="1"/>
    <col min="5" max="7" width="11.42578125" style="3" customWidth="1"/>
  </cols>
  <sheetData>
    <row r="2" spans="1:8" ht="15.75" thickBot="1">
      <c r="A2" s="50" t="s">
        <v>303</v>
      </c>
      <c r="B2" s="50" t="s">
        <v>233</v>
      </c>
      <c r="C2" s="217">
        <v>44286</v>
      </c>
      <c r="D2" s="217">
        <v>44377</v>
      </c>
      <c r="E2" s="217">
        <v>44561</v>
      </c>
      <c r="F2" s="217">
        <v>44651</v>
      </c>
      <c r="G2" s="217">
        <v>44742</v>
      </c>
    </row>
    <row r="3" spans="1:8" ht="25.5">
      <c r="A3" s="51" t="s">
        <v>304</v>
      </c>
      <c r="B3" s="55" t="s">
        <v>314</v>
      </c>
      <c r="C3" s="218">
        <v>67191633</v>
      </c>
      <c r="D3" s="218">
        <v>69713676</v>
      </c>
      <c r="E3" s="218">
        <v>70064796</v>
      </c>
      <c r="F3" s="218">
        <v>63541779</v>
      </c>
      <c r="G3" s="218">
        <v>47864390</v>
      </c>
    </row>
    <row r="4" spans="1:8" s="3" customFormat="1" ht="15" customHeight="1">
      <c r="A4" s="51" t="s">
        <v>355</v>
      </c>
      <c r="B4" s="51" t="s">
        <v>356</v>
      </c>
      <c r="C4" s="219"/>
      <c r="D4" s="219"/>
      <c r="E4" s="219"/>
      <c r="F4" s="219"/>
      <c r="G4" s="219"/>
    </row>
    <row r="5" spans="1:8" ht="15" customHeight="1">
      <c r="A5" s="52" t="s">
        <v>305</v>
      </c>
      <c r="B5" s="52" t="s">
        <v>315</v>
      </c>
      <c r="C5" s="220">
        <v>50122581</v>
      </c>
      <c r="D5" s="220">
        <v>53494106</v>
      </c>
      <c r="E5" s="220">
        <v>49225514</v>
      </c>
      <c r="F5" s="220">
        <v>46303468</v>
      </c>
      <c r="G5" s="220">
        <v>45201966</v>
      </c>
    </row>
    <row r="6" spans="1:8" s="3" customFormat="1" ht="15" customHeight="1">
      <c r="A6" s="69" t="s">
        <v>308</v>
      </c>
      <c r="B6" s="69" t="s">
        <v>318</v>
      </c>
      <c r="C6" s="220">
        <v>0</v>
      </c>
      <c r="D6" s="220">
        <v>0</v>
      </c>
      <c r="E6" s="220">
        <v>0</v>
      </c>
      <c r="F6" s="220">
        <v>0</v>
      </c>
      <c r="G6" s="220">
        <v>0</v>
      </c>
    </row>
    <row r="7" spans="1:8" ht="15" customHeight="1">
      <c r="A7" s="32" t="s">
        <v>306</v>
      </c>
      <c r="B7" s="32" t="s">
        <v>316</v>
      </c>
      <c r="C7" s="220">
        <v>50122581</v>
      </c>
      <c r="D7" s="220">
        <v>53494106</v>
      </c>
      <c r="E7" s="220">
        <v>49225514</v>
      </c>
      <c r="F7" s="220">
        <v>46303468</v>
      </c>
      <c r="G7" s="220">
        <v>45201966</v>
      </c>
    </row>
    <row r="8" spans="1:8" ht="15" customHeight="1">
      <c r="A8" s="53" t="s">
        <v>307</v>
      </c>
      <c r="B8" s="53" t="s">
        <v>317</v>
      </c>
      <c r="C8" s="220">
        <v>1499996</v>
      </c>
      <c r="D8" s="220">
        <v>0</v>
      </c>
      <c r="E8" s="220">
        <v>6997960</v>
      </c>
      <c r="F8" s="220">
        <v>4000000</v>
      </c>
      <c r="G8" s="220">
        <v>0</v>
      </c>
    </row>
    <row r="9" spans="1:8" ht="15" customHeight="1">
      <c r="A9" s="32" t="s">
        <v>308</v>
      </c>
      <c r="B9" s="32" t="s">
        <v>318</v>
      </c>
      <c r="C9" s="220">
        <v>1499996</v>
      </c>
      <c r="D9" s="220">
        <v>0</v>
      </c>
      <c r="E9" s="220">
        <v>6997960</v>
      </c>
      <c r="F9" s="220">
        <v>4000000</v>
      </c>
      <c r="G9" s="220">
        <v>0</v>
      </c>
    </row>
    <row r="10" spans="1:8" ht="15" customHeight="1">
      <c r="A10" s="52" t="s">
        <v>309</v>
      </c>
      <c r="B10" s="52" t="s">
        <v>319</v>
      </c>
      <c r="C10" s="220">
        <v>15569056</v>
      </c>
      <c r="D10" s="220">
        <v>16219570</v>
      </c>
      <c r="E10" s="220">
        <v>13841322</v>
      </c>
      <c r="F10" s="220">
        <v>13238311</v>
      </c>
      <c r="G10" s="220">
        <v>2662424</v>
      </c>
    </row>
    <row r="11" spans="1:8" ht="15" customHeight="1">
      <c r="A11" s="52" t="s">
        <v>306</v>
      </c>
      <c r="B11" s="52" t="s">
        <v>320</v>
      </c>
      <c r="C11" s="220">
        <v>15569056</v>
      </c>
      <c r="D11" s="220">
        <v>16219570</v>
      </c>
      <c r="E11" s="220">
        <v>13841322</v>
      </c>
      <c r="F11" s="220">
        <v>13238311</v>
      </c>
      <c r="G11" s="220">
        <v>2662424</v>
      </c>
    </row>
    <row r="12" spans="1:8" ht="30" customHeight="1">
      <c r="A12" s="51" t="s">
        <v>310</v>
      </c>
      <c r="B12" s="54" t="s">
        <v>321</v>
      </c>
      <c r="C12" s="221">
        <v>112080</v>
      </c>
      <c r="D12" s="221">
        <v>118325</v>
      </c>
      <c r="E12" s="221">
        <v>116977</v>
      </c>
      <c r="F12" s="221">
        <v>123248</v>
      </c>
      <c r="G12" s="221">
        <v>117252</v>
      </c>
    </row>
    <row r="13" spans="1:8" s="3" customFormat="1" ht="30" customHeight="1">
      <c r="A13" s="51" t="s">
        <v>618</v>
      </c>
      <c r="B13" s="51" t="s">
        <v>648</v>
      </c>
      <c r="C13" s="221">
        <v>0</v>
      </c>
      <c r="D13" s="221">
        <v>0</v>
      </c>
      <c r="E13" s="221">
        <v>1421272</v>
      </c>
      <c r="F13" s="221">
        <v>2455419</v>
      </c>
      <c r="G13" s="221">
        <v>14740412</v>
      </c>
      <c r="H13" s="370"/>
    </row>
    <row r="14" spans="1:8" s="3" customFormat="1" ht="30" customHeight="1">
      <c r="A14" s="51" t="s">
        <v>593</v>
      </c>
      <c r="B14" s="54" t="s">
        <v>594</v>
      </c>
      <c r="C14" s="56">
        <v>118432</v>
      </c>
      <c r="D14" s="56">
        <v>3464</v>
      </c>
      <c r="E14" s="56">
        <v>3427</v>
      </c>
      <c r="F14" s="56">
        <v>3610</v>
      </c>
      <c r="G14" s="56">
        <v>3438</v>
      </c>
    </row>
    <row r="15" spans="1:8" s="323" customFormat="1" ht="15" customHeight="1">
      <c r="A15" s="141" t="s">
        <v>313</v>
      </c>
      <c r="B15" s="32" t="s">
        <v>324</v>
      </c>
      <c r="C15" s="36">
        <v>118432</v>
      </c>
      <c r="D15" s="36">
        <v>3464</v>
      </c>
      <c r="E15" s="36">
        <v>3427</v>
      </c>
      <c r="F15" s="36">
        <v>3610</v>
      </c>
      <c r="G15" s="36">
        <v>3438</v>
      </c>
    </row>
    <row r="16" spans="1:8" ht="30" customHeight="1">
      <c r="A16" s="54" t="s">
        <v>311</v>
      </c>
      <c r="B16" s="54" t="s">
        <v>322</v>
      </c>
      <c r="C16" s="239">
        <v>1336707</v>
      </c>
      <c r="D16" s="239">
        <v>1329921</v>
      </c>
      <c r="E16" s="239">
        <v>259788</v>
      </c>
      <c r="F16" s="239">
        <v>270798</v>
      </c>
      <c r="G16" s="239">
        <v>177287</v>
      </c>
    </row>
    <row r="17" spans="1:7" s="3" customFormat="1">
      <c r="A17" s="54" t="s">
        <v>357</v>
      </c>
      <c r="B17" s="54" t="s">
        <v>549</v>
      </c>
      <c r="C17" s="221"/>
      <c r="D17" s="221"/>
      <c r="E17" s="221"/>
      <c r="F17" s="221"/>
      <c r="G17" s="221"/>
    </row>
    <row r="18" spans="1:7" ht="15" customHeight="1">
      <c r="A18" s="32" t="s">
        <v>312</v>
      </c>
      <c r="B18" s="32" t="s">
        <v>323</v>
      </c>
      <c r="C18" s="220">
        <v>42991</v>
      </c>
      <c r="D18" s="220">
        <v>63320</v>
      </c>
      <c r="E18" s="220">
        <v>64320</v>
      </c>
      <c r="F18" s="220">
        <v>75318</v>
      </c>
      <c r="G18" s="220">
        <v>0</v>
      </c>
    </row>
    <row r="19" spans="1:7" ht="15" customHeight="1">
      <c r="A19" s="52" t="s">
        <v>313</v>
      </c>
      <c r="B19" s="52" t="s">
        <v>324</v>
      </c>
      <c r="C19" s="220">
        <v>1293716</v>
      </c>
      <c r="D19" s="220">
        <v>1266601</v>
      </c>
      <c r="E19" s="220">
        <v>195468</v>
      </c>
      <c r="F19" s="220">
        <v>195480</v>
      </c>
      <c r="G19" s="220">
        <v>177287</v>
      </c>
    </row>
    <row r="20" spans="1:7" ht="15" customHeight="1">
      <c r="A20" s="34" t="s">
        <v>56</v>
      </c>
      <c r="B20" s="34" t="s">
        <v>42</v>
      </c>
      <c r="C20" s="148">
        <v>68758852</v>
      </c>
      <c r="D20" s="148">
        <v>71165386</v>
      </c>
      <c r="E20" s="148">
        <v>71866260</v>
      </c>
      <c r="F20" s="148">
        <v>66394854</v>
      </c>
      <c r="G20" s="148">
        <v>62902779</v>
      </c>
    </row>
    <row r="21" spans="1:7" s="3" customFormat="1">
      <c r="B21" s="146"/>
      <c r="C21" s="147" t="e">
        <v>#REF!</v>
      </c>
      <c r="D21" s="147" t="e">
        <v>#REF!</v>
      </c>
      <c r="E21" s="147">
        <v>0</v>
      </c>
      <c r="F21" s="147">
        <v>0</v>
      </c>
      <c r="G21" s="147">
        <v>0</v>
      </c>
    </row>
    <row r="22" spans="1:7" s="3" customFormat="1">
      <c r="B22" s="146"/>
      <c r="C22" s="146"/>
      <c r="D22" s="146"/>
      <c r="E22" s="146"/>
      <c r="F22" s="146"/>
      <c r="G22" s="146"/>
    </row>
    <row r="23" spans="1:7">
      <c r="B23" s="146"/>
      <c r="C23" s="146"/>
      <c r="D23" s="146"/>
      <c r="E23" s="146"/>
      <c r="F23" s="146"/>
      <c r="G23" s="146"/>
    </row>
    <row r="24" spans="1:7">
      <c r="B24" s="146"/>
      <c r="C24" s="146"/>
      <c r="D24" s="146"/>
      <c r="E24" s="146"/>
      <c r="F24" s="146"/>
      <c r="G24" s="146"/>
    </row>
    <row r="25" spans="1:7">
      <c r="B25" s="146"/>
      <c r="C25" s="146"/>
      <c r="D25" s="146"/>
      <c r="E25" s="146"/>
      <c r="F25" s="146"/>
      <c r="G25" s="146"/>
    </row>
    <row r="26" spans="1:7">
      <c r="B26" s="146"/>
      <c r="C26" s="146"/>
      <c r="D26" s="146"/>
      <c r="E26" s="146"/>
      <c r="F26" s="146"/>
      <c r="G26" s="146"/>
    </row>
    <row r="27" spans="1:7">
      <c r="B27" s="146"/>
      <c r="C27" s="146"/>
      <c r="D27" s="146"/>
      <c r="E27" s="146"/>
      <c r="F27" s="146"/>
      <c r="G27" s="146"/>
    </row>
  </sheetData>
  <customSheetViews>
    <customSheetView guid="{94D3F5C6-9F13-4557-913D-E7CD376B110B}">
      <pane xSplit="2" ySplit="2" topLeftCell="C3" activePane="bottomRight" state="frozen"/>
      <selection pane="bottomRight" activeCell="K5" sqref="K5"/>
      <pageMargins left="0.7" right="0.7" top="0.75" bottom="0.75" header="0.3" footer="0.3"/>
      <pageSetup paperSize="9" orientation="portrait" r:id="rId1"/>
    </customSheetView>
    <customSheetView guid="{899D69CD-4B7E-42BC-9944-5BD922EB798C}" topLeftCell="C1">
      <selection activeCell="H12" sqref="H12"/>
      <pageMargins left="0.7" right="0.7" top="0.75" bottom="0.75" header="0.3" footer="0.3"/>
      <pageSetup paperSize="9" orientation="portrait" r:id="rId2"/>
    </customSheetView>
    <customSheetView guid="{25FAB884-5E17-4008-8139-33D910C7DEFE}">
      <selection activeCell="B28" sqref="B28"/>
      <pageMargins left="0.7" right="0.7" top="0.75" bottom="0.75" header="0.3" footer="0.3"/>
      <pageSetup paperSize="9" orientation="portrait" horizontalDpi="1200" verticalDpi="1200" r:id="rId3"/>
    </customSheetView>
    <customSheetView guid="{9AF4A83C-CF57-4B40-8A74-6A0EA6C2FE5C}" hiddenColumns="1" topLeftCell="B1">
      <selection activeCell="AA9" sqref="AA9"/>
      <pageMargins left="0.7" right="0.7" top="0.75" bottom="0.75" header="0.3" footer="0.3"/>
      <pageSetup paperSize="9" orientation="portrait" horizontalDpi="1200" verticalDpi="1200" r:id="rId4"/>
    </customSheetView>
    <customSheetView guid="{12F8D032-8143-430B-8DFF-852E8796C402}">
      <selection activeCell="B3" sqref="B3"/>
      <pageMargins left="0.7" right="0.7" top="0.75" bottom="0.75" header="0.3" footer="0.3"/>
    </customSheetView>
    <customSheetView guid="{8DA78CF1-615A-4626-9893-6751995631A4}" hiddenColumns="1">
      <selection activeCell="P23" sqref="P23"/>
      <pageMargins left="0.7" right="0.7" top="0.75" bottom="0.75" header="0.3" footer="0.3"/>
      <pageSetup paperSize="9" orientation="portrait" horizontalDpi="1200" verticalDpi="1200" r:id="rId5"/>
    </customSheetView>
    <customSheetView guid="{57267270-6A97-4850-9DB6-FE6B399379AA}" scale="110" topLeftCell="C1">
      <selection activeCell="M15" sqref="M15"/>
      <pageMargins left="0.7" right="0.7" top="0.75" bottom="0.75" header="0.3" footer="0.3"/>
      <pageSetup paperSize="9" orientation="portrait" horizontalDpi="1200" verticalDpi="1200" r:id="rId6"/>
    </customSheetView>
    <customSheetView guid="{687A4863-1825-4D63-B732-E76682E6DE4F}" hiddenColumns="1">
      <selection activeCell="V26" sqref="V2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pane xSplit="2" ySplit="2" topLeftCell="C3" activePane="bottomRight" state="frozen"/>
      <selection pane="topRight" activeCell="C1" sqref="C1"/>
      <selection pane="bottomLeft" activeCell="A3" sqref="A3"/>
      <selection pane="bottomRight" activeCell="N9" sqref="N9"/>
    </sheetView>
  </sheetViews>
  <sheetFormatPr defaultColWidth="9.28515625" defaultRowHeight="12.75"/>
  <cols>
    <col min="1" max="1" width="33.28515625" style="78" customWidth="1"/>
    <col min="2" max="2" width="36.5703125" style="78" customWidth="1"/>
    <col min="3" max="4" width="13.28515625" style="78" customWidth="1"/>
    <col min="5" max="6" width="10.42578125" style="78" customWidth="1"/>
    <col min="7" max="16384" width="9.28515625" style="78"/>
  </cols>
  <sheetData>
    <row r="1" spans="1:7">
      <c r="A1" s="77" t="s">
        <v>280</v>
      </c>
      <c r="B1" s="77" t="s">
        <v>281</v>
      </c>
    </row>
    <row r="2" spans="1:7" ht="43.5" customHeight="1" thickBot="1">
      <c r="A2" s="79" t="s">
        <v>583</v>
      </c>
      <c r="B2" s="79" t="s">
        <v>584</v>
      </c>
      <c r="C2" s="80" t="s">
        <v>600</v>
      </c>
      <c r="D2" s="80" t="s">
        <v>605</v>
      </c>
      <c r="E2" s="80" t="s">
        <v>644</v>
      </c>
      <c r="F2" s="80" t="s">
        <v>659</v>
      </c>
    </row>
    <row r="3" spans="1:7" ht="15" customHeight="1">
      <c r="A3" s="266" t="s">
        <v>282</v>
      </c>
      <c r="B3" s="266" t="s">
        <v>283</v>
      </c>
      <c r="C3" s="260">
        <v>10</v>
      </c>
      <c r="D3" s="260">
        <v>5</v>
      </c>
      <c r="E3" s="260">
        <v>-21</v>
      </c>
      <c r="F3" s="260">
        <v>5</v>
      </c>
      <c r="G3" s="369"/>
    </row>
    <row r="4" spans="1:7" ht="15" customHeight="1">
      <c r="A4" s="263" t="s">
        <v>296</v>
      </c>
      <c r="B4" s="263" t="s">
        <v>290</v>
      </c>
      <c r="C4" s="261">
        <v>10</v>
      </c>
      <c r="D4" s="261">
        <v>5</v>
      </c>
      <c r="E4" s="261">
        <v>-21</v>
      </c>
      <c r="F4" s="261">
        <v>5</v>
      </c>
      <c r="G4" s="369"/>
    </row>
    <row r="5" spans="1:7" ht="15" customHeight="1">
      <c r="A5" s="263" t="s">
        <v>297</v>
      </c>
      <c r="B5" s="263" t="s">
        <v>291</v>
      </c>
      <c r="C5" s="261">
        <v>0</v>
      </c>
      <c r="D5" s="261">
        <v>0</v>
      </c>
      <c r="E5" s="261">
        <v>0</v>
      </c>
      <c r="F5" s="261">
        <v>0</v>
      </c>
      <c r="G5" s="369"/>
    </row>
    <row r="6" spans="1:7" ht="15" customHeight="1">
      <c r="A6" s="263" t="s">
        <v>298</v>
      </c>
      <c r="B6" s="263" t="s">
        <v>292</v>
      </c>
      <c r="C6" s="261">
        <v>0</v>
      </c>
      <c r="D6" s="261">
        <v>0</v>
      </c>
      <c r="E6" s="261">
        <v>0</v>
      </c>
      <c r="F6" s="261">
        <v>0</v>
      </c>
      <c r="G6" s="369"/>
    </row>
    <row r="7" spans="1:7" ht="15" customHeight="1">
      <c r="A7" s="263" t="s">
        <v>293</v>
      </c>
      <c r="B7" s="263" t="s">
        <v>293</v>
      </c>
      <c r="C7" s="261">
        <v>0</v>
      </c>
      <c r="D7" s="261">
        <v>0</v>
      </c>
      <c r="E7" s="261">
        <v>0</v>
      </c>
      <c r="F7" s="261">
        <v>0</v>
      </c>
      <c r="G7" s="369"/>
    </row>
    <row r="8" spans="1:7" ht="15" customHeight="1">
      <c r="A8" s="266" t="s">
        <v>284</v>
      </c>
      <c r="B8" s="266" t="s">
        <v>287</v>
      </c>
      <c r="C8" s="260">
        <v>-401389</v>
      </c>
      <c r="D8" s="260">
        <v>-253308</v>
      </c>
      <c r="E8" s="260">
        <v>-177907</v>
      </c>
      <c r="F8" s="260">
        <v>-97843</v>
      </c>
      <c r="G8" s="369"/>
    </row>
    <row r="9" spans="1:7" s="85" customFormat="1" ht="15" customHeight="1">
      <c r="A9" s="263" t="s">
        <v>296</v>
      </c>
      <c r="B9" s="263" t="s">
        <v>290</v>
      </c>
      <c r="C9" s="261">
        <v>-42613</v>
      </c>
      <c r="D9" s="261">
        <v>-44037</v>
      </c>
      <c r="E9" s="261">
        <v>-67286</v>
      </c>
      <c r="F9" s="261">
        <v>22130</v>
      </c>
      <c r="G9" s="369"/>
    </row>
    <row r="10" spans="1:7" s="85" customFormat="1" ht="15" customHeight="1">
      <c r="A10" s="263" t="s">
        <v>297</v>
      </c>
      <c r="B10" s="263" t="s">
        <v>291</v>
      </c>
      <c r="C10" s="261">
        <v>-21700</v>
      </c>
      <c r="D10" s="261">
        <v>32171</v>
      </c>
      <c r="E10" s="261">
        <v>-77117</v>
      </c>
      <c r="F10" s="261">
        <v>-71356</v>
      </c>
      <c r="G10" s="369"/>
    </row>
    <row r="11" spans="1:7" s="85" customFormat="1" ht="15" customHeight="1">
      <c r="A11" s="263" t="s">
        <v>298</v>
      </c>
      <c r="B11" s="263" t="s">
        <v>292</v>
      </c>
      <c r="C11" s="261">
        <v>-349279</v>
      </c>
      <c r="D11" s="261">
        <v>-253385</v>
      </c>
      <c r="E11" s="261">
        <v>-63275</v>
      </c>
      <c r="F11" s="261">
        <v>-79250</v>
      </c>
      <c r="G11" s="369"/>
    </row>
    <row r="12" spans="1:7" s="85" customFormat="1" ht="15" customHeight="1">
      <c r="A12" s="263" t="s">
        <v>293</v>
      </c>
      <c r="B12" s="263" t="s">
        <v>293</v>
      </c>
      <c r="C12" s="261">
        <v>12203</v>
      </c>
      <c r="D12" s="261">
        <v>11943</v>
      </c>
      <c r="E12" s="261">
        <v>29771</v>
      </c>
      <c r="F12" s="261">
        <v>30633</v>
      </c>
      <c r="G12" s="369"/>
    </row>
    <row r="13" spans="1:7" ht="15" customHeight="1">
      <c r="A13" s="266" t="s">
        <v>285</v>
      </c>
      <c r="B13" s="266" t="s">
        <v>288</v>
      </c>
      <c r="C13" s="260">
        <v>28671</v>
      </c>
      <c r="D13" s="260">
        <v>-11588</v>
      </c>
      <c r="E13" s="260">
        <v>49044</v>
      </c>
      <c r="F13" s="260">
        <v>-6993</v>
      </c>
      <c r="G13" s="369"/>
    </row>
    <row r="14" spans="1:7" s="85" customFormat="1" ht="15" customHeight="1">
      <c r="A14" s="263" t="s">
        <v>296</v>
      </c>
      <c r="B14" s="263" t="s">
        <v>290</v>
      </c>
      <c r="C14" s="261">
        <v>0</v>
      </c>
      <c r="D14" s="261">
        <v>0</v>
      </c>
      <c r="E14" s="261">
        <v>0</v>
      </c>
      <c r="F14" s="261">
        <v>0</v>
      </c>
      <c r="G14" s="369"/>
    </row>
    <row r="15" spans="1:7" s="85" customFormat="1" ht="15" customHeight="1">
      <c r="A15" s="263" t="s">
        <v>297</v>
      </c>
      <c r="B15" s="263" t="s">
        <v>291</v>
      </c>
      <c r="C15" s="261">
        <v>0</v>
      </c>
      <c r="D15" s="261">
        <v>0</v>
      </c>
      <c r="E15" s="261">
        <v>0</v>
      </c>
      <c r="F15" s="261">
        <v>0</v>
      </c>
      <c r="G15" s="369"/>
    </row>
    <row r="16" spans="1:7" s="85" customFormat="1" ht="15" customHeight="1">
      <c r="A16" s="263" t="s">
        <v>298</v>
      </c>
      <c r="B16" s="263" t="s">
        <v>292</v>
      </c>
      <c r="C16" s="261">
        <v>28671</v>
      </c>
      <c r="D16" s="261">
        <v>-11588</v>
      </c>
      <c r="E16" s="261">
        <v>49044</v>
      </c>
      <c r="F16" s="261">
        <v>-6993</v>
      </c>
      <c r="G16" s="369"/>
    </row>
    <row r="17" spans="1:7" s="85" customFormat="1" ht="15" customHeight="1">
      <c r="A17" s="263" t="s">
        <v>293</v>
      </c>
      <c r="B17" s="263" t="s">
        <v>293</v>
      </c>
      <c r="C17" s="261">
        <v>0</v>
      </c>
      <c r="D17" s="261">
        <v>0</v>
      </c>
      <c r="E17" s="261">
        <v>0</v>
      </c>
      <c r="F17" s="261">
        <v>0</v>
      </c>
      <c r="G17" s="369"/>
    </row>
    <row r="18" spans="1:7" ht="24.6" customHeight="1">
      <c r="A18" s="267" t="s">
        <v>286</v>
      </c>
      <c r="B18" s="266" t="s">
        <v>289</v>
      </c>
      <c r="C18" s="260">
        <v>9629</v>
      </c>
      <c r="D18" s="260">
        <v>1044</v>
      </c>
      <c r="E18" s="260">
        <v>9603</v>
      </c>
      <c r="F18" s="260">
        <v>-5421</v>
      </c>
      <c r="G18" s="369"/>
    </row>
    <row r="19" spans="1:7" s="85" customFormat="1" ht="15" customHeight="1">
      <c r="A19" s="263" t="s">
        <v>296</v>
      </c>
      <c r="B19" s="263" t="s">
        <v>290</v>
      </c>
      <c r="C19" s="261">
        <v>-1468</v>
      </c>
      <c r="D19" s="261">
        <v>-1249</v>
      </c>
      <c r="E19" s="261">
        <v>6122</v>
      </c>
      <c r="F19" s="261">
        <v>-1957</v>
      </c>
      <c r="G19" s="369"/>
    </row>
    <row r="20" spans="1:7" s="85" customFormat="1" ht="15" customHeight="1">
      <c r="A20" s="263" t="s">
        <v>297</v>
      </c>
      <c r="B20" s="263" t="s">
        <v>291</v>
      </c>
      <c r="C20" s="261">
        <v>2266</v>
      </c>
      <c r="D20" s="261">
        <v>650</v>
      </c>
      <c r="E20" s="261">
        <v>2464</v>
      </c>
      <c r="F20" s="261">
        <v>-1103</v>
      </c>
      <c r="G20" s="369"/>
    </row>
    <row r="21" spans="1:7" s="85" customFormat="1" ht="15" customHeight="1">
      <c r="A21" s="263" t="s">
        <v>298</v>
      </c>
      <c r="B21" s="263" t="s">
        <v>292</v>
      </c>
      <c r="C21" s="261">
        <v>8831</v>
      </c>
      <c r="D21" s="261">
        <v>1643</v>
      </c>
      <c r="E21" s="261">
        <v>1017</v>
      </c>
      <c r="F21" s="261">
        <v>-2361</v>
      </c>
      <c r="G21" s="369"/>
    </row>
    <row r="22" spans="1:7" s="85" customFormat="1" ht="15" customHeight="1">
      <c r="A22" s="264" t="s">
        <v>293</v>
      </c>
      <c r="B22" s="264" t="s">
        <v>293</v>
      </c>
      <c r="C22" s="261">
        <v>0</v>
      </c>
      <c r="D22" s="261">
        <v>0</v>
      </c>
      <c r="E22" s="261">
        <v>0</v>
      </c>
      <c r="F22" s="261">
        <v>0</v>
      </c>
      <c r="G22" s="369"/>
    </row>
    <row r="23" spans="1:7" s="91" customFormat="1" ht="15" customHeight="1">
      <c r="A23" s="265" t="s">
        <v>56</v>
      </c>
      <c r="B23" s="265" t="s">
        <v>42</v>
      </c>
      <c r="C23" s="262">
        <v>-363079</v>
      </c>
      <c r="D23" s="262">
        <v>-263847</v>
      </c>
      <c r="E23" s="262">
        <v>-119281</v>
      </c>
      <c r="F23" s="262">
        <v>-110252</v>
      </c>
      <c r="G23" s="369"/>
    </row>
    <row r="24" spans="1:7" s="214" customFormat="1">
      <c r="C24" s="213"/>
      <c r="D24" s="213"/>
    </row>
  </sheetData>
  <customSheetViews>
    <customSheetView guid="{94D3F5C6-9F13-4557-913D-E7CD376B110B}">
      <pane xSplit="2" ySplit="2" topLeftCell="C3" activePane="bottomRight" state="frozen"/>
      <selection pane="bottomRight" activeCell="N9" sqref="N9"/>
      <pageMargins left="0.7" right="0.7" top="0.75" bottom="0.75" header="0.3" footer="0.3"/>
      <pageSetup paperSize="9" orientation="portrait" horizontalDpi="1200" verticalDpi="1200" r:id="rId1"/>
    </customSheetView>
    <customSheetView guid="{899D69CD-4B7E-42BC-9944-5BD922EB798C}" topLeftCell="G1">
      <selection activeCell="V4" sqref="V4"/>
      <pageMargins left="0.7" right="0.7" top="0.75" bottom="0.75" header="0.3" footer="0.3"/>
      <pageSetup paperSize="9" orientation="portrait" horizontalDpi="1200" verticalDpi="1200" r:id="rId2"/>
    </customSheetView>
    <customSheetView guid="{25FAB884-5E17-4008-8139-33D910C7DEFE}">
      <selection activeCell="L27" sqref="L27"/>
      <pageMargins left="0.7" right="0.7" top="0.75" bottom="0.75" header="0.3" footer="0.3"/>
      <pageSetup paperSize="9" orientation="portrait" horizontalDpi="1200" verticalDpi="1200" r:id="rId3"/>
    </customSheetView>
    <customSheetView guid="{9AF4A83C-CF57-4B40-8A74-6A0EA6C2FE5C}" topLeftCell="B1">
      <selection activeCell="N8" sqref="N8"/>
      <pageMargins left="0.7" right="0.7" top="0.75" bottom="0.75" header="0.3" footer="0.3"/>
      <pageSetup paperSize="9" orientation="portrait" horizontalDpi="1200" verticalDpi="1200" r:id="rId4"/>
    </customSheetView>
    <customSheetView guid="{12F8D032-8143-430B-8DFF-852E8796C402}">
      <selection activeCell="H24" sqref="H24"/>
      <pageMargins left="0.7" right="0.7" top="0.75" bottom="0.75" header="0.3" footer="0.3"/>
    </customSheetView>
    <customSheetView guid="{8DA78CF1-615A-4626-9893-6751995631A4}">
      <selection activeCell="G27" sqref="G27"/>
      <pageMargins left="0.7" right="0.7" top="0.75" bottom="0.75" header="0.3" footer="0.3"/>
    </customSheetView>
    <customSheetView guid="{57267270-6A97-4850-9DB6-FE6B399379AA}">
      <selection activeCell="D10" sqref="D10"/>
      <pageMargins left="0.7" right="0.7" top="0.75" bottom="0.75" header="0.3" footer="0.3"/>
    </customSheetView>
    <customSheetView guid="{687A4863-1825-4D63-B732-E76682E6DE4F}">
      <selection activeCell="N8" sqref="N8"/>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zoomScaleNormal="95" workbookViewId="0">
      <pane xSplit="2" ySplit="2" topLeftCell="C3" activePane="bottomRight" state="frozen"/>
      <selection pane="topRight" activeCell="C1" sqref="C1"/>
      <selection pane="bottomLeft" activeCell="A3" sqref="A3"/>
      <selection pane="bottomRight" activeCell="I24" sqref="I24"/>
    </sheetView>
  </sheetViews>
  <sheetFormatPr defaultColWidth="9.28515625" defaultRowHeight="15"/>
  <cols>
    <col min="1" max="2" width="46.5703125" style="20" customWidth="1"/>
    <col min="3" max="4" width="13.7109375" style="72" customWidth="1"/>
    <col min="5" max="5" width="13.7109375" style="19" customWidth="1"/>
    <col min="6" max="6" width="13.7109375" style="72" customWidth="1"/>
    <col min="7" max="16384" width="9.28515625" style="19"/>
  </cols>
  <sheetData>
    <row r="2" spans="1:6" ht="15.75" thickBot="1">
      <c r="A2" s="30" t="s">
        <v>58</v>
      </c>
      <c r="B2" s="30" t="s">
        <v>11</v>
      </c>
      <c r="C2" s="35" t="s">
        <v>601</v>
      </c>
      <c r="D2" s="35" t="s">
        <v>606</v>
      </c>
      <c r="E2" s="381" t="s">
        <v>649</v>
      </c>
      <c r="F2" s="381" t="s">
        <v>660</v>
      </c>
    </row>
    <row r="3" spans="1:6">
      <c r="A3" s="31" t="s">
        <v>634</v>
      </c>
      <c r="B3" s="31" t="s">
        <v>271</v>
      </c>
      <c r="C3" s="36">
        <v>-5996</v>
      </c>
      <c r="D3" s="36">
        <v>-8584</v>
      </c>
      <c r="E3" s="151">
        <v>-12739</v>
      </c>
      <c r="F3" s="151">
        <v>-6978</v>
      </c>
    </row>
    <row r="4" spans="1:6" s="72" customFormat="1">
      <c r="A4" s="132" t="s">
        <v>619</v>
      </c>
      <c r="B4" s="132" t="s">
        <v>599</v>
      </c>
      <c r="C4" s="36"/>
      <c r="D4" s="36"/>
      <c r="E4" s="151"/>
      <c r="F4" s="151">
        <v>0</v>
      </c>
    </row>
    <row r="5" spans="1:6" ht="38.25">
      <c r="A5" s="32" t="s">
        <v>620</v>
      </c>
      <c r="B5" s="32" t="s">
        <v>547</v>
      </c>
      <c r="C5" s="36">
        <v>-8783</v>
      </c>
      <c r="D5" s="36">
        <v>-2909</v>
      </c>
      <c r="E5" s="151">
        <v>-2470</v>
      </c>
      <c r="F5" s="151">
        <v>-4186</v>
      </c>
    </row>
    <row r="6" spans="1:6" ht="15" customHeight="1">
      <c r="A6" s="32" t="s">
        <v>246</v>
      </c>
      <c r="B6" s="32" t="s">
        <v>272</v>
      </c>
      <c r="C6" s="36">
        <v>-871</v>
      </c>
      <c r="D6" s="36">
        <v>-1113</v>
      </c>
      <c r="E6" s="151">
        <v>-1067</v>
      </c>
      <c r="F6" s="151">
        <v>-4311</v>
      </c>
    </row>
    <row r="7" spans="1:6" ht="15" customHeight="1">
      <c r="A7" s="32" t="s">
        <v>247</v>
      </c>
      <c r="B7" s="32" t="s">
        <v>273</v>
      </c>
      <c r="C7" s="36">
        <v>-234</v>
      </c>
      <c r="D7" s="36">
        <v>-341</v>
      </c>
      <c r="E7" s="151">
        <v>-362</v>
      </c>
      <c r="F7" s="151">
        <v>-324</v>
      </c>
    </row>
    <row r="8" spans="1:6" ht="15" customHeight="1">
      <c r="A8" s="32" t="s">
        <v>248</v>
      </c>
      <c r="B8" s="32" t="s">
        <v>274</v>
      </c>
      <c r="C8" s="36">
        <v>-724</v>
      </c>
      <c r="D8" s="36">
        <v>-168</v>
      </c>
      <c r="E8" s="151">
        <v>-354</v>
      </c>
      <c r="F8" s="151">
        <v>-249</v>
      </c>
    </row>
    <row r="9" spans="1:6" ht="15" customHeight="1">
      <c r="A9" s="32" t="s">
        <v>249</v>
      </c>
      <c r="B9" s="32" t="s">
        <v>275</v>
      </c>
      <c r="C9" s="36">
        <v>-26</v>
      </c>
      <c r="D9" s="36">
        <v>-5738</v>
      </c>
      <c r="E9" s="151">
        <v>-655</v>
      </c>
      <c r="F9" s="151">
        <v>-2226</v>
      </c>
    </row>
    <row r="10" spans="1:6" s="72" customFormat="1" ht="25.5">
      <c r="A10" s="32" t="s">
        <v>243</v>
      </c>
      <c r="B10" s="32" t="s">
        <v>264</v>
      </c>
      <c r="C10" s="36">
        <v>-2647</v>
      </c>
      <c r="D10" s="36">
        <v>3940</v>
      </c>
      <c r="E10" s="151">
        <v>-2852</v>
      </c>
      <c r="F10" s="151">
        <v>1104</v>
      </c>
    </row>
    <row r="11" spans="1:6" ht="15" customHeight="1">
      <c r="A11" s="33" t="s">
        <v>245</v>
      </c>
      <c r="B11" s="33" t="s">
        <v>267</v>
      </c>
      <c r="C11" s="36">
        <v>-13425</v>
      </c>
      <c r="D11" s="36">
        <v>-19904</v>
      </c>
      <c r="E11" s="151">
        <v>-20255</v>
      </c>
      <c r="F11" s="151">
        <v>-21199</v>
      </c>
    </row>
    <row r="12" spans="1:6" ht="15" customHeight="1">
      <c r="A12" s="34" t="s">
        <v>56</v>
      </c>
      <c r="B12" s="34" t="s">
        <v>42</v>
      </c>
      <c r="C12" s="37">
        <v>-32706</v>
      </c>
      <c r="D12" s="37">
        <v>-34817</v>
      </c>
      <c r="E12" s="150">
        <v>-40754</v>
      </c>
      <c r="F12" s="150">
        <v>-38369</v>
      </c>
    </row>
    <row r="13" spans="1:6">
      <c r="E13" s="72"/>
    </row>
  </sheetData>
  <customSheetViews>
    <customSheetView guid="{94D3F5C6-9F13-4557-913D-E7CD376B110B}">
      <pane xSplit="2" ySplit="2" topLeftCell="C3" activePane="bottomRight" state="frozen"/>
      <selection pane="bottomRight" activeCell="I24" sqref="I24"/>
      <pageMargins left="0.7" right="0.7" top="0.75" bottom="0.75" header="0.3" footer="0.3"/>
      <pageSetup paperSize="9" orientation="portrait" r:id="rId1"/>
    </customSheetView>
    <customSheetView guid="{899D69CD-4B7E-42BC-9944-5BD922EB798C}" topLeftCell="N1">
      <selection activeCell="X9" sqref="X9"/>
      <pageMargins left="0.7" right="0.7" top="0.75" bottom="0.75" header="0.3" footer="0.3"/>
      <pageSetup paperSize="9" orientation="portrait" r:id="rId2"/>
    </customSheetView>
    <customSheetView guid="{25FAB884-5E17-4008-8139-33D910C7DEFE}">
      <selection activeCell="L27" sqref="L27"/>
      <pageMargins left="0.7" right="0.7" top="0.75" bottom="0.75" header="0.3" footer="0.3"/>
      <pageSetup paperSize="9" orientation="portrait" r:id="rId3"/>
    </customSheetView>
    <customSheetView guid="{9AF4A83C-CF57-4B40-8A74-6A0EA6C2FE5C}" hiddenColumns="1">
      <selection activeCell="B22" sqref="B22"/>
      <pageMargins left="0.7" right="0.7" top="0.75" bottom="0.75" header="0.3" footer="0.3"/>
      <pageSetup paperSize="9" orientation="portrait" horizontalDpi="1200" verticalDpi="1200" r:id="rId4"/>
    </customSheetView>
    <customSheetView guid="{12F8D032-8143-430B-8DFF-852E8796C402}" showGridLines="0">
      <selection activeCell="A3" sqref="A3"/>
      <pageMargins left="0.7" right="0.7" top="0.75" bottom="0.75" header="0.3" footer="0.3"/>
    </customSheetView>
    <customSheetView guid="{8DA78CF1-615A-4626-9893-6751995631A4}" topLeftCell="E1">
      <selection activeCell="H23" sqref="H23"/>
      <pageMargins left="0.7" right="0.7" top="0.75" bottom="0.75" header="0.3" footer="0.3"/>
      <pageSetup paperSize="9" orientation="portrait" horizontalDpi="1200" verticalDpi="1200" r:id="rId5"/>
    </customSheetView>
    <customSheetView guid="{57267270-6A97-4850-9DB6-FE6B399379AA}" scale="110" topLeftCell="B3">
      <selection activeCell="F16" sqref="F16"/>
      <pageMargins left="0.7" right="0.7" top="0.75" bottom="0.75" header="0.3" footer="0.3"/>
      <pageSetup paperSize="9" orientation="portrait" horizontalDpi="1200" verticalDpi="1200" r:id="rId6"/>
    </customSheetView>
    <customSheetView guid="{687A4863-1825-4D63-B732-E76682E6DE4F}" topLeftCell="Q1">
      <selection activeCell="X10" sqref="X10"/>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workbookViewId="0">
      <selection activeCell="L6" sqref="L6"/>
    </sheetView>
  </sheetViews>
  <sheetFormatPr defaultColWidth="9.28515625" defaultRowHeight="15"/>
  <cols>
    <col min="1" max="1" width="39.28515625" style="72" customWidth="1"/>
    <col min="2" max="2" width="40.5703125" style="72" customWidth="1"/>
    <col min="3" max="3" width="9.42578125" style="72" customWidth="1"/>
    <col min="4" max="4" width="10.42578125" style="72" customWidth="1"/>
    <col min="5" max="16384" width="9.28515625" style="72"/>
  </cols>
  <sheetData>
    <row r="2" spans="1:6" ht="15.75" thickBot="1">
      <c r="A2" s="30" t="s">
        <v>92</v>
      </c>
      <c r="B2" s="30" t="s">
        <v>8</v>
      </c>
      <c r="C2" s="375" t="s">
        <v>601</v>
      </c>
      <c r="D2" s="375" t="s">
        <v>606</v>
      </c>
      <c r="E2" s="382" t="s">
        <v>649</v>
      </c>
      <c r="F2" s="382" t="s">
        <v>660</v>
      </c>
    </row>
    <row r="3" spans="1:6" ht="15" customHeight="1">
      <c r="A3" s="31" t="s">
        <v>241</v>
      </c>
      <c r="B3" s="31" t="s">
        <v>632</v>
      </c>
      <c r="C3" s="223">
        <v>5430</v>
      </c>
      <c r="D3" s="224">
        <v>5415</v>
      </c>
      <c r="E3" s="224">
        <v>9788</v>
      </c>
      <c r="F3" s="224">
        <v>8234</v>
      </c>
    </row>
    <row r="4" spans="1:6" ht="15" customHeight="1">
      <c r="A4" s="32" t="s">
        <v>250</v>
      </c>
      <c r="B4" s="32" t="s">
        <v>276</v>
      </c>
      <c r="C4" s="223">
        <v>0</v>
      </c>
      <c r="D4" s="224">
        <v>0</v>
      </c>
      <c r="E4" s="224">
        <v>0</v>
      </c>
      <c r="F4" s="224">
        <v>0</v>
      </c>
    </row>
    <row r="5" spans="1:6" ht="30" customHeight="1">
      <c r="A5" s="32" t="s">
        <v>635</v>
      </c>
      <c r="B5" s="32" t="s">
        <v>268</v>
      </c>
      <c r="C5" s="223">
        <v>5603</v>
      </c>
      <c r="D5" s="224">
        <v>4125</v>
      </c>
      <c r="E5" s="224">
        <v>5183</v>
      </c>
      <c r="F5" s="224">
        <v>4156</v>
      </c>
    </row>
    <row r="6" spans="1:6" ht="30" customHeight="1">
      <c r="A6" s="32" t="s">
        <v>614</v>
      </c>
      <c r="B6" s="32" t="s">
        <v>615</v>
      </c>
      <c r="C6" s="223">
        <v>0</v>
      </c>
      <c r="D6" s="224">
        <v>0</v>
      </c>
      <c r="E6" s="224">
        <v>0</v>
      </c>
      <c r="F6" s="224">
        <v>0</v>
      </c>
    </row>
    <row r="7" spans="1:6" ht="31.5" customHeight="1">
      <c r="A7" s="32" t="s">
        <v>551</v>
      </c>
      <c r="B7" s="32" t="s">
        <v>631</v>
      </c>
      <c r="C7" s="223">
        <v>0</v>
      </c>
      <c r="D7" s="224">
        <v>0</v>
      </c>
      <c r="E7" s="224">
        <v>0</v>
      </c>
      <c r="F7" s="224">
        <v>0</v>
      </c>
    </row>
    <row r="8" spans="1:6" ht="15" customHeight="1">
      <c r="A8" s="32" t="s">
        <v>662</v>
      </c>
      <c r="B8" s="32" t="s">
        <v>269</v>
      </c>
      <c r="C8" s="223">
        <v>1516</v>
      </c>
      <c r="D8" s="224">
        <v>893</v>
      </c>
      <c r="E8" s="224">
        <v>48</v>
      </c>
      <c r="F8" s="224">
        <v>0</v>
      </c>
    </row>
    <row r="9" spans="1:6" ht="30" customHeight="1">
      <c r="A9" s="32" t="s">
        <v>242</v>
      </c>
      <c r="B9" s="32" t="s">
        <v>270</v>
      </c>
      <c r="C9" s="223">
        <v>39</v>
      </c>
      <c r="D9" s="224">
        <v>33</v>
      </c>
      <c r="E9" s="224">
        <v>13</v>
      </c>
      <c r="F9" s="224">
        <v>28</v>
      </c>
    </row>
    <row r="10" spans="1:6" ht="30" customHeight="1">
      <c r="A10" s="32" t="s">
        <v>243</v>
      </c>
      <c r="B10" s="32" t="s">
        <v>633</v>
      </c>
      <c r="C10" s="223">
        <v>0</v>
      </c>
      <c r="D10" s="224">
        <v>0</v>
      </c>
      <c r="E10" s="154"/>
      <c r="F10" s="224">
        <v>0</v>
      </c>
    </row>
    <row r="11" spans="1:6" ht="15" customHeight="1">
      <c r="A11" s="32" t="s">
        <v>244</v>
      </c>
      <c r="B11" s="32" t="s">
        <v>265</v>
      </c>
      <c r="C11" s="223">
        <v>204</v>
      </c>
      <c r="D11" s="224">
        <v>288</v>
      </c>
      <c r="E11" s="224">
        <v>406</v>
      </c>
      <c r="F11" s="224">
        <v>438</v>
      </c>
    </row>
    <row r="12" spans="1:6" ht="15" customHeight="1">
      <c r="A12" s="32" t="s">
        <v>663</v>
      </c>
      <c r="B12" s="32" t="s">
        <v>266</v>
      </c>
      <c r="C12" s="223">
        <v>1391</v>
      </c>
      <c r="D12" s="224">
        <v>10885</v>
      </c>
      <c r="E12" s="224">
        <v>0</v>
      </c>
      <c r="F12" s="224">
        <v>1881</v>
      </c>
    </row>
    <row r="13" spans="1:6" ht="25.5">
      <c r="A13" s="32" t="s">
        <v>665</v>
      </c>
      <c r="B13" s="33" t="s">
        <v>666</v>
      </c>
      <c r="C13" s="223">
        <v>3125</v>
      </c>
      <c r="D13" s="224">
        <v>4151</v>
      </c>
      <c r="E13" s="224">
        <v>9917</v>
      </c>
      <c r="F13" s="224">
        <v>11812</v>
      </c>
    </row>
    <row r="14" spans="1:6" ht="15" customHeight="1">
      <c r="A14" s="33" t="s">
        <v>245</v>
      </c>
      <c r="B14" s="33" t="s">
        <v>267</v>
      </c>
      <c r="C14" s="223">
        <v>13091</v>
      </c>
      <c r="D14" s="224">
        <v>27597</v>
      </c>
      <c r="E14" s="224">
        <v>12703</v>
      </c>
      <c r="F14" s="224">
        <v>21362</v>
      </c>
    </row>
    <row r="15" spans="1:6" ht="15" customHeight="1">
      <c r="A15" s="34" t="s">
        <v>56</v>
      </c>
      <c r="B15" s="34" t="s">
        <v>42</v>
      </c>
      <c r="C15" s="333">
        <v>30399</v>
      </c>
      <c r="D15" s="349">
        <v>53387</v>
      </c>
      <c r="E15" s="349">
        <v>38058</v>
      </c>
      <c r="F15" s="349">
        <v>47911</v>
      </c>
    </row>
    <row r="16" spans="1:6">
      <c r="A16" s="196"/>
      <c r="B16" s="196"/>
      <c r="C16" s="208">
        <v>0</v>
      </c>
      <c r="D16" s="208">
        <v>0</v>
      </c>
      <c r="E16" s="364">
        <v>0</v>
      </c>
      <c r="F16" s="364">
        <v>47911</v>
      </c>
    </row>
    <row r="17" spans="1:2">
      <c r="A17" s="196"/>
      <c r="B17" s="196"/>
    </row>
    <row r="18" spans="1:2">
      <c r="A18" s="196"/>
      <c r="B18" s="196"/>
    </row>
    <row r="19" spans="1:2">
      <c r="A19" s="196"/>
      <c r="B19" s="196"/>
    </row>
  </sheetData>
  <customSheetViews>
    <customSheetView guid="{94D3F5C6-9F13-4557-913D-E7CD376B110B}">
      <selection activeCell="L6" sqref="L6"/>
      <pageMargins left="0.7" right="0.7" top="0.75" bottom="0.75" header="0.3" footer="0.3"/>
      <pageSetup paperSize="9" orientation="portrait" horizontalDpi="1200" verticalDpi="1200" r:id="rId1"/>
    </customSheetView>
    <customSheetView guid="{899D69CD-4B7E-42BC-9944-5BD922EB798C}" topLeftCell="H1">
      <selection activeCell="R17" sqref="R17"/>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9AF4A83C-CF57-4B40-8A74-6A0EA6C2FE5C}" topLeftCell="E1">
      <selection activeCell="Z6" sqref="Z6"/>
      <pageMargins left="0.7" right="0.7" top="0.75" bottom="0.75" header="0.3" footer="0.3"/>
      <pageSetup paperSize="9" orientation="portrait" horizontalDpi="1200" verticalDpi="1200" r:id="rId4"/>
    </customSheetView>
    <customSheetView guid="{12F8D032-8143-430B-8DFF-852E8796C402}" showGridLines="0">
      <selection activeCell="A34" sqref="A34"/>
      <pageMargins left="0.7" right="0.7" top="0.75" bottom="0.75" header="0.3" footer="0.3"/>
      <pageSetup paperSize="9" orientation="portrait" horizontalDpi="1200" verticalDpi="1200" r:id="rId5"/>
    </customSheetView>
    <customSheetView guid="{8DA78CF1-615A-4626-9893-6751995631A4}" topLeftCell="J1">
      <selection activeCell="R6" sqref="R6"/>
      <pageMargins left="0.7" right="0.7" top="0.75" bottom="0.75" header="0.3" footer="0.3"/>
    </customSheetView>
    <customSheetView guid="{57267270-6A97-4850-9DB6-FE6B399379AA}" scale="110">
      <selection activeCell="H12" sqref="H12"/>
      <pageMargins left="0.7" right="0.7" top="0.75" bottom="0.75" header="0.3" footer="0.3"/>
    </customSheetView>
    <customSheetView guid="{687A4863-1825-4D63-B732-E76682E6DE4F}" hiddenColumns="1">
      <selection activeCell="T15" sqref="T15"/>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workbookViewId="0">
      <pane xSplit="2" ySplit="2" topLeftCell="C3" activePane="bottomRight" state="frozen"/>
      <selection pane="topRight" activeCell="C1" sqref="C1"/>
      <selection pane="bottomLeft" activeCell="A3" sqref="A3"/>
      <selection pane="bottomRight" activeCell="K11" sqref="K11"/>
    </sheetView>
  </sheetViews>
  <sheetFormatPr defaultRowHeight="15"/>
  <cols>
    <col min="1" max="2" width="50.7109375" customWidth="1"/>
    <col min="3" max="7" width="13.42578125" style="149" customWidth="1"/>
  </cols>
  <sheetData>
    <row r="2" spans="1:7" ht="15" customHeight="1" thickBot="1">
      <c r="A2" s="57" t="s">
        <v>71</v>
      </c>
      <c r="B2" s="57" t="s">
        <v>28</v>
      </c>
      <c r="C2" s="155">
        <v>44286</v>
      </c>
      <c r="D2" s="155">
        <v>44377</v>
      </c>
      <c r="E2" s="155">
        <v>44561</v>
      </c>
      <c r="F2" s="155">
        <v>44651</v>
      </c>
      <c r="G2" s="155">
        <v>44742</v>
      </c>
    </row>
    <row r="3" spans="1:7" s="2" customFormat="1" ht="15" customHeight="1">
      <c r="A3" s="43" t="s">
        <v>258</v>
      </c>
      <c r="B3" s="43" t="s">
        <v>169</v>
      </c>
      <c r="C3" s="159">
        <v>100452994</v>
      </c>
      <c r="D3" s="159">
        <v>100772283</v>
      </c>
      <c r="E3" s="159">
        <v>106267792</v>
      </c>
      <c r="F3" s="159">
        <v>106739087</v>
      </c>
      <c r="G3" s="159">
        <v>105055858</v>
      </c>
    </row>
    <row r="4" spans="1:7" ht="15" customHeight="1">
      <c r="A4" s="59" t="s">
        <v>259</v>
      </c>
      <c r="B4" s="59" t="s">
        <v>170</v>
      </c>
      <c r="C4" s="157">
        <v>15940497</v>
      </c>
      <c r="D4" s="157">
        <v>14303714</v>
      </c>
      <c r="E4" s="157">
        <v>14078671</v>
      </c>
      <c r="F4" s="157">
        <v>17702555</v>
      </c>
      <c r="G4" s="157">
        <v>20417003</v>
      </c>
    </row>
    <row r="5" spans="1:7" ht="15" customHeight="1">
      <c r="A5" s="59" t="s">
        <v>260</v>
      </c>
      <c r="B5" s="59" t="s">
        <v>171</v>
      </c>
      <c r="C5" s="157">
        <v>84305696</v>
      </c>
      <c r="D5" s="157">
        <v>86249937</v>
      </c>
      <c r="E5" s="157">
        <v>91990149</v>
      </c>
      <c r="F5" s="157">
        <v>88832652</v>
      </c>
      <c r="G5" s="157">
        <v>84425223</v>
      </c>
    </row>
    <row r="6" spans="1:7" ht="15" customHeight="1">
      <c r="A6" s="59" t="s">
        <v>215</v>
      </c>
      <c r="B6" s="59" t="s">
        <v>173</v>
      </c>
      <c r="C6" s="157">
        <v>206801</v>
      </c>
      <c r="D6" s="157">
        <v>218632</v>
      </c>
      <c r="E6" s="157">
        <v>198972</v>
      </c>
      <c r="F6" s="157">
        <v>203880</v>
      </c>
      <c r="G6" s="157">
        <v>213632</v>
      </c>
    </row>
    <row r="7" spans="1:7" ht="15" customHeight="1">
      <c r="A7" s="58" t="s">
        <v>261</v>
      </c>
      <c r="B7" s="58" t="s">
        <v>174</v>
      </c>
      <c r="C7" s="156">
        <v>72799580</v>
      </c>
      <c r="D7" s="156">
        <v>65359308</v>
      </c>
      <c r="E7" s="156">
        <v>71375840</v>
      </c>
      <c r="F7" s="156">
        <v>72279083</v>
      </c>
      <c r="G7" s="156">
        <v>70870458</v>
      </c>
    </row>
    <row r="8" spans="1:7" ht="15" customHeight="1">
      <c r="A8" s="59" t="s">
        <v>259</v>
      </c>
      <c r="B8" s="59" t="s">
        <v>170</v>
      </c>
      <c r="C8" s="157">
        <v>6079526</v>
      </c>
      <c r="D8" s="157">
        <v>6033398</v>
      </c>
      <c r="E8" s="157">
        <v>9951599</v>
      </c>
      <c r="F8" s="157">
        <v>10631984</v>
      </c>
      <c r="G8" s="157">
        <v>11549165</v>
      </c>
    </row>
    <row r="9" spans="1:7" s="3" customFormat="1" ht="15" customHeight="1">
      <c r="A9" s="59" t="s">
        <v>260</v>
      </c>
      <c r="B9" s="59" t="s">
        <v>171</v>
      </c>
      <c r="C9" s="157">
        <v>63087736</v>
      </c>
      <c r="D9" s="157">
        <v>56532492</v>
      </c>
      <c r="E9" s="157">
        <v>58318901</v>
      </c>
      <c r="F9" s="157">
        <v>57632903</v>
      </c>
      <c r="G9" s="157">
        <v>54696221</v>
      </c>
    </row>
    <row r="10" spans="1:7" ht="15" customHeight="1">
      <c r="A10" s="59" t="s">
        <v>598</v>
      </c>
      <c r="B10" s="345" t="s">
        <v>607</v>
      </c>
      <c r="C10" s="157">
        <v>2452297</v>
      </c>
      <c r="D10" s="157">
        <v>1691362</v>
      </c>
      <c r="E10" s="157">
        <v>1403413</v>
      </c>
      <c r="F10" s="157">
        <v>1601885</v>
      </c>
      <c r="G10" s="157">
        <v>1266468</v>
      </c>
    </row>
    <row r="11" spans="1:7" ht="15" customHeight="1">
      <c r="A11" s="59" t="s">
        <v>262</v>
      </c>
      <c r="B11" s="59" t="s">
        <v>172</v>
      </c>
      <c r="C11" s="157">
        <v>0</v>
      </c>
      <c r="D11" s="157">
        <v>0</v>
      </c>
      <c r="E11" s="157">
        <v>0</v>
      </c>
      <c r="F11" s="157">
        <v>0</v>
      </c>
      <c r="G11" s="157">
        <v>0</v>
      </c>
    </row>
    <row r="12" spans="1:7" ht="15" customHeight="1">
      <c r="A12" s="59" t="s">
        <v>215</v>
      </c>
      <c r="B12" s="59" t="s">
        <v>173</v>
      </c>
      <c r="C12" s="157">
        <v>1180021</v>
      </c>
      <c r="D12" s="157">
        <v>1102056</v>
      </c>
      <c r="E12" s="157">
        <v>1701927</v>
      </c>
      <c r="F12" s="157">
        <v>2412311</v>
      </c>
      <c r="G12" s="157">
        <v>3358604</v>
      </c>
    </row>
    <row r="13" spans="1:7" ht="15" customHeight="1">
      <c r="A13" s="58" t="s">
        <v>263</v>
      </c>
      <c r="B13" s="58" t="s">
        <v>175</v>
      </c>
      <c r="C13" s="156">
        <v>6232071</v>
      </c>
      <c r="D13" s="156">
        <v>7048557</v>
      </c>
      <c r="E13" s="156">
        <v>7729811</v>
      </c>
      <c r="F13" s="156">
        <v>8301996</v>
      </c>
      <c r="G13" s="156">
        <v>7609986</v>
      </c>
    </row>
    <row r="14" spans="1:7" s="3" customFormat="1" ht="15" customHeight="1">
      <c r="A14" s="41" t="s">
        <v>259</v>
      </c>
      <c r="B14" s="41" t="s">
        <v>170</v>
      </c>
      <c r="C14" s="210">
        <v>350058</v>
      </c>
      <c r="D14" s="210">
        <v>319371</v>
      </c>
      <c r="E14" s="210">
        <v>558431</v>
      </c>
      <c r="F14" s="210">
        <v>836315</v>
      </c>
      <c r="G14" s="210">
        <v>1356374</v>
      </c>
    </row>
    <row r="15" spans="1:7" ht="15" customHeight="1">
      <c r="A15" s="59" t="s">
        <v>260</v>
      </c>
      <c r="B15" s="59" t="s">
        <v>171</v>
      </c>
      <c r="C15" s="157">
        <v>5882012</v>
      </c>
      <c r="D15" s="157">
        <v>6729078</v>
      </c>
      <c r="E15" s="157">
        <v>7171126</v>
      </c>
      <c r="F15" s="157">
        <v>7459745</v>
      </c>
      <c r="G15" s="157">
        <v>6247353</v>
      </c>
    </row>
    <row r="16" spans="1:7" ht="15" customHeight="1">
      <c r="A16" s="59" t="s">
        <v>215</v>
      </c>
      <c r="B16" s="59" t="s">
        <v>173</v>
      </c>
      <c r="C16" s="157">
        <v>1</v>
      </c>
      <c r="D16" s="157">
        <v>108</v>
      </c>
      <c r="E16" s="157">
        <v>254</v>
      </c>
      <c r="F16" s="157">
        <v>5936</v>
      </c>
      <c r="G16" s="157">
        <v>6259</v>
      </c>
    </row>
    <row r="17" spans="1:7" ht="15" customHeight="1">
      <c r="A17" s="60" t="s">
        <v>56</v>
      </c>
      <c r="B17" s="60" t="s">
        <v>176</v>
      </c>
      <c r="C17" s="158">
        <v>179484645</v>
      </c>
      <c r="D17" s="158">
        <v>173180148</v>
      </c>
      <c r="E17" s="158">
        <v>185373443</v>
      </c>
      <c r="F17" s="158">
        <v>187320166</v>
      </c>
      <c r="G17" s="158">
        <v>183536302</v>
      </c>
    </row>
    <row r="19" spans="1:7">
      <c r="B19" s="209"/>
      <c r="C19" s="228"/>
      <c r="D19" s="228"/>
      <c r="E19" s="228"/>
      <c r="F19" s="228"/>
      <c r="G19" s="228"/>
    </row>
    <row r="20" spans="1:7">
      <c r="C20" s="229"/>
      <c r="D20" s="229"/>
      <c r="E20" s="229"/>
      <c r="F20" s="229"/>
      <c r="G20" s="229"/>
    </row>
    <row r="21" spans="1:7" s="3" customFormat="1">
      <c r="C21" s="149"/>
      <c r="D21" s="149"/>
      <c r="E21" s="149"/>
      <c r="F21" s="149"/>
      <c r="G21" s="149"/>
    </row>
    <row r="23" spans="1:7">
      <c r="C23" s="229"/>
      <c r="D23" s="229"/>
      <c r="E23" s="229"/>
      <c r="F23" s="229"/>
      <c r="G23" s="229"/>
    </row>
    <row r="24" spans="1:7" s="3" customFormat="1">
      <c r="C24" s="229"/>
      <c r="D24" s="229"/>
      <c r="E24" s="229"/>
      <c r="F24" s="229"/>
      <c r="G24" s="229"/>
    </row>
    <row r="25" spans="1:7" s="3" customFormat="1">
      <c r="C25" s="229"/>
      <c r="D25" s="229"/>
      <c r="E25" s="229"/>
      <c r="F25" s="229"/>
      <c r="G25" s="229"/>
    </row>
  </sheetData>
  <customSheetViews>
    <customSheetView guid="{94D3F5C6-9F13-4557-913D-E7CD376B110B}">
      <pane xSplit="2" ySplit="2" topLeftCell="C3" activePane="bottomRight" state="frozen"/>
      <selection pane="bottomRight" activeCell="K11" sqref="K11"/>
      <pageMargins left="0.7" right="0.7" top="0.75" bottom="0.75" header="0.3" footer="0.3"/>
      <pageSetup paperSize="9" orientation="portrait" r:id="rId1"/>
    </customSheetView>
    <customSheetView guid="{899D69CD-4B7E-42BC-9944-5BD922EB798C}" topLeftCell="J1">
      <selection activeCell="E26" sqref="E26"/>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9AF4A83C-CF57-4B40-8A74-6A0EA6C2FE5C}" hiddenColumns="1">
      <selection activeCell="X9" sqref="X9"/>
      <pageMargins left="0.7" right="0.7" top="0.75" bottom="0.75" header="0.3" footer="0.3"/>
      <pageSetup paperSize="9" orientation="portrait" horizontalDpi="1200" verticalDpi="1200" r:id="rId4"/>
    </customSheetView>
    <customSheetView guid="{12F8D032-8143-430B-8DFF-852E8796C402}" showGridLines="0" topLeftCell="B1">
      <selection activeCell="G22" sqref="G22"/>
      <pageMargins left="0.7" right="0.7" top="0.75" bottom="0.75" header="0.3" footer="0.3"/>
      <pageSetup paperSize="9" orientation="portrait" r:id="rId5"/>
    </customSheetView>
    <customSheetView guid="{8DA78CF1-615A-4626-9893-6751995631A4}" topLeftCell="H1">
      <selection activeCell="P22" sqref="P22"/>
      <pageMargins left="0.7" right="0.7" top="0.75" bottom="0.75" header="0.3" footer="0.3"/>
    </customSheetView>
    <customSheetView guid="{57267270-6A97-4850-9DB6-FE6B399379AA}" topLeftCell="B1">
      <selection activeCell="O15" sqref="O15"/>
      <pageMargins left="0.7" right="0.7" top="0.75" bottom="0.75" header="0.3" footer="0.3"/>
    </customSheetView>
    <customSheetView guid="{687A4863-1825-4D63-B732-E76682E6DE4F}" hiddenColumns="1">
      <selection activeCell="A16" sqref="A16:XFD16"/>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zoomScaleNormal="72" workbookViewId="0">
      <selection activeCell="J9" sqref="J9"/>
    </sheetView>
  </sheetViews>
  <sheetFormatPr defaultColWidth="9.28515625" defaultRowHeight="12.75"/>
  <cols>
    <col min="1" max="2" width="30.7109375" style="78" customWidth="1"/>
    <col min="3" max="4" width="11" style="129" customWidth="1"/>
    <col min="5" max="5" width="10.5703125" style="78" customWidth="1"/>
    <col min="6" max="16384" width="9.28515625" style="78"/>
  </cols>
  <sheetData>
    <row r="1" spans="1:5" ht="36.6" customHeight="1" thickBot="1">
      <c r="A1" s="57" t="s">
        <v>60</v>
      </c>
      <c r="B1" s="57" t="s">
        <v>16</v>
      </c>
      <c r="C1" s="122">
        <v>44561</v>
      </c>
      <c r="D1" s="122">
        <v>44651</v>
      </c>
      <c r="E1" s="122">
        <v>44742</v>
      </c>
    </row>
    <row r="2" spans="1:5" ht="15" customHeight="1">
      <c r="A2" s="123" t="s">
        <v>358</v>
      </c>
      <c r="B2" s="124" t="s">
        <v>361</v>
      </c>
      <c r="C2" s="313">
        <v>98232</v>
      </c>
      <c r="D2" s="313">
        <v>2394648</v>
      </c>
      <c r="E2" s="401">
        <v>1534850</v>
      </c>
    </row>
    <row r="3" spans="1:5" ht="15" customHeight="1">
      <c r="A3" s="123" t="s">
        <v>359</v>
      </c>
      <c r="B3" s="124" t="s">
        <v>362</v>
      </c>
      <c r="C3" s="313">
        <v>2592126</v>
      </c>
      <c r="D3" s="313">
        <v>3209455</v>
      </c>
      <c r="E3" s="401">
        <v>3674255</v>
      </c>
    </row>
    <row r="4" spans="1:5" s="1" customFormat="1" ht="15" customHeight="1">
      <c r="A4" s="125" t="s">
        <v>256</v>
      </c>
      <c r="B4" s="126" t="s">
        <v>167</v>
      </c>
      <c r="C4" s="314">
        <v>2690358</v>
      </c>
      <c r="D4" s="314">
        <v>5604103</v>
      </c>
      <c r="E4" s="402">
        <v>5209105</v>
      </c>
    </row>
    <row r="5" spans="1:5" ht="15" customHeight="1">
      <c r="A5" s="123" t="s">
        <v>360</v>
      </c>
      <c r="B5" s="124" t="s">
        <v>363</v>
      </c>
      <c r="C5" s="313">
        <v>-106</v>
      </c>
      <c r="D5" s="313">
        <v>-126</v>
      </c>
      <c r="E5" s="401">
        <v>-122</v>
      </c>
    </row>
    <row r="6" spans="1:5" s="1" customFormat="1" ht="15" customHeight="1">
      <c r="A6" s="75" t="s">
        <v>56</v>
      </c>
      <c r="B6" s="75" t="s">
        <v>42</v>
      </c>
      <c r="C6" s="315">
        <v>2690252</v>
      </c>
      <c r="D6" s="315">
        <v>5603977</v>
      </c>
      <c r="E6" s="403">
        <v>5208983</v>
      </c>
    </row>
    <row r="7" spans="1:5" s="129" customFormat="1" ht="15" customHeight="1">
      <c r="A7" s="127"/>
      <c r="B7" s="128"/>
      <c r="C7" s="316"/>
      <c r="D7" s="316"/>
      <c r="E7" s="404"/>
    </row>
    <row r="8" spans="1:5" ht="15" customHeight="1" thickBot="1">
      <c r="A8" s="57" t="s">
        <v>70</v>
      </c>
      <c r="B8" s="57" t="s">
        <v>26</v>
      </c>
      <c r="C8" s="312">
        <v>44561</v>
      </c>
      <c r="D8" s="312">
        <v>44651</v>
      </c>
      <c r="E8" s="400">
        <v>44742</v>
      </c>
    </row>
    <row r="9" spans="1:5" ht="15" customHeight="1">
      <c r="A9" s="123" t="s">
        <v>364</v>
      </c>
      <c r="B9" s="124" t="s">
        <v>366</v>
      </c>
      <c r="C9" s="313">
        <v>123051</v>
      </c>
      <c r="D9" s="313">
        <v>526667</v>
      </c>
      <c r="E9" s="401">
        <v>478693</v>
      </c>
    </row>
    <row r="10" spans="1:5" ht="15" customHeight="1">
      <c r="A10" s="123" t="s">
        <v>365</v>
      </c>
      <c r="B10" s="124" t="s">
        <v>367</v>
      </c>
      <c r="C10" s="313">
        <v>2974651</v>
      </c>
      <c r="D10" s="313">
        <v>2456199</v>
      </c>
      <c r="E10" s="401">
        <v>2810955</v>
      </c>
    </row>
    <row r="11" spans="1:5" ht="15" customHeight="1">
      <c r="A11" s="123" t="s">
        <v>359</v>
      </c>
      <c r="B11" s="124" t="s">
        <v>362</v>
      </c>
      <c r="C11" s="313">
        <v>1302436</v>
      </c>
      <c r="D11" s="313">
        <v>1560673</v>
      </c>
      <c r="E11" s="401">
        <v>1575375</v>
      </c>
    </row>
    <row r="12" spans="1:5" s="1" customFormat="1" ht="15" customHeight="1">
      <c r="A12" s="75" t="s">
        <v>56</v>
      </c>
      <c r="B12" s="75" t="s">
        <v>42</v>
      </c>
      <c r="C12" s="315">
        <v>4400138</v>
      </c>
      <c r="D12" s="315">
        <v>4543539</v>
      </c>
      <c r="E12" s="403">
        <v>4865023</v>
      </c>
    </row>
    <row r="13" spans="1:5">
      <c r="C13" s="334"/>
      <c r="D13" s="334"/>
      <c r="E13" s="369"/>
    </row>
  </sheetData>
  <customSheetViews>
    <customSheetView guid="{94D3F5C6-9F13-4557-913D-E7CD376B110B}">
      <selection activeCell="J9" sqref="J9"/>
      <pageMargins left="0.7" right="0.7" top="0.75" bottom="0.75" header="0.3" footer="0.3"/>
      <pageSetup paperSize="9" orientation="portrait" r:id="rId1"/>
    </customSheetView>
    <customSheetView guid="{899D69CD-4B7E-42BC-9944-5BD922EB798C}" topLeftCell="I1">
      <selection activeCell="X9" sqref="X9"/>
      <pageMargins left="0.7" right="0.7" top="0.75" bottom="0.75" header="0.3" footer="0.3"/>
      <pageSetup paperSize="9" orientation="portrait" r:id="rId2"/>
    </customSheetView>
    <customSheetView guid="{25FAB884-5E17-4008-8139-33D910C7DEFE}">
      <selection activeCell="H39" sqref="H39"/>
      <pageMargins left="0.7" right="0.7" top="0.75" bottom="0.75" header="0.3" footer="0.3"/>
      <pageSetup paperSize="9" orientation="portrait" r:id="rId3"/>
    </customSheetView>
    <customSheetView guid="{9AF4A83C-CF57-4B40-8A74-6A0EA6C2FE5C}" showGridLines="0">
      <pane xSplit="2" ySplit="1" topLeftCell="J2" activePane="bottomRight" state="frozen"/>
      <selection pane="bottomRight" activeCell="R10" sqref="R10"/>
      <pageMargins left="0.7" right="0.7" top="0.75" bottom="0.75" header="0.3" footer="0.3"/>
      <pageSetup paperSize="9" orientation="portrait" horizontalDpi="1200" verticalDpi="1200" r:id="rId4"/>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5"/>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6"/>
    </customSheetView>
    <customSheetView guid="{687A4863-1825-4D63-B732-E76682E6DE4F}">
      <selection activeCell="B20" sqref="B20"/>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workbookViewId="0">
      <selection activeCell="I4" sqref="I4"/>
    </sheetView>
  </sheetViews>
  <sheetFormatPr defaultColWidth="9.28515625" defaultRowHeight="12.75"/>
  <cols>
    <col min="1" max="2" width="35.7109375" style="78" customWidth="1"/>
    <col min="3" max="3" width="11.7109375" style="78" customWidth="1"/>
    <col min="4" max="4" width="9.28515625" style="78" customWidth="1"/>
    <col min="5" max="16384" width="9.28515625" style="78"/>
  </cols>
  <sheetData>
    <row r="1" spans="1:5" ht="13.5" thickBot="1">
      <c r="A1" s="30" t="s">
        <v>465</v>
      </c>
      <c r="B1" s="30" t="s">
        <v>469</v>
      </c>
      <c r="C1" s="122">
        <v>44561</v>
      </c>
      <c r="D1" s="376">
        <v>44651</v>
      </c>
      <c r="E1" s="400">
        <v>44742</v>
      </c>
    </row>
    <row r="2" spans="1:5" ht="25.5">
      <c r="A2" s="131" t="s">
        <v>449</v>
      </c>
      <c r="B2" s="131" t="s">
        <v>457</v>
      </c>
      <c r="C2" s="351">
        <v>3658438</v>
      </c>
      <c r="D2" s="222">
        <v>5766040</v>
      </c>
      <c r="E2" s="405">
        <v>7998283</v>
      </c>
    </row>
    <row r="3" spans="1:5">
      <c r="A3" s="132" t="s">
        <v>450</v>
      </c>
      <c r="B3" s="132" t="s">
        <v>458</v>
      </c>
      <c r="C3" s="338">
        <v>2273851</v>
      </c>
      <c r="D3" s="223">
        <v>3777432</v>
      </c>
      <c r="E3" s="406">
        <v>5603932</v>
      </c>
    </row>
    <row r="4" spans="1:5" ht="25.5">
      <c r="A4" s="133" t="s">
        <v>451</v>
      </c>
      <c r="B4" s="133" t="s">
        <v>459</v>
      </c>
      <c r="C4" s="338">
        <v>0</v>
      </c>
      <c r="D4" s="223">
        <v>0</v>
      </c>
      <c r="E4" s="406">
        <v>0</v>
      </c>
    </row>
    <row r="5" spans="1:5">
      <c r="A5" s="132" t="s">
        <v>452</v>
      </c>
      <c r="B5" s="132" t="s">
        <v>460</v>
      </c>
      <c r="C5" s="338">
        <v>1384587</v>
      </c>
      <c r="D5" s="223">
        <v>1988608</v>
      </c>
      <c r="E5" s="406">
        <v>2394351</v>
      </c>
    </row>
    <row r="6" spans="1:5">
      <c r="A6" s="134" t="s">
        <v>453</v>
      </c>
      <c r="B6" s="134" t="s">
        <v>461</v>
      </c>
      <c r="C6" s="351">
        <v>361679</v>
      </c>
      <c r="D6" s="222">
        <v>498027</v>
      </c>
      <c r="E6" s="405">
        <v>772461</v>
      </c>
    </row>
    <row r="7" spans="1:5">
      <c r="A7" s="135" t="s">
        <v>454</v>
      </c>
      <c r="B7" s="135" t="s">
        <v>462</v>
      </c>
      <c r="C7" s="351">
        <v>313350</v>
      </c>
      <c r="D7" s="222">
        <v>462258</v>
      </c>
      <c r="E7" s="405">
        <v>749383</v>
      </c>
    </row>
    <row r="8" spans="1:5">
      <c r="A8" s="132" t="s">
        <v>305</v>
      </c>
      <c r="B8" s="132" t="s">
        <v>315</v>
      </c>
      <c r="C8" s="338">
        <v>299046</v>
      </c>
      <c r="D8" s="223">
        <v>447681</v>
      </c>
      <c r="E8" s="406">
        <v>735451</v>
      </c>
    </row>
    <row r="9" spans="1:5" ht="12.75" customHeight="1">
      <c r="A9" s="132" t="s">
        <v>306</v>
      </c>
      <c r="B9" s="132" t="s">
        <v>316</v>
      </c>
      <c r="C9" s="338">
        <v>299046</v>
      </c>
      <c r="D9" s="223">
        <v>447681</v>
      </c>
      <c r="E9" s="406">
        <v>735451</v>
      </c>
    </row>
    <row r="10" spans="1:5" s="138" customFormat="1">
      <c r="A10" s="132" t="s">
        <v>307</v>
      </c>
      <c r="B10" s="132" t="s">
        <v>317</v>
      </c>
      <c r="C10" s="338">
        <v>0</v>
      </c>
      <c r="D10" s="224">
        <v>0</v>
      </c>
      <c r="E10" s="407">
        <v>0</v>
      </c>
    </row>
    <row r="11" spans="1:5" s="138" customFormat="1">
      <c r="A11" s="132" t="s">
        <v>308</v>
      </c>
      <c r="B11" s="132" t="s">
        <v>318</v>
      </c>
      <c r="C11" s="338">
        <v>0</v>
      </c>
      <c r="D11" s="224">
        <v>0</v>
      </c>
      <c r="E11" s="407">
        <v>0</v>
      </c>
    </row>
    <row r="12" spans="1:5">
      <c r="A12" s="132" t="s">
        <v>309</v>
      </c>
      <c r="B12" s="132" t="s">
        <v>319</v>
      </c>
      <c r="C12" s="338">
        <v>14304</v>
      </c>
      <c r="D12" s="223">
        <v>14577</v>
      </c>
      <c r="E12" s="406">
        <v>13932</v>
      </c>
    </row>
    <row r="13" spans="1:5">
      <c r="A13" s="132" t="s">
        <v>306</v>
      </c>
      <c r="B13" s="132" t="s">
        <v>316</v>
      </c>
      <c r="C13" s="338">
        <v>14304</v>
      </c>
      <c r="D13" s="223">
        <v>14577</v>
      </c>
      <c r="E13" s="406">
        <v>13932</v>
      </c>
    </row>
    <row r="14" spans="1:5">
      <c r="A14" s="135" t="s">
        <v>455</v>
      </c>
      <c r="B14" s="135" t="s">
        <v>463</v>
      </c>
      <c r="C14" s="351">
        <v>48329</v>
      </c>
      <c r="D14" s="222">
        <v>35769</v>
      </c>
      <c r="E14" s="405">
        <v>23078</v>
      </c>
    </row>
    <row r="15" spans="1:5">
      <c r="A15" s="137" t="s">
        <v>466</v>
      </c>
      <c r="B15" s="137" t="s">
        <v>470</v>
      </c>
      <c r="C15" s="352">
        <v>4020117</v>
      </c>
      <c r="D15" s="225">
        <v>6264067</v>
      </c>
      <c r="E15" s="408">
        <v>8770744</v>
      </c>
    </row>
    <row r="16" spans="1:5">
      <c r="A16" s="139"/>
      <c r="B16" s="139"/>
      <c r="C16" s="359"/>
      <c r="D16" s="377"/>
      <c r="E16" s="409"/>
    </row>
    <row r="17" spans="1:5">
      <c r="A17" s="139"/>
      <c r="B17" s="139"/>
      <c r="C17" s="138"/>
    </row>
    <row r="18" spans="1:5" ht="26.25" thickBot="1">
      <c r="A18" s="30" t="s">
        <v>477</v>
      </c>
      <c r="B18" s="30" t="s">
        <v>482</v>
      </c>
      <c r="C18" s="353">
        <v>44561</v>
      </c>
      <c r="D18" s="376">
        <v>44651</v>
      </c>
      <c r="E18" s="400">
        <v>44742</v>
      </c>
    </row>
    <row r="19" spans="1:5" ht="25.5">
      <c r="A19" s="140" t="s">
        <v>473</v>
      </c>
      <c r="B19" s="132" t="s">
        <v>479</v>
      </c>
      <c r="C19" s="338">
        <v>163177</v>
      </c>
      <c r="D19" s="223">
        <v>318123</v>
      </c>
      <c r="E19" s="406">
        <v>736713</v>
      </c>
    </row>
    <row r="20" spans="1:5" ht="25.5">
      <c r="A20" s="133" t="s">
        <v>474</v>
      </c>
      <c r="B20" s="133" t="s">
        <v>480</v>
      </c>
      <c r="C20" s="354">
        <v>0</v>
      </c>
      <c r="D20" s="226">
        <v>0</v>
      </c>
      <c r="E20" s="410">
        <v>24845</v>
      </c>
    </row>
    <row r="21" spans="1:5">
      <c r="A21" s="137" t="s">
        <v>475</v>
      </c>
      <c r="B21" s="137" t="s">
        <v>476</v>
      </c>
      <c r="C21" s="352">
        <v>163177</v>
      </c>
      <c r="D21" s="225">
        <v>318123</v>
      </c>
      <c r="E21" s="408">
        <v>761558</v>
      </c>
    </row>
    <row r="22" spans="1:5">
      <c r="A22" s="139"/>
      <c r="B22" s="139"/>
      <c r="C22" s="355">
        <v>0</v>
      </c>
      <c r="D22" s="346">
        <v>0</v>
      </c>
      <c r="E22" s="346">
        <v>0</v>
      </c>
    </row>
    <row r="23" spans="1:5" ht="15" customHeight="1">
      <c r="C23" s="356"/>
      <c r="D23" s="378"/>
      <c r="E23" s="411"/>
    </row>
    <row r="24" spans="1:5">
      <c r="C24" s="356"/>
      <c r="D24" s="378"/>
      <c r="E24" s="411"/>
    </row>
    <row r="25" spans="1:5">
      <c r="A25" s="129"/>
      <c r="B25" s="129"/>
      <c r="C25" s="357"/>
      <c r="D25" s="379"/>
      <c r="E25" s="412"/>
    </row>
    <row r="26" spans="1:5" ht="26.25" thickBot="1">
      <c r="A26" s="232" t="s">
        <v>467</v>
      </c>
      <c r="B26" s="232" t="s">
        <v>471</v>
      </c>
      <c r="C26" s="353">
        <v>44561</v>
      </c>
      <c r="D26" s="353">
        <v>44651</v>
      </c>
      <c r="E26" s="353">
        <v>44742</v>
      </c>
    </row>
    <row r="27" spans="1:5" ht="25.5">
      <c r="A27" s="131" t="s">
        <v>449</v>
      </c>
      <c r="B27" s="131" t="s">
        <v>457</v>
      </c>
      <c r="C27" s="351">
        <v>3492496</v>
      </c>
      <c r="D27" s="222">
        <v>5844095</v>
      </c>
      <c r="E27" s="405">
        <v>7634520</v>
      </c>
    </row>
    <row r="28" spans="1:5">
      <c r="A28" s="132" t="s">
        <v>450</v>
      </c>
      <c r="B28" s="132" t="s">
        <v>458</v>
      </c>
      <c r="C28" s="338">
        <v>2266649</v>
      </c>
      <c r="D28" s="223">
        <v>3735299</v>
      </c>
      <c r="E28" s="406">
        <v>5459142</v>
      </c>
    </row>
    <row r="29" spans="1:5" ht="25.5">
      <c r="A29" s="133" t="s">
        <v>451</v>
      </c>
      <c r="B29" s="133" t="s">
        <v>459</v>
      </c>
      <c r="C29" s="338">
        <v>0</v>
      </c>
      <c r="D29" s="223">
        <v>0</v>
      </c>
      <c r="E29" s="406">
        <v>0</v>
      </c>
    </row>
    <row r="30" spans="1:5">
      <c r="A30" s="132" t="s">
        <v>452</v>
      </c>
      <c r="B30" s="132" t="s">
        <v>460</v>
      </c>
      <c r="C30" s="338">
        <v>1225847</v>
      </c>
      <c r="D30" s="223">
        <v>2108796</v>
      </c>
      <c r="E30" s="406">
        <v>2175378</v>
      </c>
    </row>
    <row r="31" spans="1:5">
      <c r="A31" s="136" t="s">
        <v>456</v>
      </c>
      <c r="B31" s="136" t="s">
        <v>464</v>
      </c>
      <c r="C31" s="358">
        <v>385585</v>
      </c>
      <c r="D31" s="227">
        <v>456800</v>
      </c>
      <c r="E31" s="413">
        <v>673307</v>
      </c>
    </row>
    <row r="32" spans="1:5">
      <c r="A32" s="137" t="s">
        <v>468</v>
      </c>
      <c r="B32" s="137" t="s">
        <v>472</v>
      </c>
      <c r="C32" s="352">
        <v>3878081</v>
      </c>
      <c r="D32" s="225">
        <v>6300895</v>
      </c>
      <c r="E32" s="408">
        <v>8307827</v>
      </c>
    </row>
    <row r="33" spans="1:5">
      <c r="C33" s="138"/>
    </row>
    <row r="34" spans="1:5">
      <c r="C34" s="138"/>
    </row>
    <row r="35" spans="1:5" ht="30" customHeight="1" thickBot="1">
      <c r="A35" s="130" t="s">
        <v>478</v>
      </c>
      <c r="B35" s="30" t="s">
        <v>481</v>
      </c>
      <c r="C35" s="353">
        <v>44561</v>
      </c>
      <c r="D35" s="353">
        <v>44651</v>
      </c>
      <c r="E35" s="353">
        <v>44742</v>
      </c>
    </row>
    <row r="36" spans="1:5" ht="30" customHeight="1">
      <c r="A36" s="140" t="s">
        <v>473</v>
      </c>
      <c r="B36" s="132" t="s">
        <v>479</v>
      </c>
      <c r="C36" s="338">
        <v>29105</v>
      </c>
      <c r="D36" s="223">
        <v>17951</v>
      </c>
      <c r="E36" s="406">
        <v>13094</v>
      </c>
    </row>
    <row r="37" spans="1:5" ht="30" customHeight="1">
      <c r="A37" s="133" t="s">
        <v>474</v>
      </c>
      <c r="B37" s="133" t="s">
        <v>480</v>
      </c>
      <c r="C37" s="354">
        <v>1733229</v>
      </c>
      <c r="D37" s="226">
        <v>1738937</v>
      </c>
      <c r="E37" s="410">
        <v>2090637</v>
      </c>
    </row>
    <row r="38" spans="1:5">
      <c r="A38" s="137" t="s">
        <v>475</v>
      </c>
      <c r="B38" s="137" t="s">
        <v>476</v>
      </c>
      <c r="C38" s="339">
        <v>1762334</v>
      </c>
      <c r="D38" s="225">
        <v>1756888</v>
      </c>
      <c r="E38" s="408">
        <v>2103731</v>
      </c>
    </row>
    <row r="39" spans="1:5">
      <c r="A39" s="214"/>
      <c r="B39" s="214"/>
      <c r="C39" s="347">
        <v>0</v>
      </c>
      <c r="D39" s="347">
        <v>0</v>
      </c>
      <c r="E39" s="347">
        <v>0</v>
      </c>
    </row>
    <row r="40" spans="1:5">
      <c r="A40" s="214"/>
      <c r="B40" s="236" t="s">
        <v>569</v>
      </c>
    </row>
    <row r="41" spans="1:5">
      <c r="A41" s="238"/>
      <c r="B41" s="237" t="s">
        <v>568</v>
      </c>
    </row>
    <row r="42" spans="1:5">
      <c r="A42" s="238"/>
      <c r="B42" s="238"/>
    </row>
    <row r="43" spans="1:5">
      <c r="A43" s="240"/>
      <c r="B43" s="240"/>
    </row>
    <row r="44" spans="1:5" s="129" customFormat="1" ht="14.25">
      <c r="A44" s="242"/>
      <c r="B44" s="242"/>
    </row>
    <row r="45" spans="1:5">
      <c r="A45" s="240"/>
      <c r="B45" s="240"/>
    </row>
    <row r="46" spans="1:5">
      <c r="A46" s="243"/>
      <c r="B46" s="243"/>
    </row>
    <row r="47" spans="1:5">
      <c r="A47" s="241"/>
      <c r="B47" s="241"/>
    </row>
    <row r="48" spans="1:5">
      <c r="A48" s="241"/>
      <c r="B48" s="241"/>
    </row>
    <row r="49" spans="1:2">
      <c r="A49" s="241"/>
      <c r="B49" s="241"/>
    </row>
    <row r="50" spans="1:2">
      <c r="A50" s="241"/>
      <c r="B50" s="241"/>
    </row>
    <row r="51" spans="1:2">
      <c r="A51" s="241"/>
      <c r="B51" s="241"/>
    </row>
    <row r="52" spans="1:2">
      <c r="A52" s="241"/>
      <c r="B52" s="241"/>
    </row>
    <row r="53" spans="1:2">
      <c r="A53" s="241"/>
      <c r="B53" s="241"/>
    </row>
    <row r="54" spans="1:2">
      <c r="A54" s="241"/>
      <c r="B54" s="241"/>
    </row>
    <row r="55" spans="1:2">
      <c r="A55" s="241"/>
      <c r="B55" s="241"/>
    </row>
    <row r="56" spans="1:2">
      <c r="A56" s="241"/>
      <c r="B56" s="241"/>
    </row>
    <row r="57" spans="1:2">
      <c r="A57" s="241"/>
      <c r="B57" s="241"/>
    </row>
    <row r="58" spans="1:2">
      <c r="A58" s="241"/>
      <c r="B58" s="241"/>
    </row>
    <row r="59" spans="1:2">
      <c r="A59" s="241"/>
      <c r="B59" s="241"/>
    </row>
    <row r="60" spans="1:2">
      <c r="A60" s="241"/>
      <c r="B60" s="241"/>
    </row>
    <row r="61" spans="1:2">
      <c r="A61" s="241"/>
      <c r="B61" s="241"/>
    </row>
    <row r="62" spans="1:2">
      <c r="A62" s="241"/>
      <c r="B62" s="241"/>
    </row>
    <row r="63" spans="1:2">
      <c r="A63" s="241"/>
      <c r="B63" s="241"/>
    </row>
    <row r="64" spans="1:2">
      <c r="A64" s="241"/>
      <c r="B64" s="241"/>
    </row>
    <row r="65" spans="1:2">
      <c r="A65" s="241"/>
      <c r="B65" s="241"/>
    </row>
    <row r="66" spans="1:2">
      <c r="A66" s="241"/>
      <c r="B66" s="241"/>
    </row>
    <row r="67" spans="1:2">
      <c r="A67" s="241"/>
      <c r="B67" s="241"/>
    </row>
    <row r="68" spans="1:2">
      <c r="A68" s="241"/>
      <c r="B68" s="241"/>
    </row>
    <row r="69" spans="1:2">
      <c r="A69" s="241"/>
      <c r="B69" s="241"/>
    </row>
    <row r="70" spans="1:2">
      <c r="A70" s="241"/>
      <c r="B70" s="241"/>
    </row>
    <row r="71" spans="1:2">
      <c r="A71" s="241"/>
      <c r="B71" s="241"/>
    </row>
    <row r="72" spans="1:2">
      <c r="A72" s="241"/>
      <c r="B72" s="241"/>
    </row>
    <row r="73" spans="1:2">
      <c r="A73" s="241"/>
      <c r="B73" s="241"/>
    </row>
    <row r="74" spans="1:2">
      <c r="A74" s="241"/>
      <c r="B74" s="241"/>
    </row>
    <row r="75" spans="1:2">
      <c r="A75" s="241"/>
      <c r="B75" s="241"/>
    </row>
    <row r="76" spans="1:2">
      <c r="A76" s="241"/>
      <c r="B76" s="241"/>
    </row>
    <row r="77" spans="1:2">
      <c r="A77" s="241"/>
      <c r="B77" s="241"/>
    </row>
    <row r="78" spans="1:2">
      <c r="A78" s="241"/>
      <c r="B78" s="241"/>
    </row>
    <row r="79" spans="1:2">
      <c r="A79" s="241"/>
      <c r="B79" s="241"/>
    </row>
    <row r="80" spans="1:2">
      <c r="A80" s="241"/>
      <c r="B80" s="241"/>
    </row>
    <row r="81" spans="1:2">
      <c r="A81" s="241"/>
      <c r="B81" s="241"/>
    </row>
    <row r="82" spans="1:2">
      <c r="A82" s="241"/>
      <c r="B82" s="241"/>
    </row>
    <row r="83" spans="1:2">
      <c r="A83" s="241"/>
      <c r="B83" s="241"/>
    </row>
    <row r="84" spans="1:2">
      <c r="A84" s="241"/>
      <c r="B84" s="241"/>
    </row>
    <row r="85" spans="1:2">
      <c r="A85" s="241"/>
      <c r="B85" s="241"/>
    </row>
    <row r="86" spans="1:2">
      <c r="A86" s="241"/>
      <c r="B86" s="241"/>
    </row>
    <row r="87" spans="1:2">
      <c r="A87" s="241"/>
      <c r="B87" s="241"/>
    </row>
    <row r="88" spans="1:2">
      <c r="A88" s="241"/>
      <c r="B88" s="241"/>
    </row>
    <row r="89" spans="1:2">
      <c r="A89" s="241"/>
      <c r="B89" s="241"/>
    </row>
    <row r="90" spans="1:2">
      <c r="A90" s="241"/>
      <c r="B90" s="241"/>
    </row>
    <row r="91" spans="1:2">
      <c r="A91" s="241"/>
      <c r="B91" s="241"/>
    </row>
    <row r="92" spans="1:2">
      <c r="A92" s="241"/>
      <c r="B92" s="241"/>
    </row>
    <row r="93" spans="1:2">
      <c r="A93" s="241"/>
      <c r="B93" s="241"/>
    </row>
    <row r="94" spans="1:2">
      <c r="A94" s="241"/>
      <c r="B94" s="241"/>
    </row>
    <row r="95" spans="1:2">
      <c r="A95" s="241"/>
      <c r="B95" s="241"/>
    </row>
    <row r="96" spans="1:2">
      <c r="A96" s="241"/>
      <c r="B96" s="241"/>
    </row>
    <row r="97" spans="1:2">
      <c r="A97" s="241"/>
      <c r="B97" s="241"/>
    </row>
    <row r="98" spans="1:2">
      <c r="A98" s="241"/>
      <c r="B98" s="241"/>
    </row>
    <row r="99" spans="1:2">
      <c r="A99" s="241"/>
      <c r="B99" s="241"/>
    </row>
    <row r="100" spans="1:2">
      <c r="A100" s="241"/>
      <c r="B100" s="241"/>
    </row>
    <row r="101" spans="1:2">
      <c r="A101" s="241"/>
      <c r="B101" s="241"/>
    </row>
    <row r="102" spans="1:2">
      <c r="A102" s="241"/>
      <c r="B102" s="241"/>
    </row>
    <row r="103" spans="1:2">
      <c r="A103" s="241"/>
      <c r="B103" s="241"/>
    </row>
    <row r="104" spans="1:2">
      <c r="A104" s="241"/>
      <c r="B104" s="241"/>
    </row>
    <row r="105" spans="1:2">
      <c r="A105" s="241"/>
      <c r="B105" s="241"/>
    </row>
    <row r="106" spans="1:2">
      <c r="A106" s="241"/>
      <c r="B106" s="241"/>
    </row>
    <row r="107" spans="1:2">
      <c r="A107" s="241"/>
      <c r="B107" s="241"/>
    </row>
    <row r="108" spans="1:2">
      <c r="A108" s="241"/>
      <c r="B108" s="241"/>
    </row>
    <row r="109" spans="1:2">
      <c r="A109" s="241"/>
      <c r="B109" s="241"/>
    </row>
    <row r="110" spans="1:2">
      <c r="A110" s="241"/>
      <c r="B110" s="241"/>
    </row>
    <row r="111" spans="1:2">
      <c r="A111" s="241"/>
      <c r="B111" s="241"/>
    </row>
    <row r="112" spans="1:2">
      <c r="A112" s="241"/>
      <c r="B112" s="241"/>
    </row>
    <row r="113" spans="1:2">
      <c r="A113" s="241"/>
      <c r="B113" s="241"/>
    </row>
    <row r="114" spans="1:2">
      <c r="A114" s="241"/>
      <c r="B114" s="241"/>
    </row>
    <row r="115" spans="1:2">
      <c r="A115" s="241"/>
      <c r="B115" s="241"/>
    </row>
    <row r="116" spans="1:2">
      <c r="A116" s="241"/>
      <c r="B116" s="241"/>
    </row>
    <row r="117" spans="1:2">
      <c r="A117" s="241"/>
      <c r="B117" s="241"/>
    </row>
    <row r="118" spans="1:2">
      <c r="A118" s="241"/>
      <c r="B118" s="241"/>
    </row>
    <row r="119" spans="1:2">
      <c r="A119" s="241"/>
      <c r="B119" s="241"/>
    </row>
    <row r="120" spans="1:2">
      <c r="A120" s="241"/>
      <c r="B120" s="241"/>
    </row>
    <row r="121" spans="1:2">
      <c r="A121" s="241"/>
      <c r="B121" s="241"/>
    </row>
    <row r="122" spans="1:2">
      <c r="A122" s="241"/>
      <c r="B122" s="241"/>
    </row>
    <row r="123" spans="1:2">
      <c r="A123" s="241"/>
      <c r="B123" s="241"/>
    </row>
    <row r="124" spans="1:2">
      <c r="A124" s="241"/>
      <c r="B124" s="241"/>
    </row>
    <row r="125" spans="1:2">
      <c r="A125" s="241"/>
      <c r="B125" s="241"/>
    </row>
    <row r="126" spans="1:2">
      <c r="A126" s="241"/>
      <c r="B126" s="241"/>
    </row>
    <row r="127" spans="1:2">
      <c r="A127" s="241"/>
      <c r="B127" s="241"/>
    </row>
    <row r="128" spans="1:2">
      <c r="A128" s="241"/>
      <c r="B128" s="241"/>
    </row>
    <row r="129" spans="1:2">
      <c r="A129" s="241"/>
      <c r="B129" s="241"/>
    </row>
    <row r="130" spans="1:2">
      <c r="A130" s="241"/>
      <c r="B130" s="241"/>
    </row>
    <row r="131" spans="1:2">
      <c r="A131" s="241"/>
      <c r="B131" s="241"/>
    </row>
    <row r="132" spans="1:2">
      <c r="A132" s="241"/>
      <c r="B132" s="241"/>
    </row>
    <row r="133" spans="1:2">
      <c r="A133" s="241"/>
      <c r="B133" s="241"/>
    </row>
    <row r="134" spans="1:2">
      <c r="A134" s="241"/>
      <c r="B134" s="241"/>
    </row>
  </sheetData>
  <customSheetViews>
    <customSheetView guid="{94D3F5C6-9F13-4557-913D-E7CD376B110B}">
      <selection activeCell="I4" sqref="I4"/>
      <pageMargins left="0.7" right="0.7" top="0.75" bottom="0.75" header="0.3" footer="0.3"/>
      <pageSetup paperSize="9" orientation="portrait" r:id="rId1"/>
    </customSheetView>
    <customSheetView guid="{899D69CD-4B7E-42BC-9944-5BD922EB798C}" topLeftCell="J22">
      <selection activeCell="X35" sqref="X35:Y35"/>
      <pageMargins left="0.7" right="0.7" top="0.75" bottom="0.75" header="0.3" footer="0.3"/>
      <pageSetup paperSize="9" orientation="portrait" r:id="rId2"/>
    </customSheetView>
    <customSheetView guid="{25FAB884-5E17-4008-8139-33D910C7DEFE}" hiddenColumns="1">
      <selection activeCell="Y28" sqref="Y28"/>
      <pageMargins left="0.7" right="0.7" top="0.75" bottom="0.75" header="0.3" footer="0.3"/>
      <pageSetup paperSize="9" orientation="portrait" r:id="rId3"/>
    </customSheetView>
    <customSheetView guid="{9AF4A83C-CF57-4B40-8A74-6A0EA6C2FE5C}" hiddenColumns="1" topLeftCell="A16">
      <selection activeCell="U31" sqref="U31"/>
      <pageMargins left="0.7" right="0.7" top="0.75" bottom="0.75" header="0.3" footer="0.3"/>
      <pageSetup paperSize="9" orientation="portrait" r:id="rId4"/>
    </customSheetView>
    <customSheetView guid="{12F8D032-8143-430B-8DFF-852E8796C402}" hiddenColumns="1">
      <selection activeCell="V9" sqref="V9:V10"/>
      <pageMargins left="0.7" right="0.7" top="0.75" bottom="0.75" header="0.3" footer="0.3"/>
      <pageSetup paperSize="9" orientation="portrait" r:id="rId5"/>
    </customSheetView>
    <customSheetView guid="{8DA78CF1-615A-4626-9893-6751995631A4}" hiddenColumns="1" topLeftCell="B1">
      <selection activeCell="S12" sqref="S12"/>
      <pageMargins left="0.7" right="0.7" top="0.75" bottom="0.75" header="0.3" footer="0.3"/>
      <pageSetup paperSize="9" orientation="portrait" r:id="rId6"/>
    </customSheetView>
    <customSheetView guid="{57267270-6A97-4850-9DB6-FE6B399379AA}">
      <selection activeCell="M28" sqref="M28"/>
      <pageMargins left="0.7" right="0.7" top="0.75" bottom="0.75" header="0.3" footer="0.3"/>
      <pageSetup paperSize="9" orientation="portrait" r:id="rId7"/>
    </customSheetView>
    <customSheetView guid="{687A4863-1825-4D63-B732-E76682E6DE4F}" hiddenColumns="1">
      <selection activeCell="Y45" sqref="Y45"/>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28515625" defaultRowHeight="12.75"/>
  <cols>
    <col min="1" max="1" width="33.28515625" style="78" customWidth="1"/>
    <col min="2" max="2" width="35.5703125" style="78" customWidth="1"/>
    <col min="3" max="4" width="11.28515625" style="78" bestFit="1" customWidth="1"/>
    <col min="5" max="6" width="10.7109375" style="78" bestFit="1" customWidth="1"/>
    <col min="7" max="7" width="11" style="78" bestFit="1" customWidth="1"/>
    <col min="8" max="10" width="10" style="78" customWidth="1"/>
    <col min="11" max="11" width="11" style="78" bestFit="1" customWidth="1"/>
    <col min="12" max="16384" width="9.28515625" style="78"/>
  </cols>
  <sheetData>
    <row r="1" spans="1:11">
      <c r="A1" s="77" t="s">
        <v>280</v>
      </c>
      <c r="B1" s="77" t="s">
        <v>281</v>
      </c>
    </row>
    <row r="2" spans="1:11" ht="43.5" customHeight="1" thickBot="1">
      <c r="A2" s="79" t="s">
        <v>294</v>
      </c>
      <c r="B2" s="79" t="s">
        <v>295</v>
      </c>
      <c r="C2" s="80" t="s">
        <v>112</v>
      </c>
      <c r="D2" s="80" t="s">
        <v>108</v>
      </c>
      <c r="E2" s="80" t="s">
        <v>113</v>
      </c>
      <c r="F2" s="80" t="s">
        <v>114</v>
      </c>
      <c r="G2" s="80" t="s">
        <v>115</v>
      </c>
      <c r="H2" s="80" t="s">
        <v>133</v>
      </c>
      <c r="I2" s="80" t="s">
        <v>134</v>
      </c>
      <c r="J2" s="80" t="s">
        <v>140</v>
      </c>
      <c r="K2" s="80" t="s">
        <v>148</v>
      </c>
    </row>
    <row r="3" spans="1:11">
      <c r="A3" s="81" t="s">
        <v>282</v>
      </c>
      <c r="B3" s="81" t="s">
        <v>283</v>
      </c>
      <c r="C3" s="82">
        <v>0</v>
      </c>
      <c r="D3" s="82">
        <v>0</v>
      </c>
      <c r="E3" s="82">
        <v>0</v>
      </c>
      <c r="F3" s="82">
        <v>0</v>
      </c>
      <c r="G3" s="82">
        <f>SUM(G4:G7)</f>
        <v>0</v>
      </c>
      <c r="H3" s="82">
        <f>SUM(H4:H7)</f>
        <v>0</v>
      </c>
      <c r="I3" s="82">
        <f>SUM(I4:I7)</f>
        <v>0</v>
      </c>
      <c r="J3" s="82">
        <f>SUM(J4:J7)</f>
        <v>0</v>
      </c>
      <c r="K3" s="82">
        <f>SUM(K4:K7)</f>
        <v>0</v>
      </c>
    </row>
    <row r="4" spans="1:11">
      <c r="A4" s="83" t="s">
        <v>296</v>
      </c>
      <c r="B4" s="83" t="s">
        <v>290</v>
      </c>
      <c r="C4" s="82"/>
      <c r="D4" s="82"/>
      <c r="E4" s="82"/>
      <c r="F4" s="82"/>
      <c r="G4" s="82">
        <v>0</v>
      </c>
      <c r="H4" s="82"/>
      <c r="I4" s="84"/>
      <c r="J4" s="82"/>
      <c r="K4" s="82">
        <v>0</v>
      </c>
    </row>
    <row r="5" spans="1:11">
      <c r="A5" s="83" t="s">
        <v>297</v>
      </c>
      <c r="B5" s="83" t="s">
        <v>291</v>
      </c>
      <c r="C5" s="82"/>
      <c r="D5" s="82"/>
      <c r="E5" s="82"/>
      <c r="F5" s="82"/>
      <c r="G5" s="82">
        <v>0</v>
      </c>
      <c r="H5" s="82"/>
      <c r="I5" s="82"/>
      <c r="J5" s="82"/>
      <c r="K5" s="82">
        <v>0</v>
      </c>
    </row>
    <row r="6" spans="1:11">
      <c r="A6" s="83" t="s">
        <v>298</v>
      </c>
      <c r="B6" s="83" t="s">
        <v>292</v>
      </c>
      <c r="C6" s="82"/>
      <c r="D6" s="82"/>
      <c r="E6" s="82"/>
      <c r="F6" s="82"/>
      <c r="G6" s="82">
        <v>0</v>
      </c>
      <c r="H6" s="82"/>
      <c r="I6" s="82"/>
      <c r="J6" s="82"/>
      <c r="K6" s="82">
        <v>0</v>
      </c>
    </row>
    <row r="7" spans="1:11">
      <c r="A7" s="83" t="s">
        <v>293</v>
      </c>
      <c r="B7" s="83" t="s">
        <v>293</v>
      </c>
      <c r="C7" s="82"/>
      <c r="D7" s="82"/>
      <c r="E7" s="82"/>
      <c r="F7" s="82"/>
      <c r="G7" s="82">
        <v>0</v>
      </c>
      <c r="H7" s="82"/>
      <c r="I7" s="82"/>
      <c r="J7" s="82"/>
      <c r="K7" s="82">
        <v>0</v>
      </c>
    </row>
    <row r="8" spans="1:11">
      <c r="A8" s="81" t="s">
        <v>284</v>
      </c>
      <c r="B8" s="81" t="s">
        <v>287</v>
      </c>
      <c r="C8" s="82">
        <v>-175632</v>
      </c>
      <c r="D8" s="82">
        <v>-118342</v>
      </c>
      <c r="E8" s="82">
        <v>-225510</v>
      </c>
      <c r="F8" s="82">
        <v>-214100</v>
      </c>
      <c r="G8" s="82">
        <f>SUM(G9:G12)</f>
        <v>-218758</v>
      </c>
      <c r="H8" s="82">
        <f>SUM(H9:H12)</f>
        <v>0</v>
      </c>
      <c r="I8" s="82">
        <f>SUM(I9:I12)</f>
        <v>0</v>
      </c>
      <c r="J8" s="82">
        <f>SUM(J9:J12)</f>
        <v>0</v>
      </c>
      <c r="K8" s="82">
        <f>SUM(K9:K12)</f>
        <v>-280118</v>
      </c>
    </row>
    <row r="9" spans="1:11" s="85" customFormat="1">
      <c r="A9" s="83" t="s">
        <v>296</v>
      </c>
      <c r="B9" s="83" t="s">
        <v>290</v>
      </c>
      <c r="C9" s="84"/>
      <c r="D9" s="84"/>
      <c r="E9" s="84"/>
      <c r="F9" s="84"/>
      <c r="G9" s="84">
        <v>-3021</v>
      </c>
      <c r="H9" s="84"/>
      <c r="I9" s="84"/>
      <c r="J9" s="84"/>
      <c r="K9" s="84">
        <v>-16561</v>
      </c>
    </row>
    <row r="10" spans="1:11" s="85" customFormat="1">
      <c r="A10" s="83" t="s">
        <v>297</v>
      </c>
      <c r="B10" s="83" t="s">
        <v>291</v>
      </c>
      <c r="C10" s="84"/>
      <c r="D10" s="84"/>
      <c r="E10" s="84"/>
      <c r="F10" s="84"/>
      <c r="G10" s="84">
        <v>26764</v>
      </c>
      <c r="H10" s="84"/>
      <c r="I10" s="84"/>
      <c r="J10" s="84"/>
      <c r="K10" s="84">
        <v>-47557</v>
      </c>
    </row>
    <row r="11" spans="1:11" s="85" customFormat="1">
      <c r="A11" s="83" t="s">
        <v>298</v>
      </c>
      <c r="B11" s="83" t="s">
        <v>292</v>
      </c>
      <c r="C11" s="84"/>
      <c r="D11" s="84"/>
      <c r="E11" s="84"/>
      <c r="F11" s="84"/>
      <c r="G11" s="84">
        <v>-252063</v>
      </c>
      <c r="H11" s="84"/>
      <c r="I11" s="84"/>
      <c r="J11" s="84"/>
      <c r="K11" s="84">
        <v>-244530</v>
      </c>
    </row>
    <row r="12" spans="1:11" s="85" customFormat="1">
      <c r="A12" s="83" t="s">
        <v>293</v>
      </c>
      <c r="B12" s="83" t="s">
        <v>293</v>
      </c>
      <c r="C12" s="84"/>
      <c r="D12" s="84"/>
      <c r="E12" s="84"/>
      <c r="F12" s="84"/>
      <c r="G12" s="84">
        <v>9562</v>
      </c>
      <c r="H12" s="84"/>
      <c r="I12" s="84"/>
      <c r="J12" s="84"/>
      <c r="K12" s="84">
        <v>28530</v>
      </c>
    </row>
    <row r="13" spans="1:11">
      <c r="A13" s="81" t="s">
        <v>285</v>
      </c>
      <c r="B13" s="81" t="s">
        <v>288</v>
      </c>
      <c r="C13" s="82">
        <v>31262</v>
      </c>
      <c r="D13" s="82">
        <v>15694</v>
      </c>
      <c r="E13" s="82">
        <v>-5906</v>
      </c>
      <c r="F13" s="82">
        <v>2484</v>
      </c>
      <c r="G13" s="82">
        <f>SUM(G14:G17)</f>
        <v>17680</v>
      </c>
      <c r="H13" s="82">
        <f>SUM(H14:H17)</f>
        <v>0</v>
      </c>
      <c r="I13" s="82">
        <f>SUM(I14:I17)</f>
        <v>0</v>
      </c>
      <c r="J13" s="82">
        <f>SUM(J14:J17)</f>
        <v>0</v>
      </c>
      <c r="K13" s="82">
        <f>SUM(K14:K17)</f>
        <v>7442</v>
      </c>
    </row>
    <row r="14" spans="1:11" s="85" customFormat="1">
      <c r="A14" s="83" t="s">
        <v>296</v>
      </c>
      <c r="B14" s="83" t="s">
        <v>290</v>
      </c>
      <c r="C14" s="84"/>
      <c r="D14" s="84"/>
      <c r="E14" s="84"/>
      <c r="F14" s="84"/>
      <c r="G14" s="84">
        <v>0</v>
      </c>
      <c r="H14" s="84"/>
      <c r="I14" s="84"/>
      <c r="J14" s="84"/>
      <c r="K14" s="84">
        <v>0</v>
      </c>
    </row>
    <row r="15" spans="1:11" s="85" customFormat="1">
      <c r="A15" s="83" t="s">
        <v>297</v>
      </c>
      <c r="B15" s="83" t="s">
        <v>291</v>
      </c>
      <c r="C15" s="84"/>
      <c r="D15" s="84"/>
      <c r="E15" s="84"/>
      <c r="F15" s="84"/>
      <c r="G15" s="84">
        <v>0</v>
      </c>
      <c r="H15" s="84"/>
      <c r="I15" s="84"/>
      <c r="J15" s="84"/>
      <c r="K15" s="84">
        <v>0</v>
      </c>
    </row>
    <row r="16" spans="1:11" s="85" customFormat="1">
      <c r="A16" s="83" t="s">
        <v>298</v>
      </c>
      <c r="B16" s="83" t="s">
        <v>292</v>
      </c>
      <c r="C16" s="84"/>
      <c r="D16" s="84"/>
      <c r="E16" s="84"/>
      <c r="F16" s="84"/>
      <c r="G16" s="84">
        <v>17680</v>
      </c>
      <c r="H16" s="84"/>
      <c r="I16" s="84"/>
      <c r="J16" s="84"/>
      <c r="K16" s="84">
        <v>7442</v>
      </c>
    </row>
    <row r="17" spans="1:11" s="85" customFormat="1">
      <c r="A17" s="83" t="s">
        <v>293</v>
      </c>
      <c r="B17" s="83" t="s">
        <v>293</v>
      </c>
      <c r="C17" s="84"/>
      <c r="D17" s="84"/>
      <c r="E17" s="84"/>
      <c r="F17" s="84"/>
      <c r="G17" s="84">
        <v>0</v>
      </c>
      <c r="H17" s="84"/>
      <c r="I17" s="84"/>
      <c r="J17" s="84"/>
      <c r="K17" s="84">
        <v>0</v>
      </c>
    </row>
    <row r="18" spans="1:11" ht="25.5">
      <c r="A18" s="86" t="s">
        <v>286</v>
      </c>
      <c r="B18" s="81" t="s">
        <v>289</v>
      </c>
      <c r="C18" s="82">
        <v>-1142</v>
      </c>
      <c r="D18" s="82">
        <v>2282</v>
      </c>
      <c r="E18" s="82">
        <v>-237</v>
      </c>
      <c r="F18" s="82">
        <v>-1326</v>
      </c>
      <c r="G18" s="82">
        <f>SUM(G19:G22)</f>
        <v>-2286</v>
      </c>
      <c r="H18" s="82">
        <f>SUM(H19:H22)</f>
        <v>0</v>
      </c>
      <c r="I18" s="82">
        <f>SUM(I19:I22)</f>
        <v>0</v>
      </c>
      <c r="J18" s="82">
        <f>SUM(J19:J22)</f>
        <v>0</v>
      </c>
      <c r="K18" s="82">
        <f>SUM(K19:K22)</f>
        <v>9988</v>
      </c>
    </row>
    <row r="19" spans="1:11" s="85" customFormat="1">
      <c r="A19" s="83" t="s">
        <v>296</v>
      </c>
      <c r="B19" s="83" t="s">
        <v>290</v>
      </c>
      <c r="C19" s="84"/>
      <c r="D19" s="84"/>
      <c r="E19" s="84"/>
      <c r="F19" s="84"/>
      <c r="G19" s="84">
        <v>-2540</v>
      </c>
      <c r="H19" s="84"/>
      <c r="I19" s="84"/>
      <c r="J19" s="84"/>
      <c r="K19" s="84">
        <v>2495</v>
      </c>
    </row>
    <row r="20" spans="1:11" s="85" customFormat="1">
      <c r="A20" s="83" t="s">
        <v>297</v>
      </c>
      <c r="B20" s="83" t="s">
        <v>291</v>
      </c>
      <c r="C20" s="84"/>
      <c r="D20" s="84"/>
      <c r="E20" s="84"/>
      <c r="F20" s="84"/>
      <c r="G20" s="84">
        <v>2111</v>
      </c>
      <c r="H20" s="84"/>
      <c r="I20" s="84"/>
      <c r="J20" s="84"/>
      <c r="K20" s="84">
        <v>2942</v>
      </c>
    </row>
    <row r="21" spans="1:11" s="85" customFormat="1">
      <c r="A21" s="83" t="s">
        <v>298</v>
      </c>
      <c r="B21" s="83" t="s">
        <v>292</v>
      </c>
      <c r="C21" s="84"/>
      <c r="D21" s="84"/>
      <c r="E21" s="84"/>
      <c r="F21" s="84"/>
      <c r="G21" s="84">
        <v>-1857</v>
      </c>
      <c r="H21" s="84"/>
      <c r="I21" s="84"/>
      <c r="J21" s="84"/>
      <c r="K21" s="84">
        <v>4551</v>
      </c>
    </row>
    <row r="22" spans="1:11" s="85" customFormat="1">
      <c r="A22" s="87" t="s">
        <v>293</v>
      </c>
      <c r="B22" s="87" t="s">
        <v>293</v>
      </c>
      <c r="C22" s="88"/>
      <c r="D22" s="88"/>
      <c r="E22" s="88"/>
      <c r="F22" s="88"/>
      <c r="G22" s="88">
        <v>0</v>
      </c>
      <c r="H22" s="88"/>
      <c r="I22" s="88"/>
      <c r="J22" s="88"/>
      <c r="K22" s="88">
        <v>0</v>
      </c>
    </row>
    <row r="23" spans="1:11" s="91" customFormat="1" ht="16.5" customHeight="1">
      <c r="A23" s="89" t="s">
        <v>56</v>
      </c>
      <c r="B23" s="89" t="s">
        <v>42</v>
      </c>
      <c r="C23" s="90">
        <f t="shared" ref="C23:K23" si="0">SUM(C3,C8,C13,C18)</f>
        <v>-145512</v>
      </c>
      <c r="D23" s="90">
        <f t="shared" si="0"/>
        <v>-100366</v>
      </c>
      <c r="E23" s="90">
        <f t="shared" si="0"/>
        <v>-231653</v>
      </c>
      <c r="F23" s="90">
        <f t="shared" si="0"/>
        <v>-212942</v>
      </c>
      <c r="G23" s="90">
        <f t="shared" si="0"/>
        <v>-203364</v>
      </c>
      <c r="H23" s="90">
        <f t="shared" si="0"/>
        <v>0</v>
      </c>
      <c r="I23" s="90">
        <f t="shared" si="0"/>
        <v>0</v>
      </c>
      <c r="J23" s="90">
        <f t="shared" si="0"/>
        <v>0</v>
      </c>
      <c r="K23" s="90">
        <f t="shared" si="0"/>
        <v>-262688</v>
      </c>
    </row>
    <row r="24" spans="1:11">
      <c r="C24" s="78" t="e">
        <f>#REF!-C23</f>
        <v>#REF!</v>
      </c>
      <c r="D24" s="78" t="e">
        <f>#REF!-D23</f>
        <v>#REF!</v>
      </c>
      <c r="E24" s="78" t="e">
        <f>#REF!-E23</f>
        <v>#REF!</v>
      </c>
      <c r="F24" s="78" t="e">
        <f>#REF!-F23</f>
        <v>#REF!</v>
      </c>
      <c r="G24" s="78" t="e">
        <f>#REF!-G23</f>
        <v>#REF!</v>
      </c>
      <c r="H24" s="78" t="e">
        <f>#REF!-H23</f>
        <v>#REF!</v>
      </c>
      <c r="I24" s="78" t="e">
        <f>#REF!-I23</f>
        <v>#REF!</v>
      </c>
      <c r="J24" s="78" t="e">
        <f>#REF!-J23</f>
        <v>#REF!</v>
      </c>
      <c r="K24" s="78" t="e">
        <f>#REF!-K23</f>
        <v>#REF!</v>
      </c>
    </row>
    <row r="34" spans="8:8">
      <c r="H34" s="78" t="s">
        <v>299</v>
      </c>
    </row>
  </sheetData>
  <customSheetViews>
    <customSheetView guid="{94D3F5C6-9F13-4557-913D-E7CD376B110B}" state="hidden">
      <selection activeCell="C59" sqref="C59"/>
      <pageMargins left="0.7" right="0.7" top="0.75" bottom="0.75" header="0.3" footer="0.3"/>
      <pageSetup paperSize="9" orientation="portrait" r:id="rId1"/>
    </customSheetView>
    <customSheetView guid="{899D69CD-4B7E-42BC-9944-5BD922EB798C}" state="hidden">
      <selection activeCell="C59" sqref="C59"/>
      <pageMargins left="0.7" right="0.7" top="0.75" bottom="0.75" header="0.3" footer="0.3"/>
      <pageSetup paperSize="9" orientation="portrait" r:id="rId2"/>
    </customSheetView>
    <customSheetView guid="{25FAB884-5E17-4008-8139-33D910C7DEFE}" state="hidden">
      <selection activeCell="C59" sqref="C59"/>
      <pageMargins left="0.7" right="0.7" top="0.75" bottom="0.75" header="0.3" footer="0.3"/>
      <pageSetup paperSize="9" orientation="portrait" r:id="rId3"/>
    </customSheetView>
    <customSheetView guid="{9AF4A83C-CF57-4B40-8A74-6A0EA6C2FE5C}" state="hidden">
      <selection activeCell="C59" sqref="C59"/>
      <pageMargins left="0.7" right="0.7" top="0.75" bottom="0.75" header="0.3" footer="0.3"/>
      <pageSetup paperSize="9" orientation="portrait" horizontalDpi="1200" verticalDpi="1200" r:id="rId4"/>
    </customSheetView>
    <customSheetView guid="{12F8D032-8143-430B-8DFF-852E8796C402}"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J7" sqref="J7"/>
    </sheetView>
  </sheetViews>
  <sheetFormatPr defaultColWidth="9.140625" defaultRowHeight="12.75"/>
  <cols>
    <col min="1" max="1" width="3.85546875" style="94" customWidth="1"/>
    <col min="2" max="2" width="44.28515625" style="105" customWidth="1"/>
    <col min="3" max="3" width="37.42578125" style="105" customWidth="1"/>
    <col min="4" max="5" width="10.140625" style="94" customWidth="1"/>
    <col min="6" max="16384" width="9.140625" style="94"/>
  </cols>
  <sheetData>
    <row r="1" spans="2:7" ht="26.25" thickBot="1">
      <c r="B1" s="92" t="s">
        <v>375</v>
      </c>
      <c r="C1" s="92" t="s">
        <v>388</v>
      </c>
      <c r="D1" s="93" t="s">
        <v>672</v>
      </c>
      <c r="E1" s="93" t="s">
        <v>693</v>
      </c>
      <c r="F1" s="93" t="s">
        <v>673</v>
      </c>
      <c r="G1" s="93" t="s">
        <v>694</v>
      </c>
    </row>
    <row r="2" spans="2:7" ht="12.6" customHeight="1">
      <c r="B2" s="95" t="s">
        <v>376</v>
      </c>
      <c r="C2" s="103" t="s">
        <v>389</v>
      </c>
      <c r="D2" s="96">
        <v>0.497</v>
      </c>
      <c r="E2" s="96">
        <v>0.44800000000000001</v>
      </c>
      <c r="F2" s="96">
        <v>0.39800000000000002</v>
      </c>
      <c r="G2" s="96">
        <v>0.38900000000000001</v>
      </c>
    </row>
    <row r="3" spans="2:7" ht="12.6" customHeight="1">
      <c r="B3" s="97" t="s">
        <v>377</v>
      </c>
      <c r="C3" s="104" t="s">
        <v>390</v>
      </c>
      <c r="D3" s="98">
        <v>0.65</v>
      </c>
      <c r="E3" s="98">
        <v>0.63600000000000001</v>
      </c>
      <c r="F3" s="98">
        <v>0.751</v>
      </c>
      <c r="G3" s="98">
        <v>0.79500000000000004</v>
      </c>
    </row>
    <row r="4" spans="2:7" ht="12.6" customHeight="1">
      <c r="B4" s="97" t="s">
        <v>674</v>
      </c>
      <c r="C4" s="104" t="s">
        <v>391</v>
      </c>
      <c r="D4" s="99">
        <v>2.5600000000000001E-2</v>
      </c>
      <c r="E4" s="99">
        <v>2.5899999999999999E-2</v>
      </c>
      <c r="F4" s="99">
        <v>4.02E-2</v>
      </c>
      <c r="G4" s="99">
        <v>4.6300000000000001E-2</v>
      </c>
    </row>
    <row r="5" spans="2:7" ht="12.6" customHeight="1">
      <c r="B5" s="97" t="s">
        <v>378</v>
      </c>
      <c r="C5" s="104" t="s">
        <v>392</v>
      </c>
      <c r="D5" s="98">
        <v>0.28899999999999998</v>
      </c>
      <c r="E5" s="98">
        <v>0.27700000000000002</v>
      </c>
      <c r="F5" s="98">
        <v>0.221</v>
      </c>
      <c r="G5" s="98">
        <v>0.19700000000000001</v>
      </c>
    </row>
    <row r="6" spans="2:7" ht="12.6" customHeight="1">
      <c r="B6" s="97" t="s">
        <v>379</v>
      </c>
      <c r="C6" s="104" t="s">
        <v>393</v>
      </c>
      <c r="D6" s="98">
        <v>0.79300000000000004</v>
      </c>
      <c r="E6" s="98">
        <v>0.81299999999999994</v>
      </c>
      <c r="F6" s="98">
        <v>0.79900000000000004</v>
      </c>
      <c r="G6" s="98">
        <v>0.83199999999999996</v>
      </c>
    </row>
    <row r="7" spans="2:7" ht="12.6" customHeight="1">
      <c r="B7" s="97" t="s">
        <v>380</v>
      </c>
      <c r="C7" s="104" t="s">
        <v>675</v>
      </c>
      <c r="D7" s="98">
        <v>0.06</v>
      </c>
      <c r="E7" s="98">
        <v>5.8000000000000003E-2</v>
      </c>
      <c r="F7" s="98">
        <v>4.8000000000000001E-2</v>
      </c>
      <c r="G7" s="98">
        <v>4.7E-2</v>
      </c>
    </row>
    <row r="8" spans="2:7" ht="12.6" customHeight="1">
      <c r="B8" s="97" t="s">
        <v>381</v>
      </c>
      <c r="C8" s="104" t="s">
        <v>394</v>
      </c>
      <c r="D8" s="98">
        <v>0.57199999999999995</v>
      </c>
      <c r="E8" s="98">
        <v>0.59399999999999997</v>
      </c>
      <c r="F8" s="98">
        <v>0.61099999999999999</v>
      </c>
      <c r="G8" s="98">
        <v>0.60599999999999998</v>
      </c>
    </row>
    <row r="9" spans="2:7" ht="12.6" customHeight="1">
      <c r="B9" s="97" t="s">
        <v>676</v>
      </c>
      <c r="C9" s="104" t="s">
        <v>677</v>
      </c>
      <c r="D9" s="99">
        <v>1.14E-2</v>
      </c>
      <c r="E9" s="99">
        <v>9.9000000000000008E-3</v>
      </c>
      <c r="F9" s="99">
        <v>5.7999999999999996E-3</v>
      </c>
      <c r="G9" s="99">
        <v>4.7999999999999996E-3</v>
      </c>
    </row>
    <row r="10" spans="2:7" ht="12.6" customHeight="1">
      <c r="B10" s="97" t="s">
        <v>382</v>
      </c>
      <c r="C10" s="104" t="s">
        <v>395</v>
      </c>
      <c r="D10" s="98">
        <v>4.1000000000000002E-2</v>
      </c>
      <c r="E10" s="98">
        <v>3.7999999999999999E-2</v>
      </c>
      <c r="F10" s="98">
        <v>8.5999999999999993E-2</v>
      </c>
      <c r="G10" s="98">
        <v>0.10299999999999999</v>
      </c>
    </row>
    <row r="11" spans="2:7" ht="12.6" customHeight="1">
      <c r="B11" s="97" t="s">
        <v>383</v>
      </c>
      <c r="C11" s="104" t="s">
        <v>678</v>
      </c>
      <c r="D11" s="98">
        <v>0.05</v>
      </c>
      <c r="E11" s="98">
        <v>4.5999999999999999E-2</v>
      </c>
      <c r="F11" s="98">
        <v>8.6999999999999994E-2</v>
      </c>
      <c r="G11" s="98">
        <v>0.107</v>
      </c>
    </row>
    <row r="12" spans="2:7" ht="12.6" customHeight="1">
      <c r="B12" s="97" t="s">
        <v>679</v>
      </c>
      <c r="C12" s="104" t="s">
        <v>396</v>
      </c>
      <c r="D12" s="98">
        <v>4.0000000000000001E-3</v>
      </c>
      <c r="E12" s="98">
        <v>4.0000000000000001E-3</v>
      </c>
      <c r="F12" s="98">
        <v>8.0000000000000002E-3</v>
      </c>
      <c r="G12" s="98">
        <v>0.01</v>
      </c>
    </row>
    <row r="13" spans="2:7" ht="12.6" customHeight="1">
      <c r="B13" s="97" t="s">
        <v>384</v>
      </c>
      <c r="C13" s="104" t="s">
        <v>397</v>
      </c>
      <c r="D13" s="99">
        <v>0.2089</v>
      </c>
      <c r="E13" s="99">
        <v>0.21160000000000001</v>
      </c>
      <c r="F13" s="99">
        <v>0.1812</v>
      </c>
      <c r="G13" s="99">
        <v>0.1918</v>
      </c>
    </row>
    <row r="14" spans="2:7" ht="12.6" customHeight="1">
      <c r="B14" s="97" t="s">
        <v>385</v>
      </c>
      <c r="C14" s="104" t="s">
        <v>398</v>
      </c>
      <c r="D14" s="99">
        <v>0.18870000000000001</v>
      </c>
      <c r="E14" s="99">
        <v>0.19139999999999999</v>
      </c>
      <c r="F14" s="99">
        <v>0.16189999999999999</v>
      </c>
      <c r="G14" s="99">
        <v>0.1731</v>
      </c>
    </row>
    <row r="15" spans="2:7" ht="12.6" customHeight="1">
      <c r="B15" s="97" t="s">
        <v>386</v>
      </c>
      <c r="C15" s="104" t="s">
        <v>399</v>
      </c>
      <c r="D15" s="100">
        <v>284.64999999999998</v>
      </c>
      <c r="E15" s="100">
        <v>283.13</v>
      </c>
      <c r="F15" s="100">
        <v>264.29000000000002</v>
      </c>
      <c r="G15" s="100">
        <v>278.55</v>
      </c>
    </row>
    <row r="16" spans="2:7" ht="13.5" customHeight="1" thickBot="1">
      <c r="B16" s="101" t="s">
        <v>387</v>
      </c>
      <c r="C16" s="101" t="s">
        <v>400</v>
      </c>
      <c r="D16" s="212">
        <v>1.49</v>
      </c>
      <c r="E16" s="212">
        <v>3.66</v>
      </c>
      <c r="F16" s="212">
        <v>9.39</v>
      </c>
      <c r="G16" s="212">
        <v>15.82</v>
      </c>
    </row>
    <row r="17" spans="1:3" ht="13.5" customHeight="1">
      <c r="B17" s="102"/>
      <c r="C17" s="102"/>
    </row>
    <row r="18" spans="1:3" ht="61.5" customHeight="1">
      <c r="A18" s="120" t="s">
        <v>401</v>
      </c>
      <c r="B18" s="195" t="s">
        <v>680</v>
      </c>
      <c r="C18" s="195" t="s">
        <v>681</v>
      </c>
    </row>
    <row r="19" spans="1:3" ht="39">
      <c r="A19" s="120" t="s">
        <v>402</v>
      </c>
      <c r="B19" s="292" t="s">
        <v>682</v>
      </c>
      <c r="C19" s="195" t="s">
        <v>576</v>
      </c>
    </row>
    <row r="20" spans="1:3" ht="39">
      <c r="A20" s="120" t="s">
        <v>403</v>
      </c>
      <c r="B20" s="195" t="s">
        <v>577</v>
      </c>
      <c r="C20" s="195" t="s">
        <v>578</v>
      </c>
    </row>
    <row r="21" spans="1:3" ht="39">
      <c r="A21" s="120" t="s">
        <v>404</v>
      </c>
      <c r="B21" s="195" t="s">
        <v>508</v>
      </c>
      <c r="C21" s="195" t="s">
        <v>683</v>
      </c>
    </row>
    <row r="22" spans="1:3" ht="48.75">
      <c r="A22" s="120" t="s">
        <v>405</v>
      </c>
      <c r="B22" s="195" t="s">
        <v>406</v>
      </c>
      <c r="C22" s="195" t="s">
        <v>509</v>
      </c>
    </row>
    <row r="23" spans="1:3" ht="58.5">
      <c r="A23" s="120" t="s">
        <v>407</v>
      </c>
      <c r="B23" s="195" t="s">
        <v>408</v>
      </c>
      <c r="C23" s="195" t="s">
        <v>684</v>
      </c>
    </row>
    <row r="24" spans="1:3" ht="22.5" customHeight="1">
      <c r="A24" s="120" t="s">
        <v>409</v>
      </c>
      <c r="B24" s="195" t="s">
        <v>410</v>
      </c>
      <c r="C24" s="195" t="s">
        <v>510</v>
      </c>
    </row>
    <row r="25" spans="1:3" ht="48.75">
      <c r="A25" s="120" t="s">
        <v>411</v>
      </c>
      <c r="B25" s="195" t="s">
        <v>685</v>
      </c>
      <c r="C25" s="195" t="s">
        <v>686</v>
      </c>
    </row>
    <row r="26" spans="1:3" ht="48.75">
      <c r="A26" s="120" t="s">
        <v>412</v>
      </c>
      <c r="B26" s="195" t="s">
        <v>687</v>
      </c>
      <c r="C26" s="195" t="s">
        <v>688</v>
      </c>
    </row>
    <row r="27" spans="1:3" ht="19.5">
      <c r="A27" s="120" t="s">
        <v>413</v>
      </c>
      <c r="B27" s="195" t="s">
        <v>689</v>
      </c>
      <c r="C27" s="195" t="s">
        <v>511</v>
      </c>
    </row>
    <row r="28" spans="1:3" ht="19.5">
      <c r="A28" s="120" t="s">
        <v>690</v>
      </c>
      <c r="B28" s="195" t="s">
        <v>691</v>
      </c>
      <c r="C28" s="195" t="s">
        <v>692</v>
      </c>
    </row>
  </sheetData>
  <customSheetViews>
    <customSheetView guid="{94D3F5C6-9F13-4557-913D-E7CD376B110B}">
      <selection activeCell="J7" sqref="J7"/>
      <pageMargins left="0.7" right="0.7" top="0.75" bottom="0.75" header="0.3" footer="0.3"/>
      <pageSetup paperSize="9" orientation="portrait" r:id="rId1"/>
    </customSheetView>
    <customSheetView guid="{899D69CD-4B7E-42BC-9944-5BD922EB798C}">
      <selection activeCell="F20" sqref="F20"/>
      <pageMargins left="0.7" right="0.7" top="0.75" bottom="0.75" header="0.3" footer="0.3"/>
      <pageSetup paperSize="9" orientation="portrait" r:id="rId2"/>
    </customSheetView>
    <customSheetView guid="{25FAB884-5E17-4008-8139-33D910C7DEFE}">
      <selection activeCell="F20" sqref="F20"/>
      <pageMargins left="0.7" right="0.7" top="0.75" bottom="0.75" header="0.3" footer="0.3"/>
      <pageSetup paperSize="9" orientation="portrait" r:id="rId3"/>
    </customSheetView>
    <customSheetView guid="{9AF4A83C-CF57-4B40-8A74-6A0EA6C2FE5C}" showGridLines="0" state="hidden" topLeftCell="D1">
      <selection activeCell="F20" sqref="F20"/>
      <pageMargins left="0.7" right="0.7" top="0.75" bottom="0.75" header="0.3" footer="0.3"/>
      <pageSetup paperSize="9" orientation="portrait" r:id="rId4"/>
    </customSheetView>
    <customSheetView guid="{12F8D032-8143-430B-8DFF-852E8796C402}" showGridLines="0" topLeftCell="I1">
      <selection activeCell="P20" sqref="P20"/>
      <pageMargins left="0.7" right="0.7" top="0.75" bottom="0.75" header="0.3" footer="0.3"/>
      <pageSetup paperSize="9" orientation="portrait" r:id="rId5"/>
    </customSheetView>
    <customSheetView guid="{8DA78CF1-615A-4626-9893-6751995631A4}" showGridLines="0" topLeftCell="D1">
      <selection activeCell="K23" sqref="K23"/>
      <pageMargins left="0.7" right="0.7" top="0.75" bottom="0.75" header="0.3" footer="0.3"/>
      <pageSetup paperSize="9" orientation="portrait" r:id="rId6"/>
    </customSheetView>
    <customSheetView guid="{57267270-6A97-4850-9DB6-FE6B399379AA}" showGridLines="0">
      <selection activeCell="C27" sqref="C27"/>
      <pageMargins left="0.7" right="0.7" top="0.75" bottom="0.75" header="0.3" footer="0.3"/>
      <pageSetup paperSize="9" orientation="portrait" r:id="rId7"/>
    </customSheetView>
    <customSheetView guid="{687A4863-1825-4D63-B732-E76682E6DE4F}" state="hidden">
      <selection activeCell="F20" sqref="F2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7"/>
  <sheetViews>
    <sheetView workbookViewId="0">
      <selection activeCell="J9" sqref="J9"/>
    </sheetView>
  </sheetViews>
  <sheetFormatPr defaultRowHeight="15"/>
  <cols>
    <col min="1" max="1" width="56.28515625" bestFit="1" customWidth="1"/>
    <col min="2" max="2" width="55" bestFit="1" customWidth="1"/>
    <col min="3" max="4" width="10.7109375" style="3" bestFit="1" customWidth="1"/>
    <col min="5" max="5" width="10.7109375" bestFit="1" customWidth="1"/>
    <col min="6" max="6" width="10.7109375" style="3" bestFit="1" customWidth="1"/>
  </cols>
  <sheetData>
    <row r="2" spans="1:6" s="72" customFormat="1" ht="15.75" thickBot="1">
      <c r="A2" s="40" t="s">
        <v>499</v>
      </c>
      <c r="B2" s="40" t="s">
        <v>500</v>
      </c>
      <c r="C2" s="160">
        <v>44286</v>
      </c>
      <c r="D2" s="160">
        <v>44561</v>
      </c>
      <c r="E2" s="160">
        <v>44651</v>
      </c>
      <c r="F2" s="49">
        <v>44742</v>
      </c>
    </row>
    <row r="3" spans="1:6" s="72" customFormat="1">
      <c r="A3" s="175" t="s">
        <v>501</v>
      </c>
      <c r="B3" s="175" t="s">
        <v>448</v>
      </c>
      <c r="C3" s="176"/>
      <c r="D3" s="176"/>
      <c r="E3" s="176"/>
      <c r="F3" s="176"/>
    </row>
    <row r="4" spans="1:6" s="72" customFormat="1">
      <c r="A4" s="177" t="s">
        <v>502</v>
      </c>
      <c r="B4" s="177" t="s">
        <v>167</v>
      </c>
      <c r="C4" s="178">
        <v>129415833</v>
      </c>
      <c r="D4" s="178">
        <v>136842887</v>
      </c>
      <c r="E4" s="178">
        <v>137870174</v>
      </c>
      <c r="F4" s="178">
        <v>139819239</v>
      </c>
    </row>
    <row r="5" spans="1:6" s="72" customFormat="1">
      <c r="A5" s="179" t="s">
        <v>503</v>
      </c>
      <c r="B5" s="179" t="s">
        <v>512</v>
      </c>
      <c r="C5" s="180">
        <v>-635468</v>
      </c>
      <c r="D5" s="180">
        <v>-694132</v>
      </c>
      <c r="E5" s="180">
        <v>-728850</v>
      </c>
      <c r="F5" s="180">
        <v>-683423</v>
      </c>
    </row>
    <row r="6" spans="1:6" s="72" customFormat="1">
      <c r="A6" s="181" t="s">
        <v>297</v>
      </c>
      <c r="B6" s="181" t="s">
        <v>291</v>
      </c>
      <c r="C6" s="182"/>
      <c r="D6" s="182"/>
      <c r="E6" s="182"/>
      <c r="F6" s="182"/>
    </row>
    <row r="7" spans="1:6" s="72" customFormat="1">
      <c r="A7" s="177" t="s">
        <v>502</v>
      </c>
      <c r="B7" s="177" t="s">
        <v>167</v>
      </c>
      <c r="C7" s="178">
        <v>7616780</v>
      </c>
      <c r="D7" s="178">
        <v>7418365</v>
      </c>
      <c r="E7" s="178">
        <v>8072247</v>
      </c>
      <c r="F7" s="178">
        <v>8725102</v>
      </c>
    </row>
    <row r="8" spans="1:6" s="72" customFormat="1">
      <c r="A8" s="179" t="s">
        <v>503</v>
      </c>
      <c r="B8" s="179" t="s">
        <v>512</v>
      </c>
      <c r="C8" s="180">
        <v>-691011</v>
      </c>
      <c r="D8" s="180">
        <v>-594211</v>
      </c>
      <c r="E8" s="180">
        <v>-631772</v>
      </c>
      <c r="F8" s="180">
        <v>-628658</v>
      </c>
    </row>
    <row r="9" spans="1:6" s="72" customFormat="1">
      <c r="A9" s="181" t="s">
        <v>298</v>
      </c>
      <c r="B9" s="181" t="s">
        <v>292</v>
      </c>
      <c r="C9" s="182"/>
      <c r="D9" s="182"/>
      <c r="E9" s="182"/>
      <c r="F9" s="182"/>
    </row>
    <row r="10" spans="1:6" s="72" customFormat="1">
      <c r="A10" s="177" t="s">
        <v>502</v>
      </c>
      <c r="B10" s="177" t="s">
        <v>167</v>
      </c>
      <c r="C10" s="178">
        <v>8049896</v>
      </c>
      <c r="D10" s="178">
        <v>6927582</v>
      </c>
      <c r="E10" s="178">
        <v>6756483</v>
      </c>
      <c r="F10" s="178">
        <v>6632941</v>
      </c>
    </row>
    <row r="11" spans="1:6" s="72" customFormat="1">
      <c r="A11" s="179" t="s">
        <v>503</v>
      </c>
      <c r="B11" s="179" t="s">
        <v>512</v>
      </c>
      <c r="C11" s="180">
        <v>-4778336</v>
      </c>
      <c r="D11" s="180">
        <v>-4356658</v>
      </c>
      <c r="E11" s="180">
        <v>-4324551</v>
      </c>
      <c r="F11" s="180">
        <v>-4247327</v>
      </c>
    </row>
    <row r="12" spans="1:6" s="72" customFormat="1">
      <c r="A12" s="181" t="s">
        <v>440</v>
      </c>
      <c r="B12" s="181" t="s">
        <v>440</v>
      </c>
      <c r="C12" s="182"/>
      <c r="D12" s="182"/>
      <c r="E12" s="182"/>
      <c r="F12" s="182"/>
    </row>
    <row r="13" spans="1:6" s="72" customFormat="1">
      <c r="A13" s="177" t="s">
        <v>502</v>
      </c>
      <c r="B13" s="177" t="s">
        <v>167</v>
      </c>
      <c r="C13" s="178">
        <v>697068</v>
      </c>
      <c r="D13" s="178">
        <v>635202</v>
      </c>
      <c r="E13" s="178">
        <v>656002</v>
      </c>
      <c r="F13" s="178">
        <v>689359</v>
      </c>
    </row>
    <row r="14" spans="1:6" s="72" customFormat="1" ht="15.75" thickBot="1">
      <c r="A14" s="183" t="s">
        <v>503</v>
      </c>
      <c r="B14" s="183" t="s">
        <v>512</v>
      </c>
      <c r="C14" s="184">
        <v>-223129</v>
      </c>
      <c r="D14" s="184">
        <v>-212291</v>
      </c>
      <c r="E14" s="184">
        <v>-207056</v>
      </c>
      <c r="F14" s="184">
        <v>-189618</v>
      </c>
    </row>
    <row r="15" spans="1:6" s="72" customFormat="1">
      <c r="A15" s="185" t="s">
        <v>504</v>
      </c>
      <c r="B15" s="185" t="s">
        <v>505</v>
      </c>
      <c r="C15" s="186">
        <f t="shared" ref="C15:C16" si="0">C4+C7+C10+C13</f>
        <v>145779577</v>
      </c>
      <c r="D15" s="186">
        <f>D4+D7+D10+D13</f>
        <v>151824036</v>
      </c>
      <c r="E15" s="186">
        <v>153354906</v>
      </c>
      <c r="F15" s="186">
        <f>F13+F10+F7+F4</f>
        <v>155866641</v>
      </c>
    </row>
    <row r="16" spans="1:6" s="72" customFormat="1">
      <c r="A16" s="187" t="s">
        <v>503</v>
      </c>
      <c r="B16" s="188" t="s">
        <v>513</v>
      </c>
      <c r="C16" s="189">
        <f t="shared" si="0"/>
        <v>-6327944</v>
      </c>
      <c r="D16" s="189">
        <v>-5857293</v>
      </c>
      <c r="E16" s="189">
        <v>-5892229</v>
      </c>
      <c r="F16" s="189">
        <f>F5+F8+F11+F14</f>
        <v>-5749026</v>
      </c>
    </row>
    <row r="17" spans="1:6" s="72" customFormat="1" ht="18" customHeight="1" thickBot="1">
      <c r="A17" s="190" t="s">
        <v>506</v>
      </c>
      <c r="B17" s="191" t="s">
        <v>507</v>
      </c>
      <c r="C17" s="192">
        <f>SUM(C15:C16)</f>
        <v>139451633</v>
      </c>
      <c r="D17" s="192">
        <v>145966743</v>
      </c>
      <c r="E17" s="192">
        <v>147462677</v>
      </c>
      <c r="F17" s="192">
        <f>F15+F16</f>
        <v>150117615</v>
      </c>
    </row>
  </sheetData>
  <customSheetViews>
    <customSheetView guid="{94D3F5C6-9F13-4557-913D-E7CD376B110B}" fitToPage="1">
      <selection activeCell="J9" sqref="J9"/>
      <pageMargins left="0.7" right="0.7" top="0.75" bottom="0.75" header="0.3" footer="0.3"/>
      <pageSetup paperSize="9" scale="85" fitToHeight="0" orientation="landscape" r:id="rId1"/>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25FAB884-5E17-4008-8139-33D910C7DEFE}" fitToPage="1">
      <selection activeCell="G33" sqref="G33"/>
      <pageMargins left="0.7" right="0.7" top="0.75" bottom="0.75" header="0.3" footer="0.3"/>
      <pageSetup paperSize="9" scale="85" fitToHeight="0" orientation="landscape" r:id="rId3"/>
    </customSheetView>
    <customSheetView guid="{9AF4A83C-CF57-4B40-8A74-6A0EA6C2FE5C}" showGridLines="0" state="hidden">
      <selection activeCell="A24" sqref="A24"/>
      <pageMargins left="0.7" right="0.7" top="0.75" bottom="0.75" header="0.3" footer="0.3"/>
      <pageSetup paperSize="9" orientation="portrait" horizontalDpi="1200" verticalDpi="1200" r:id="rId4"/>
    </customSheetView>
    <customSheetView guid="{12F8D032-8143-430B-8DFF-852E8796C402}" showGridLines="0" topLeftCell="B1">
      <selection activeCell="I19" sqref="I19"/>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687A4863-1825-4D63-B732-E76682E6DE4F}" state="hidden">
      <selection activeCell="A24" sqref="A24"/>
      <pageMargins left="0.7" right="0.7" top="0.75" bottom="0.75" header="0.3" footer="0.3"/>
      <pageSetup paperSize="9" orientation="portrait" r:id="rId5"/>
    </customSheetView>
  </customSheetViews>
  <pageMargins left="0.7" right="0.7" top="0.75" bottom="0.75" header="0.3" footer="0.3"/>
  <pageSetup paperSize="9" scale="85"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pane xSplit="2" ySplit="1" topLeftCell="C2" activePane="bottomRight" state="frozen"/>
      <selection pane="topRight" activeCell="C1" sqref="C1"/>
      <selection pane="bottomLeft" activeCell="A2" sqref="A2"/>
      <selection pane="bottomRight" activeCell="K26" sqref="K26"/>
    </sheetView>
  </sheetViews>
  <sheetFormatPr defaultColWidth="9.28515625" defaultRowHeight="14.25"/>
  <cols>
    <col min="1" max="2" width="50.7109375" style="6" customWidth="1"/>
    <col min="3" max="3" width="15.5703125" style="28" customWidth="1"/>
    <col min="4" max="6" width="15.5703125" style="215" customWidth="1"/>
    <col min="7" max="7" width="11.5703125" style="331" customWidth="1"/>
    <col min="8" max="9" width="9.28515625" style="28"/>
    <col min="10" max="16384" width="9.28515625" style="6"/>
  </cols>
  <sheetData>
    <row r="1" spans="1:7" ht="17.25" customHeight="1" thickBot="1">
      <c r="A1" s="4" t="s">
        <v>84</v>
      </c>
      <c r="B1" s="4" t="s">
        <v>0</v>
      </c>
      <c r="C1" s="5" t="s">
        <v>600</v>
      </c>
      <c r="D1" s="5" t="s">
        <v>605</v>
      </c>
      <c r="E1" s="5" t="s">
        <v>644</v>
      </c>
      <c r="F1" s="5" t="s">
        <v>659</v>
      </c>
      <c r="G1" s="28"/>
    </row>
    <row r="2" spans="1:7" ht="28.5" customHeight="1">
      <c r="A2" s="7" t="s">
        <v>143</v>
      </c>
      <c r="B2" s="249" t="s">
        <v>144</v>
      </c>
      <c r="C2" s="244">
        <v>1482078</v>
      </c>
      <c r="D2" s="244">
        <v>1503872</v>
      </c>
      <c r="E2" s="244">
        <v>2462698</v>
      </c>
      <c r="F2" s="244">
        <v>3438855</v>
      </c>
      <c r="G2" s="368"/>
    </row>
    <row r="3" spans="1:7" ht="28.5" customHeight="1">
      <c r="A3" s="8" t="s">
        <v>116</v>
      </c>
      <c r="B3" s="250" t="s">
        <v>120</v>
      </c>
      <c r="C3" s="245">
        <v>1189161</v>
      </c>
      <c r="D3" s="245">
        <v>1205474</v>
      </c>
      <c r="E3" s="245">
        <v>1938959</v>
      </c>
      <c r="F3" s="245">
        <v>2732292</v>
      </c>
      <c r="G3" s="368"/>
    </row>
    <row r="4" spans="1:7" ht="28.5" customHeight="1">
      <c r="A4" s="8" t="s">
        <v>117</v>
      </c>
      <c r="B4" s="250" t="s">
        <v>121</v>
      </c>
      <c r="C4" s="245">
        <v>213302</v>
      </c>
      <c r="D4" s="245">
        <v>216694</v>
      </c>
      <c r="E4" s="245">
        <v>394691</v>
      </c>
      <c r="F4" s="245">
        <v>533234</v>
      </c>
      <c r="G4" s="368"/>
    </row>
    <row r="5" spans="1:7" ht="28.5" customHeight="1">
      <c r="A5" s="8" t="s">
        <v>118</v>
      </c>
      <c r="B5" s="250" t="s">
        <v>119</v>
      </c>
      <c r="C5" s="245">
        <v>3394</v>
      </c>
      <c r="D5" s="245">
        <v>3926</v>
      </c>
      <c r="E5" s="245">
        <v>15350</v>
      </c>
      <c r="F5" s="245">
        <v>19339</v>
      </c>
      <c r="G5" s="368"/>
    </row>
    <row r="6" spans="1:7" ht="28.5" customHeight="1">
      <c r="A6" s="8" t="s">
        <v>650</v>
      </c>
      <c r="B6" s="250" t="s">
        <v>651</v>
      </c>
      <c r="C6" s="245">
        <v>76221</v>
      </c>
      <c r="D6" s="245">
        <v>77778</v>
      </c>
      <c r="E6" s="245">
        <v>113698</v>
      </c>
      <c r="F6" s="245">
        <v>153990</v>
      </c>
      <c r="G6" s="368"/>
    </row>
    <row r="7" spans="1:7" ht="15" customHeight="1">
      <c r="A7" s="10" t="s">
        <v>85</v>
      </c>
      <c r="B7" s="251" t="s">
        <v>48</v>
      </c>
      <c r="C7" s="245">
        <v>-105914</v>
      </c>
      <c r="D7" s="245">
        <v>-93501</v>
      </c>
      <c r="E7" s="245">
        <v>-218749</v>
      </c>
      <c r="F7" s="245">
        <v>-504010</v>
      </c>
      <c r="G7" s="368"/>
    </row>
    <row r="8" spans="1:7" ht="15" customHeight="1">
      <c r="A8" s="11" t="s">
        <v>86</v>
      </c>
      <c r="B8" s="252" t="s">
        <v>1</v>
      </c>
      <c r="C8" s="246">
        <v>1376164</v>
      </c>
      <c r="D8" s="246">
        <v>1410371</v>
      </c>
      <c r="E8" s="246">
        <v>2243949</v>
      </c>
      <c r="F8" s="246">
        <v>2934845</v>
      </c>
      <c r="G8" s="368"/>
    </row>
    <row r="9" spans="1:7" ht="15" customHeight="1">
      <c r="A9" s="10" t="s">
        <v>87</v>
      </c>
      <c r="B9" s="251" t="s">
        <v>2</v>
      </c>
      <c r="C9" s="245">
        <v>717493</v>
      </c>
      <c r="D9" s="245">
        <v>720477</v>
      </c>
      <c r="E9" s="245">
        <v>794243</v>
      </c>
      <c r="F9" s="245">
        <v>782283</v>
      </c>
      <c r="G9" s="368"/>
    </row>
    <row r="10" spans="1:7" ht="15" customHeight="1">
      <c r="A10" s="10" t="s">
        <v>88</v>
      </c>
      <c r="B10" s="251" t="s">
        <v>3</v>
      </c>
      <c r="C10" s="245">
        <v>-106219</v>
      </c>
      <c r="D10" s="245">
        <v>-120397</v>
      </c>
      <c r="E10" s="245">
        <v>-133516</v>
      </c>
      <c r="F10" s="245">
        <v>-161582</v>
      </c>
      <c r="G10" s="368"/>
    </row>
    <row r="11" spans="1:7" ht="15" customHeight="1">
      <c r="A11" s="11" t="s">
        <v>53</v>
      </c>
      <c r="B11" s="252" t="s">
        <v>4</v>
      </c>
      <c r="C11" s="246">
        <v>611274</v>
      </c>
      <c r="D11" s="246">
        <v>600080</v>
      </c>
      <c r="E11" s="246">
        <v>660727</v>
      </c>
      <c r="F11" s="246">
        <v>620701</v>
      </c>
      <c r="G11" s="368"/>
    </row>
    <row r="12" spans="1:7" ht="15" customHeight="1">
      <c r="A12" s="10" t="s">
        <v>89</v>
      </c>
      <c r="B12" s="251" t="s">
        <v>5</v>
      </c>
      <c r="C12" s="245">
        <v>852</v>
      </c>
      <c r="D12" s="245">
        <v>101972</v>
      </c>
      <c r="E12" s="245">
        <v>235</v>
      </c>
      <c r="F12" s="245">
        <v>8684</v>
      </c>
      <c r="G12" s="368"/>
    </row>
    <row r="13" spans="1:7" ht="15" customHeight="1">
      <c r="A13" s="10" t="s">
        <v>90</v>
      </c>
      <c r="B13" s="251" t="s">
        <v>6</v>
      </c>
      <c r="C13" s="245">
        <v>71031</v>
      </c>
      <c r="D13" s="245">
        <v>57741</v>
      </c>
      <c r="E13" s="245">
        <v>59384</v>
      </c>
      <c r="F13" s="245">
        <v>-29153</v>
      </c>
      <c r="G13" s="368"/>
    </row>
    <row r="14" spans="1:7" ht="15" customHeight="1">
      <c r="A14" s="10" t="s">
        <v>91</v>
      </c>
      <c r="B14" s="251" t="s">
        <v>7</v>
      </c>
      <c r="C14" s="245">
        <v>26791</v>
      </c>
      <c r="D14" s="245">
        <v>37575</v>
      </c>
      <c r="E14" s="245">
        <v>1475</v>
      </c>
      <c r="F14" s="245">
        <v>-34671</v>
      </c>
      <c r="G14" s="368"/>
    </row>
    <row r="15" spans="1:7" ht="27" customHeight="1">
      <c r="A15" s="372" t="s">
        <v>645</v>
      </c>
      <c r="B15" s="374" t="s">
        <v>657</v>
      </c>
      <c r="C15" s="245">
        <v>794</v>
      </c>
      <c r="D15" s="245">
        <v>717</v>
      </c>
      <c r="E15" s="245">
        <v>-16175</v>
      </c>
      <c r="F15" s="245">
        <v>-22736</v>
      </c>
      <c r="G15" s="368"/>
    </row>
    <row r="16" spans="1:7" ht="14.65" customHeight="1">
      <c r="A16" s="10" t="s">
        <v>106</v>
      </c>
      <c r="B16" s="251" t="s">
        <v>52</v>
      </c>
      <c r="C16" s="245">
        <v>0</v>
      </c>
      <c r="D16" s="245">
        <v>0</v>
      </c>
      <c r="E16" s="245">
        <v>0</v>
      </c>
      <c r="F16" s="245">
        <v>0</v>
      </c>
      <c r="G16" s="368"/>
    </row>
    <row r="17" spans="1:9" ht="15" customHeight="1">
      <c r="A17" s="10" t="s">
        <v>92</v>
      </c>
      <c r="B17" s="251" t="s">
        <v>8</v>
      </c>
      <c r="C17" s="245">
        <v>30399</v>
      </c>
      <c r="D17" s="245">
        <v>53387</v>
      </c>
      <c r="E17" s="245">
        <v>38058</v>
      </c>
      <c r="F17" s="245">
        <v>47911</v>
      </c>
      <c r="G17" s="368"/>
    </row>
    <row r="18" spans="1:9" ht="15" customHeight="1">
      <c r="A18" s="10" t="s">
        <v>146</v>
      </c>
      <c r="B18" s="251" t="s">
        <v>147</v>
      </c>
      <c r="C18" s="245">
        <v>0</v>
      </c>
      <c r="D18" s="245">
        <v>0</v>
      </c>
      <c r="E18" s="245">
        <v>0</v>
      </c>
      <c r="F18" s="245">
        <v>0</v>
      </c>
      <c r="G18" s="368"/>
    </row>
    <row r="19" spans="1:9" ht="15" customHeight="1">
      <c r="A19" s="10" t="s">
        <v>626</v>
      </c>
      <c r="B19" s="251" t="s">
        <v>625</v>
      </c>
      <c r="C19" s="245">
        <v>-363079</v>
      </c>
      <c r="D19" s="245">
        <v>-263847</v>
      </c>
      <c r="E19" s="245">
        <v>-119281</v>
      </c>
      <c r="F19" s="245">
        <v>-110252</v>
      </c>
      <c r="G19" s="368"/>
    </row>
    <row r="20" spans="1:9" ht="26.25" customHeight="1">
      <c r="A20" s="372" t="s">
        <v>646</v>
      </c>
      <c r="B20" s="373" t="s">
        <v>647</v>
      </c>
      <c r="C20" s="245">
        <v>-206691</v>
      </c>
      <c r="D20" s="245">
        <v>-529834</v>
      </c>
      <c r="E20" s="245">
        <v>-96461</v>
      </c>
      <c r="F20" s="245">
        <v>-850918</v>
      </c>
      <c r="G20" s="368"/>
    </row>
    <row r="21" spans="1:9" ht="15" customHeight="1">
      <c r="A21" s="10" t="s">
        <v>279</v>
      </c>
      <c r="B21" s="251" t="s">
        <v>9</v>
      </c>
      <c r="C21" s="245">
        <v>-1052500</v>
      </c>
      <c r="D21" s="245">
        <v>-909559</v>
      </c>
      <c r="E21" s="245">
        <v>-1189295</v>
      </c>
      <c r="F21" s="245">
        <v>-1342797</v>
      </c>
      <c r="G21" s="368"/>
    </row>
    <row r="22" spans="1:9" s="15" customFormat="1" ht="15" customHeight="1">
      <c r="A22" s="13" t="s">
        <v>135</v>
      </c>
      <c r="B22" s="253" t="s">
        <v>136</v>
      </c>
      <c r="C22" s="247">
        <v>-871867</v>
      </c>
      <c r="D22" s="247">
        <v>-730985</v>
      </c>
      <c r="E22" s="247">
        <v>-1015985</v>
      </c>
      <c r="F22" s="247">
        <v>-1173293</v>
      </c>
      <c r="G22" s="368"/>
      <c r="H22" s="29"/>
      <c r="I22" s="29"/>
    </row>
    <row r="23" spans="1:9" s="15" customFormat="1" ht="27" customHeight="1">
      <c r="A23" s="13" t="s">
        <v>153</v>
      </c>
      <c r="B23" s="253" t="s">
        <v>10</v>
      </c>
      <c r="C23" s="247">
        <v>-100660</v>
      </c>
      <c r="D23" s="247">
        <v>-98287</v>
      </c>
      <c r="E23" s="247">
        <v>-94256</v>
      </c>
      <c r="F23" s="247">
        <v>-92872</v>
      </c>
      <c r="G23" s="368"/>
      <c r="H23" s="29"/>
      <c r="I23" s="29"/>
    </row>
    <row r="24" spans="1:9" s="15" customFormat="1" ht="12.6" customHeight="1">
      <c r="A24" s="13" t="s">
        <v>154</v>
      </c>
      <c r="B24" s="253" t="s">
        <v>155</v>
      </c>
      <c r="C24" s="247">
        <v>-47267</v>
      </c>
      <c r="D24" s="247">
        <v>-45470</v>
      </c>
      <c r="E24" s="247">
        <v>-38300</v>
      </c>
      <c r="F24" s="247">
        <v>-38263</v>
      </c>
      <c r="G24" s="368"/>
      <c r="H24" s="29"/>
      <c r="I24" s="29"/>
    </row>
    <row r="25" spans="1:9" s="15" customFormat="1" ht="15" customHeight="1">
      <c r="A25" s="13" t="s">
        <v>58</v>
      </c>
      <c r="B25" s="253" t="s">
        <v>11</v>
      </c>
      <c r="C25" s="247">
        <v>-32706</v>
      </c>
      <c r="D25" s="247">
        <v>-34817</v>
      </c>
      <c r="E25" s="247">
        <v>-40754</v>
      </c>
      <c r="F25" s="247">
        <v>-38369</v>
      </c>
      <c r="G25" s="368"/>
      <c r="H25" s="29"/>
      <c r="I25" s="29"/>
    </row>
    <row r="26" spans="1:9" ht="30" customHeight="1">
      <c r="A26" s="10" t="s">
        <v>107</v>
      </c>
      <c r="B26" s="251" t="s">
        <v>49</v>
      </c>
      <c r="C26" s="245">
        <v>19451</v>
      </c>
      <c r="D26" s="245">
        <v>19825</v>
      </c>
      <c r="E26" s="245">
        <v>20288</v>
      </c>
      <c r="F26" s="245">
        <v>15762</v>
      </c>
      <c r="G26" s="368"/>
    </row>
    <row r="27" spans="1:9" ht="15" customHeight="1">
      <c r="A27" s="16" t="s">
        <v>98</v>
      </c>
      <c r="B27" s="254" t="s">
        <v>99</v>
      </c>
      <c r="C27" s="248">
        <v>-152960</v>
      </c>
      <c r="D27" s="248">
        <v>-147545</v>
      </c>
      <c r="E27" s="248">
        <v>-176840</v>
      </c>
      <c r="F27" s="245">
        <v>-190746</v>
      </c>
      <c r="G27" s="368"/>
    </row>
    <row r="28" spans="1:9" ht="15" customHeight="1">
      <c r="A28" s="11" t="s">
        <v>93</v>
      </c>
      <c r="B28" s="252" t="s">
        <v>12</v>
      </c>
      <c r="C28" s="246">
        <v>361526</v>
      </c>
      <c r="D28" s="246">
        <v>430883</v>
      </c>
      <c r="E28" s="246">
        <v>1426064</v>
      </c>
      <c r="F28" s="246">
        <v>1046630</v>
      </c>
      <c r="G28" s="368"/>
    </row>
    <row r="29" spans="1:9" ht="15" customHeight="1">
      <c r="A29" s="17" t="s">
        <v>94</v>
      </c>
      <c r="B29" s="255" t="s">
        <v>13</v>
      </c>
      <c r="C29" s="248">
        <v>-168668</v>
      </c>
      <c r="D29" s="248">
        <v>-185362</v>
      </c>
      <c r="E29" s="248">
        <v>-396798</v>
      </c>
      <c r="F29" s="248">
        <v>-335631</v>
      </c>
      <c r="G29" s="368"/>
    </row>
    <row r="30" spans="1:9" ht="15" customHeight="1">
      <c r="A30" s="7" t="s">
        <v>95</v>
      </c>
      <c r="B30" s="249" t="s">
        <v>50</v>
      </c>
      <c r="C30" s="244">
        <v>192858</v>
      </c>
      <c r="D30" s="244">
        <v>245521</v>
      </c>
      <c r="E30" s="244">
        <v>1029266</v>
      </c>
      <c r="F30" s="244">
        <v>710999</v>
      </c>
      <c r="G30" s="368"/>
    </row>
    <row r="31" spans="1:9" ht="15" customHeight="1">
      <c r="A31" s="16" t="s">
        <v>96</v>
      </c>
      <c r="B31" s="254" t="s">
        <v>51</v>
      </c>
      <c r="C31" s="248"/>
      <c r="D31" s="248"/>
      <c r="E31" s="248"/>
      <c r="F31" s="248"/>
      <c r="G31" s="368"/>
    </row>
    <row r="32" spans="1:9" ht="15" customHeight="1">
      <c r="A32" s="10" t="s">
        <v>624</v>
      </c>
      <c r="B32" s="10" t="s">
        <v>623</v>
      </c>
      <c r="C32" s="245">
        <v>151753</v>
      </c>
      <c r="D32" s="245">
        <v>222543</v>
      </c>
      <c r="E32" s="245">
        <v>959532</v>
      </c>
      <c r="F32" s="245">
        <v>656858</v>
      </c>
      <c r="G32" s="368"/>
    </row>
    <row r="33" spans="1:7" ht="15" customHeight="1">
      <c r="A33" s="18" t="s">
        <v>97</v>
      </c>
      <c r="B33" s="256" t="s">
        <v>14</v>
      </c>
      <c r="C33" s="427">
        <v>41105</v>
      </c>
      <c r="D33" s="427">
        <v>22978</v>
      </c>
      <c r="E33" s="427">
        <v>69734</v>
      </c>
      <c r="F33" s="427">
        <v>54141</v>
      </c>
      <c r="G33" s="368"/>
    </row>
    <row r="34" spans="1:7" s="28" customFormat="1" ht="17.25" customHeight="1">
      <c r="C34" s="215"/>
      <c r="D34" s="215"/>
      <c r="E34" s="215">
        <v>15637</v>
      </c>
      <c r="F34" s="215"/>
    </row>
    <row r="35" spans="1:7">
      <c r="C35" s="332"/>
      <c r="D35" s="363"/>
      <c r="E35" s="363"/>
      <c r="F35" s="363"/>
    </row>
  </sheetData>
  <customSheetViews>
    <customSheetView guid="{94D3F5C6-9F13-4557-913D-E7CD376B110B}" scale="90">
      <pane xSplit="2" ySplit="1" topLeftCell="C11" activePane="bottomRight" state="frozen"/>
      <selection pane="bottomRight" activeCell="K26" sqref="K26"/>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99D69CD-4B7E-42BC-9944-5BD922EB798C}" scale="90">
      <pane xSplit="2" ySplit="1" topLeftCell="V2" activePane="bottomRight" state="frozen"/>
      <selection pane="bottomRight" activeCell="B15" sqref="B15"/>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25FAB884-5E17-4008-8139-33D910C7DEFE}" topLeftCell="C1">
      <selection activeCell="U13" sqref="U13"/>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9AF4A83C-CF57-4B40-8A74-6A0EA6C2FE5C}" topLeftCell="L1">
      <selection activeCell="U16" sqref="U1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workbookViewId="0">
      <pane xSplit="21" ySplit="3" topLeftCell="V4" activePane="bottomRight" state="frozen"/>
      <selection pane="topRight" activeCell="V1" sqref="V1"/>
      <selection pane="bottomLeft" activeCell="A4" sqref="A4"/>
      <selection pane="bottomRight" activeCell="AK14" sqref="AK14"/>
    </sheetView>
  </sheetViews>
  <sheetFormatPr defaultColWidth="9.140625" defaultRowHeight="16.5"/>
  <cols>
    <col min="1" max="1" width="1.5703125" style="108" customWidth="1"/>
    <col min="2" max="2" width="2" style="108" customWidth="1"/>
    <col min="3" max="3" width="39.85546875" style="108" customWidth="1"/>
    <col min="4" max="4" width="38.140625" style="108" customWidth="1"/>
    <col min="5" max="5" width="6.85546875" style="108" bestFit="1" customWidth="1"/>
    <col min="6" max="6" width="6.85546875" style="108" customWidth="1"/>
    <col min="7" max="7" width="9.7109375" style="116" hidden="1" customWidth="1"/>
    <col min="8" max="10" width="9.7109375" style="108" hidden="1" customWidth="1"/>
    <col min="11" max="11" width="9.7109375" style="116" hidden="1" customWidth="1"/>
    <col min="12" max="21" width="9.7109375" style="108" hidden="1" customWidth="1"/>
    <col min="22" max="28" width="9.7109375" style="108" customWidth="1"/>
    <col min="29" max="16384" width="9.140625" style="108"/>
  </cols>
  <sheetData>
    <row r="1" spans="3:28">
      <c r="C1" s="111"/>
      <c r="D1" s="111"/>
      <c r="E1" s="111"/>
      <c r="F1" s="111"/>
      <c r="G1" s="115"/>
      <c r="H1" s="115"/>
      <c r="I1" s="115"/>
      <c r="J1" s="115"/>
      <c r="K1" s="115"/>
      <c r="L1" s="115"/>
      <c r="M1" s="115"/>
      <c r="N1" s="115"/>
      <c r="O1" s="115"/>
      <c r="P1" s="115"/>
      <c r="Q1" s="115"/>
      <c r="R1" s="115"/>
      <c r="S1" s="115"/>
      <c r="T1" s="115"/>
      <c r="U1" s="115"/>
    </row>
    <row r="2" spans="3:28" ht="30">
      <c r="C2" s="106" t="s">
        <v>596</v>
      </c>
      <c r="D2" s="106" t="s">
        <v>425</v>
      </c>
      <c r="E2" s="106"/>
      <c r="F2" s="106"/>
      <c r="G2" s="107"/>
      <c r="H2" s="106"/>
      <c r="I2" s="106"/>
      <c r="J2" s="106"/>
      <c r="K2" s="107"/>
      <c r="L2" s="106"/>
      <c r="M2" s="106"/>
      <c r="N2" s="106"/>
      <c r="O2" s="106"/>
      <c r="P2" s="106"/>
      <c r="Q2" s="106"/>
      <c r="R2" s="106"/>
      <c r="S2" s="106"/>
      <c r="T2" s="106"/>
      <c r="U2" s="106"/>
      <c r="V2" s="106"/>
      <c r="W2" s="106"/>
      <c r="X2" s="106"/>
      <c r="Y2" s="106"/>
      <c r="Z2" s="106"/>
      <c r="AA2" s="106"/>
      <c r="AB2" s="106"/>
    </row>
    <row r="3" spans="3:28" ht="17.25" thickBot="1">
      <c r="C3" s="109" t="s">
        <v>416</v>
      </c>
      <c r="D3" s="109" t="s">
        <v>426</v>
      </c>
      <c r="E3" s="109"/>
      <c r="F3" s="109"/>
      <c r="G3" s="172" t="s">
        <v>447</v>
      </c>
      <c r="H3" s="172" t="s">
        <v>158</v>
      </c>
      <c r="I3" s="172" t="s">
        <v>159</v>
      </c>
      <c r="J3" s="172" t="s">
        <v>436</v>
      </c>
      <c r="K3" s="172" t="s">
        <v>415</v>
      </c>
      <c r="L3" s="172" t="s">
        <v>160</v>
      </c>
      <c r="M3" s="172" t="s">
        <v>161</v>
      </c>
      <c r="N3" s="172" t="s">
        <v>435</v>
      </c>
      <c r="O3" s="172" t="s">
        <v>414</v>
      </c>
      <c r="P3" s="110" t="s">
        <v>530</v>
      </c>
      <c r="Q3" s="110" t="s">
        <v>550</v>
      </c>
      <c r="R3" s="110" t="s">
        <v>575</v>
      </c>
      <c r="S3" s="297">
        <v>43921</v>
      </c>
      <c r="T3" s="297">
        <v>44012</v>
      </c>
      <c r="U3" s="297">
        <v>44104</v>
      </c>
      <c r="V3" s="297">
        <v>44196</v>
      </c>
      <c r="W3" s="297">
        <v>44286</v>
      </c>
      <c r="X3" s="297">
        <v>44377</v>
      </c>
      <c r="Y3" s="297">
        <v>44469</v>
      </c>
      <c r="Z3" s="297">
        <v>44561</v>
      </c>
      <c r="AA3" s="297">
        <v>44651</v>
      </c>
      <c r="AB3" s="297">
        <v>44742</v>
      </c>
    </row>
    <row r="4" spans="3:28">
      <c r="C4" s="111" t="s">
        <v>518</v>
      </c>
      <c r="D4" s="111" t="s">
        <v>519</v>
      </c>
      <c r="E4" s="112" t="s">
        <v>441</v>
      </c>
      <c r="F4" s="112" t="s">
        <v>443</v>
      </c>
      <c r="G4" s="119">
        <v>3212</v>
      </c>
      <c r="H4" s="119">
        <v>3253</v>
      </c>
      <c r="I4" s="119">
        <v>3314</v>
      </c>
      <c r="J4" s="119">
        <v>3388</v>
      </c>
      <c r="K4" s="119">
        <v>3452</v>
      </c>
      <c r="L4" s="119">
        <v>3526</v>
      </c>
      <c r="M4" s="119">
        <v>3601</v>
      </c>
      <c r="N4" s="119">
        <v>4019</v>
      </c>
      <c r="O4" s="119">
        <v>4126</v>
      </c>
      <c r="P4" s="119">
        <v>4229</v>
      </c>
      <c r="Q4" s="119">
        <v>4293</v>
      </c>
      <c r="R4" s="119">
        <v>4424</v>
      </c>
      <c r="S4" s="119">
        <v>3988</v>
      </c>
      <c r="T4" s="119">
        <v>4056</v>
      </c>
      <c r="U4" s="119">
        <v>5469</v>
      </c>
      <c r="V4" s="119">
        <v>5448</v>
      </c>
      <c r="W4" s="119">
        <v>5451</v>
      </c>
      <c r="X4" s="119">
        <v>5456</v>
      </c>
      <c r="Y4" s="119">
        <v>5593</v>
      </c>
      <c r="Z4" s="119">
        <v>5749</v>
      </c>
      <c r="AA4" s="119">
        <v>5882</v>
      </c>
      <c r="AB4" s="119">
        <v>6028</v>
      </c>
    </row>
    <row r="5" spans="3:28">
      <c r="C5" s="193" t="s">
        <v>516</v>
      </c>
      <c r="D5" s="111" t="s">
        <v>517</v>
      </c>
      <c r="E5" s="112" t="s">
        <v>442</v>
      </c>
      <c r="F5" s="112" t="s">
        <v>443</v>
      </c>
      <c r="G5" s="119">
        <v>2002</v>
      </c>
      <c r="H5" s="119">
        <v>2007</v>
      </c>
      <c r="I5" s="119">
        <v>2017</v>
      </c>
      <c r="J5" s="119">
        <v>2056</v>
      </c>
      <c r="K5" s="119">
        <v>2111</v>
      </c>
      <c r="L5" s="119">
        <v>2136</v>
      </c>
      <c r="M5" s="119">
        <v>2175</v>
      </c>
      <c r="N5" s="119">
        <v>2345</v>
      </c>
      <c r="O5" s="119">
        <v>2401</v>
      </c>
      <c r="P5" s="119">
        <v>2408</v>
      </c>
      <c r="Q5" s="119">
        <v>2459</v>
      </c>
      <c r="R5" s="119">
        <v>2510</v>
      </c>
      <c r="S5" s="119">
        <v>2607</v>
      </c>
      <c r="T5" s="119">
        <v>2635</v>
      </c>
      <c r="U5" s="119">
        <v>2881</v>
      </c>
      <c r="V5" s="119">
        <v>2934</v>
      </c>
      <c r="W5" s="119">
        <v>2996</v>
      </c>
      <c r="X5" s="119">
        <v>3031</v>
      </c>
      <c r="Y5" s="119">
        <v>3119</v>
      </c>
      <c r="Z5" s="119">
        <v>3235</v>
      </c>
      <c r="AA5" s="119">
        <v>3395</v>
      </c>
      <c r="AB5" s="119">
        <v>3452</v>
      </c>
    </row>
    <row r="6" spans="3:28">
      <c r="C6" s="111" t="s">
        <v>522</v>
      </c>
      <c r="D6" s="111" t="s">
        <v>523</v>
      </c>
      <c r="E6" s="112" t="s">
        <v>442</v>
      </c>
      <c r="F6" s="112" t="s">
        <v>443</v>
      </c>
      <c r="G6" s="119">
        <v>909</v>
      </c>
      <c r="H6" s="119">
        <v>963</v>
      </c>
      <c r="I6" s="119">
        <v>1015</v>
      </c>
      <c r="J6" s="119">
        <v>1094</v>
      </c>
      <c r="K6" s="119">
        <v>1139</v>
      </c>
      <c r="L6" s="119">
        <v>1183</v>
      </c>
      <c r="M6" s="119">
        <v>1244</v>
      </c>
      <c r="N6" s="119">
        <v>1337</v>
      </c>
      <c r="O6" s="119">
        <v>1400</v>
      </c>
      <c r="P6" s="119">
        <v>1461</v>
      </c>
      <c r="Q6" s="119">
        <v>1527</v>
      </c>
      <c r="R6" s="119">
        <v>1577</v>
      </c>
      <c r="S6" s="119">
        <v>1647</v>
      </c>
      <c r="T6" s="119">
        <v>1703</v>
      </c>
      <c r="U6" s="119">
        <v>1860</v>
      </c>
      <c r="V6" s="119">
        <v>1967</v>
      </c>
      <c r="W6" s="119">
        <v>2021</v>
      </c>
      <c r="X6" s="119">
        <v>2113</v>
      </c>
      <c r="Y6" s="119">
        <v>2226</v>
      </c>
      <c r="Z6" s="119">
        <v>2359</v>
      </c>
      <c r="AA6" s="119">
        <v>2502</v>
      </c>
      <c r="AB6" s="119">
        <v>2489</v>
      </c>
    </row>
    <row r="7" spans="3:28">
      <c r="C7" s="161" t="s">
        <v>417</v>
      </c>
      <c r="D7" s="161" t="s">
        <v>427</v>
      </c>
      <c r="E7" s="162" t="s">
        <v>442</v>
      </c>
      <c r="F7" s="162" t="s">
        <v>443</v>
      </c>
      <c r="G7" s="169">
        <v>3470</v>
      </c>
      <c r="H7" s="169">
        <v>3471</v>
      </c>
      <c r="I7" s="169">
        <v>3538</v>
      </c>
      <c r="J7" s="169">
        <v>3624</v>
      </c>
      <c r="K7" s="169">
        <v>3630</v>
      </c>
      <c r="L7" s="169">
        <v>3694</v>
      </c>
      <c r="M7" s="169">
        <v>3761</v>
      </c>
      <c r="N7" s="169">
        <v>3981</v>
      </c>
      <c r="O7" s="169">
        <v>4082</v>
      </c>
      <c r="P7" s="211">
        <v>4054</v>
      </c>
      <c r="Q7" s="211">
        <v>4136</v>
      </c>
      <c r="R7" s="211">
        <v>4163</v>
      </c>
      <c r="S7" s="211">
        <v>4214</v>
      </c>
      <c r="T7" s="211">
        <v>4231</v>
      </c>
      <c r="U7" s="211">
        <v>4248</v>
      </c>
      <c r="V7" s="211">
        <v>4268</v>
      </c>
      <c r="W7" s="211">
        <v>4305</v>
      </c>
      <c r="X7" s="211">
        <v>4348</v>
      </c>
      <c r="Y7" s="211">
        <v>4368</v>
      </c>
      <c r="Z7" s="211">
        <v>4382</v>
      </c>
      <c r="AA7" s="211">
        <v>4481</v>
      </c>
      <c r="AB7" s="211">
        <v>4555</v>
      </c>
    </row>
    <row r="8" spans="3:28">
      <c r="C8" s="113" t="s">
        <v>418</v>
      </c>
      <c r="D8" s="113" t="s">
        <v>428</v>
      </c>
      <c r="E8" s="114" t="s">
        <v>441</v>
      </c>
      <c r="F8" s="114" t="s">
        <v>443</v>
      </c>
      <c r="G8" s="121">
        <v>1225</v>
      </c>
      <c r="H8" s="121">
        <v>1233</v>
      </c>
      <c r="I8" s="121">
        <v>1257</v>
      </c>
      <c r="J8" s="121">
        <v>1271</v>
      </c>
      <c r="K8" s="121">
        <v>1272</v>
      </c>
      <c r="L8" s="121">
        <v>1273</v>
      </c>
      <c r="M8" s="121">
        <v>1279</v>
      </c>
      <c r="N8" s="121">
        <v>1325</v>
      </c>
      <c r="O8" s="121">
        <v>1331</v>
      </c>
      <c r="P8" s="170">
        <v>1302</v>
      </c>
      <c r="Q8" s="170">
        <v>1289</v>
      </c>
      <c r="R8" s="170">
        <v>1270</v>
      </c>
      <c r="S8" s="170">
        <v>1243</v>
      </c>
      <c r="T8" s="170">
        <v>1237</v>
      </c>
      <c r="U8" s="170">
        <v>1230</v>
      </c>
      <c r="V8" s="170">
        <v>1189</v>
      </c>
      <c r="W8" s="170">
        <v>1160</v>
      </c>
      <c r="X8" s="170">
        <v>1136</v>
      </c>
      <c r="Y8" s="170">
        <v>1093</v>
      </c>
      <c r="Z8" s="170">
        <v>1058</v>
      </c>
      <c r="AA8" s="170">
        <v>1017</v>
      </c>
      <c r="AB8" s="170">
        <v>981</v>
      </c>
    </row>
    <row r="9" spans="3:28">
      <c r="C9" s="111" t="s">
        <v>419</v>
      </c>
      <c r="D9" s="111" t="s">
        <v>429</v>
      </c>
      <c r="E9" s="112" t="s">
        <v>441</v>
      </c>
      <c r="F9" s="112" t="s">
        <v>443</v>
      </c>
      <c r="G9" s="119">
        <v>6387</v>
      </c>
      <c r="H9" s="119">
        <v>6402</v>
      </c>
      <c r="I9" s="119">
        <v>6353</v>
      </c>
      <c r="J9" s="119">
        <v>6454</v>
      </c>
      <c r="K9" s="119">
        <v>6487</v>
      </c>
      <c r="L9" s="119">
        <v>6532</v>
      </c>
      <c r="M9" s="119">
        <v>6539</v>
      </c>
      <c r="N9" s="119">
        <v>6956</v>
      </c>
      <c r="O9" s="119">
        <v>6995</v>
      </c>
      <c r="P9" s="119">
        <v>7049</v>
      </c>
      <c r="Q9" s="119">
        <v>7151</v>
      </c>
      <c r="R9" s="119">
        <v>7247</v>
      </c>
      <c r="S9" s="119">
        <v>7215</v>
      </c>
      <c r="T9" s="119">
        <v>7164</v>
      </c>
      <c r="U9" s="119">
        <v>7185</v>
      </c>
      <c r="V9" s="119">
        <v>7083</v>
      </c>
      <c r="W9" s="119">
        <v>7017</v>
      </c>
      <c r="X9" s="119">
        <v>6972</v>
      </c>
      <c r="Y9" s="119">
        <v>7035</v>
      </c>
      <c r="Z9" s="119">
        <v>7157</v>
      </c>
      <c r="AA9" s="119">
        <v>7203</v>
      </c>
      <c r="AB9" s="119">
        <v>7271</v>
      </c>
    </row>
    <row r="10" spans="3:28">
      <c r="C10" s="163" t="s">
        <v>444</v>
      </c>
      <c r="D10" s="163" t="s">
        <v>445</v>
      </c>
      <c r="E10" s="164" t="s">
        <v>441</v>
      </c>
      <c r="F10" s="164" t="s">
        <v>443</v>
      </c>
      <c r="G10" s="170">
        <v>3935</v>
      </c>
      <c r="H10" s="170">
        <v>3977</v>
      </c>
      <c r="I10" s="170">
        <v>3916</v>
      </c>
      <c r="J10" s="170">
        <v>3954</v>
      </c>
      <c r="K10" s="170">
        <v>3993</v>
      </c>
      <c r="L10" s="170">
        <v>4050</v>
      </c>
      <c r="M10" s="170">
        <v>4103</v>
      </c>
      <c r="N10" s="170">
        <v>4459</v>
      </c>
      <c r="O10" s="170">
        <v>4490</v>
      </c>
      <c r="P10" s="170">
        <v>4535</v>
      </c>
      <c r="Q10" s="170">
        <v>4598</v>
      </c>
      <c r="R10" s="170">
        <v>4643</v>
      </c>
      <c r="S10" s="170">
        <v>4720</v>
      </c>
      <c r="T10" s="170">
        <v>4765</v>
      </c>
      <c r="U10" s="170">
        <v>4844</v>
      </c>
      <c r="V10" s="170">
        <v>4850</v>
      </c>
      <c r="W10" s="170">
        <v>4885</v>
      </c>
      <c r="X10" s="170">
        <v>4972</v>
      </c>
      <c r="Y10" s="170">
        <v>5050</v>
      </c>
      <c r="Z10" s="170">
        <v>5125</v>
      </c>
      <c r="AA10" s="170">
        <v>5283</v>
      </c>
      <c r="AB10" s="170">
        <v>5387</v>
      </c>
    </row>
    <row r="11" spans="3:28">
      <c r="C11" s="111" t="s">
        <v>420</v>
      </c>
      <c r="D11" s="111" t="s">
        <v>430</v>
      </c>
      <c r="E11" s="112" t="s">
        <v>421</v>
      </c>
      <c r="F11" s="112" t="s">
        <v>431</v>
      </c>
      <c r="G11" s="119">
        <v>792</v>
      </c>
      <c r="H11" s="119">
        <v>759</v>
      </c>
      <c r="I11" s="119">
        <v>752</v>
      </c>
      <c r="J11" s="119">
        <v>735</v>
      </c>
      <c r="K11" s="119">
        <v>720</v>
      </c>
      <c r="L11" s="119">
        <v>693</v>
      </c>
      <c r="M11" s="119">
        <v>673</v>
      </c>
      <c r="N11" s="119">
        <v>764</v>
      </c>
      <c r="O11" s="119">
        <v>723</v>
      </c>
      <c r="P11" s="119">
        <v>682</v>
      </c>
      <c r="Q11" s="119">
        <v>675</v>
      </c>
      <c r="R11" s="119">
        <v>655</v>
      </c>
      <c r="S11" s="119">
        <v>629</v>
      </c>
      <c r="T11" s="119">
        <v>584</v>
      </c>
      <c r="U11" s="119">
        <v>566</v>
      </c>
      <c r="V11" s="119">
        <v>550</v>
      </c>
      <c r="W11" s="119">
        <v>495</v>
      </c>
      <c r="X11" s="119">
        <v>470</v>
      </c>
      <c r="Y11" s="119">
        <v>457</v>
      </c>
      <c r="Z11" s="119">
        <v>437</v>
      </c>
      <c r="AA11" s="119">
        <v>417</v>
      </c>
      <c r="AB11" s="119">
        <v>406</v>
      </c>
    </row>
    <row r="12" spans="3:28">
      <c r="C12" s="111" t="s">
        <v>422</v>
      </c>
      <c r="D12" s="111" t="s">
        <v>432</v>
      </c>
      <c r="E12" s="112" t="s">
        <v>421</v>
      </c>
      <c r="F12" s="112" t="s">
        <v>431</v>
      </c>
      <c r="G12" s="119">
        <v>260</v>
      </c>
      <c r="H12" s="119">
        <v>265</v>
      </c>
      <c r="I12" s="119">
        <v>262</v>
      </c>
      <c r="J12" s="119">
        <v>262</v>
      </c>
      <c r="K12" s="119">
        <v>276</v>
      </c>
      <c r="L12" s="119">
        <v>281</v>
      </c>
      <c r="M12" s="119">
        <v>289</v>
      </c>
      <c r="N12" s="119">
        <v>293</v>
      </c>
      <c r="O12" s="119">
        <v>297</v>
      </c>
      <c r="P12" s="119">
        <v>306</v>
      </c>
      <c r="Q12" s="119">
        <v>310</v>
      </c>
      <c r="R12" s="119">
        <v>317</v>
      </c>
      <c r="S12" s="119">
        <v>327</v>
      </c>
      <c r="T12" s="119">
        <v>369</v>
      </c>
      <c r="U12" s="119">
        <v>376</v>
      </c>
      <c r="V12" s="119">
        <v>380</v>
      </c>
      <c r="W12" s="119">
        <v>413</v>
      </c>
      <c r="X12" s="119">
        <v>420</v>
      </c>
      <c r="Y12" s="119">
        <v>428</v>
      </c>
      <c r="Z12" s="119">
        <v>435</v>
      </c>
      <c r="AA12" s="119">
        <v>435</v>
      </c>
      <c r="AB12" s="119">
        <v>431</v>
      </c>
    </row>
    <row r="13" spans="3:28">
      <c r="C13" s="111" t="s">
        <v>585</v>
      </c>
      <c r="D13" s="111" t="s">
        <v>586</v>
      </c>
      <c r="E13" s="112" t="s">
        <v>421</v>
      </c>
      <c r="F13" s="112" t="s">
        <v>431</v>
      </c>
      <c r="G13" s="330"/>
      <c r="H13" s="330"/>
      <c r="I13" s="330"/>
      <c r="J13" s="330"/>
      <c r="K13" s="330"/>
      <c r="L13" s="330"/>
      <c r="M13" s="330"/>
      <c r="N13" s="330"/>
      <c r="O13" s="330"/>
      <c r="P13" s="330"/>
      <c r="Q13" s="330"/>
      <c r="R13" s="119">
        <v>10</v>
      </c>
      <c r="S13" s="119">
        <v>11</v>
      </c>
      <c r="T13" s="119">
        <v>11</v>
      </c>
      <c r="U13" s="119">
        <v>12</v>
      </c>
      <c r="V13" s="119">
        <v>12</v>
      </c>
      <c r="W13" s="119">
        <v>12</v>
      </c>
      <c r="X13" s="119">
        <v>12</v>
      </c>
      <c r="Y13" s="119">
        <v>12</v>
      </c>
      <c r="Z13" s="119">
        <v>13</v>
      </c>
      <c r="AA13" s="119">
        <v>14</v>
      </c>
      <c r="AB13" s="119">
        <v>13</v>
      </c>
    </row>
    <row r="14" spans="3:28">
      <c r="C14" s="163" t="s">
        <v>437</v>
      </c>
      <c r="D14" s="163" t="s">
        <v>446</v>
      </c>
      <c r="E14" s="164" t="s">
        <v>438</v>
      </c>
      <c r="F14" s="164" t="s">
        <v>439</v>
      </c>
      <c r="G14" s="170">
        <v>1753</v>
      </c>
      <c r="H14" s="170">
        <v>1741</v>
      </c>
      <c r="I14" s="170">
        <v>1726</v>
      </c>
      <c r="J14" s="170">
        <v>1732</v>
      </c>
      <c r="K14" s="170">
        <v>1744</v>
      </c>
      <c r="L14" s="170">
        <v>1739</v>
      </c>
      <c r="M14" s="170">
        <v>1725</v>
      </c>
      <c r="N14" s="170">
        <v>1762</v>
      </c>
      <c r="O14" s="170">
        <v>1746</v>
      </c>
      <c r="P14" s="170">
        <v>1726</v>
      </c>
      <c r="Q14" s="170">
        <v>1716</v>
      </c>
      <c r="R14" s="170">
        <v>1700</v>
      </c>
      <c r="S14" s="170">
        <v>1697</v>
      </c>
      <c r="T14" s="170">
        <v>1682</v>
      </c>
      <c r="U14" s="170">
        <v>1674</v>
      </c>
      <c r="V14" s="170">
        <v>1661</v>
      </c>
      <c r="W14" s="170">
        <v>1638</v>
      </c>
      <c r="X14" s="170">
        <v>1595</v>
      </c>
      <c r="Y14" s="170">
        <v>1555</v>
      </c>
      <c r="Z14" s="170">
        <v>1524</v>
      </c>
      <c r="AA14" s="170">
        <v>1496</v>
      </c>
      <c r="AB14" s="170">
        <v>1479</v>
      </c>
    </row>
    <row r="15" spans="3:28">
      <c r="C15" s="165" t="s">
        <v>423</v>
      </c>
      <c r="D15" s="166" t="s">
        <v>433</v>
      </c>
      <c r="E15" s="167" t="s">
        <v>424</v>
      </c>
      <c r="F15" s="168" t="s">
        <v>434</v>
      </c>
      <c r="G15" s="171">
        <v>14699</v>
      </c>
      <c r="H15" s="171">
        <v>14558</v>
      </c>
      <c r="I15" s="171">
        <v>14473</v>
      </c>
      <c r="J15" s="171">
        <v>14383</v>
      </c>
      <c r="K15" s="171">
        <v>14330</v>
      </c>
      <c r="L15" s="171">
        <v>14286</v>
      </c>
      <c r="M15" s="171">
        <v>14030</v>
      </c>
      <c r="N15" s="171">
        <v>15347</v>
      </c>
      <c r="O15" s="171">
        <v>14642</v>
      </c>
      <c r="P15" s="170">
        <v>14058</v>
      </c>
      <c r="Q15" s="170">
        <v>13630</v>
      </c>
      <c r="R15" s="170">
        <v>13579</v>
      </c>
      <c r="S15" s="170">
        <v>13318</v>
      </c>
      <c r="T15" s="170">
        <v>13135</v>
      </c>
      <c r="U15" s="170">
        <v>12788</v>
      </c>
      <c r="V15" s="170">
        <v>12616</v>
      </c>
      <c r="W15" s="170">
        <v>12063</v>
      </c>
      <c r="X15" s="170">
        <v>11636</v>
      </c>
      <c r="Y15" s="170">
        <v>11440</v>
      </c>
      <c r="Z15" s="170">
        <v>11323</v>
      </c>
      <c r="AA15" s="170">
        <v>11309</v>
      </c>
      <c r="AB15" s="170">
        <v>11349</v>
      </c>
    </row>
    <row r="16" spans="3:28" ht="17.25" thickBot="1">
      <c r="C16" s="109" t="s">
        <v>495</v>
      </c>
      <c r="D16" s="109" t="s">
        <v>496</v>
      </c>
      <c r="E16" s="109"/>
      <c r="F16" s="109"/>
      <c r="G16" s="172" t="s">
        <v>447</v>
      </c>
      <c r="H16" s="172" t="s">
        <v>158</v>
      </c>
      <c r="I16" s="172" t="s">
        <v>159</v>
      </c>
      <c r="J16" s="172" t="s">
        <v>436</v>
      </c>
      <c r="K16" s="172" t="s">
        <v>415</v>
      </c>
      <c r="L16" s="172" t="s">
        <v>160</v>
      </c>
      <c r="M16" s="172" t="s">
        <v>161</v>
      </c>
      <c r="N16" s="172" t="s">
        <v>435</v>
      </c>
      <c r="O16" s="172" t="s">
        <v>414</v>
      </c>
      <c r="P16" s="172" t="s">
        <v>530</v>
      </c>
      <c r="Q16" s="172" t="s">
        <v>550</v>
      </c>
      <c r="R16" s="172" t="s">
        <v>550</v>
      </c>
      <c r="S16" s="298">
        <v>43921</v>
      </c>
      <c r="T16" s="298">
        <v>44012</v>
      </c>
      <c r="U16" s="298">
        <v>44012</v>
      </c>
      <c r="V16" s="298">
        <v>44196</v>
      </c>
      <c r="W16" s="298">
        <v>44286</v>
      </c>
      <c r="X16" s="298">
        <v>44377</v>
      </c>
      <c r="Y16" s="298">
        <v>44469</v>
      </c>
      <c r="Z16" s="298">
        <v>44561</v>
      </c>
      <c r="AA16" s="298">
        <v>44651</v>
      </c>
      <c r="AB16" s="298">
        <v>44651</v>
      </c>
    </row>
    <row r="17" spans="1:28">
      <c r="C17" s="118" t="s">
        <v>587</v>
      </c>
      <c r="D17" s="118" t="s">
        <v>588</v>
      </c>
      <c r="E17" s="114" t="s">
        <v>497</v>
      </c>
      <c r="F17" s="114" t="s">
        <v>498</v>
      </c>
      <c r="G17" s="121">
        <v>14019968</v>
      </c>
      <c r="H17" s="121">
        <v>14869743</v>
      </c>
      <c r="I17" s="121">
        <v>15566830</v>
      </c>
      <c r="J17" s="121">
        <v>15996843</v>
      </c>
      <c r="K17" s="121">
        <v>16431222</v>
      </c>
      <c r="L17" s="121">
        <v>16329736</v>
      </c>
      <c r="M17" s="121">
        <v>16199060</v>
      </c>
      <c r="N17" s="121">
        <v>15057490</v>
      </c>
      <c r="O17" s="121">
        <v>15380567</v>
      </c>
      <c r="P17" s="121">
        <v>15840643</v>
      </c>
      <c r="Q17" s="121">
        <v>16319225</v>
      </c>
      <c r="R17" s="121">
        <v>16919956</v>
      </c>
      <c r="S17" s="121">
        <v>12020262</v>
      </c>
      <c r="T17" s="121">
        <v>13064578</v>
      </c>
      <c r="U17" s="121">
        <v>14535650</v>
      </c>
      <c r="V17" s="121">
        <v>16168685</v>
      </c>
      <c r="W17" s="121">
        <v>17933020</v>
      </c>
      <c r="X17" s="121">
        <v>18850280</v>
      </c>
      <c r="Y17" s="121">
        <v>19349507</v>
      </c>
      <c r="Z17" s="121">
        <v>17560741</v>
      </c>
      <c r="AA17" s="121">
        <v>14131864</v>
      </c>
      <c r="AB17" s="121">
        <v>12655</v>
      </c>
    </row>
    <row r="18" spans="1:28">
      <c r="C18" s="117"/>
      <c r="D18" s="117"/>
      <c r="E18" s="117"/>
      <c r="F18" s="117"/>
      <c r="G18" s="174"/>
      <c r="H18" s="174"/>
      <c r="I18" s="174"/>
      <c r="J18" s="174"/>
      <c r="K18" s="174"/>
      <c r="L18" s="174"/>
      <c r="M18" s="174"/>
      <c r="N18" s="174"/>
      <c r="O18" s="174"/>
      <c r="P18" s="174"/>
      <c r="Q18" s="174"/>
      <c r="R18" s="174"/>
      <c r="S18" s="174"/>
      <c r="T18" s="174"/>
      <c r="U18" s="174"/>
    </row>
    <row r="19" spans="1:28" ht="48.75">
      <c r="A19" s="194"/>
      <c r="B19" s="425" t="s">
        <v>515</v>
      </c>
      <c r="C19" s="426" t="s">
        <v>667</v>
      </c>
      <c r="D19" s="426" t="s">
        <v>668</v>
      </c>
      <c r="E19" s="173"/>
      <c r="F19" s="173"/>
      <c r="G19" s="173"/>
      <c r="H19" s="173"/>
      <c r="I19" s="173"/>
      <c r="J19" s="173"/>
      <c r="K19" s="173"/>
      <c r="L19" s="173"/>
      <c r="M19" s="173"/>
      <c r="N19" s="173"/>
      <c r="O19" s="173"/>
    </row>
    <row r="20" spans="1:28" ht="68.25">
      <c r="A20" s="194"/>
      <c r="B20" s="425" t="s">
        <v>514</v>
      </c>
      <c r="C20" s="426" t="s">
        <v>669</v>
      </c>
      <c r="D20" s="426" t="s">
        <v>595</v>
      </c>
      <c r="G20" s="173"/>
      <c r="H20" s="173"/>
      <c r="I20" s="173"/>
      <c r="J20" s="173"/>
      <c r="K20" s="173"/>
      <c r="L20" s="173"/>
      <c r="M20" s="173"/>
      <c r="N20" s="173"/>
      <c r="O20" s="173"/>
    </row>
    <row r="21" spans="1:28" ht="19.5">
      <c r="B21" s="425" t="s">
        <v>403</v>
      </c>
      <c r="C21" s="426" t="s">
        <v>670</v>
      </c>
      <c r="D21" s="426" t="s">
        <v>671</v>
      </c>
      <c r="F21" s="173"/>
      <c r="G21" s="173"/>
      <c r="H21" s="173"/>
      <c r="I21" s="173"/>
      <c r="J21" s="173"/>
      <c r="K21" s="108"/>
      <c r="L21" s="173"/>
      <c r="M21" s="173"/>
      <c r="N21" s="173"/>
      <c r="O21" s="173"/>
    </row>
    <row r="22" spans="1:28" ht="19.5">
      <c r="B22" s="425" t="s">
        <v>404</v>
      </c>
      <c r="C22" s="426" t="s">
        <v>520</v>
      </c>
      <c r="D22" s="426" t="s">
        <v>521</v>
      </c>
      <c r="F22" s="173"/>
      <c r="G22" s="173"/>
      <c r="H22" s="173"/>
      <c r="I22" s="173"/>
      <c r="J22" s="173"/>
      <c r="K22" s="108"/>
      <c r="L22" s="173"/>
      <c r="M22" s="119"/>
      <c r="N22" s="119"/>
      <c r="O22" s="119"/>
      <c r="P22" s="119"/>
      <c r="Q22" s="119"/>
      <c r="R22" s="119"/>
      <c r="S22" s="119"/>
      <c r="T22" s="119"/>
      <c r="U22" s="119"/>
    </row>
    <row r="23" spans="1:28">
      <c r="F23" s="173"/>
      <c r="G23" s="173"/>
      <c r="H23" s="173"/>
      <c r="I23" s="173"/>
      <c r="J23" s="173"/>
      <c r="K23" s="108"/>
      <c r="L23" s="173"/>
    </row>
    <row r="24" spans="1:28">
      <c r="F24" s="173"/>
      <c r="G24" s="173"/>
      <c r="H24" s="173"/>
      <c r="I24" s="173"/>
      <c r="J24" s="173"/>
      <c r="K24" s="108"/>
      <c r="L24" s="173"/>
    </row>
    <row r="25" spans="1:28">
      <c r="F25" s="173"/>
      <c r="G25" s="173"/>
      <c r="H25" s="173"/>
      <c r="I25" s="173"/>
      <c r="J25" s="173"/>
      <c r="K25" s="108"/>
      <c r="L25" s="173"/>
    </row>
    <row r="26" spans="1:28">
      <c r="F26" s="173"/>
      <c r="G26" s="173"/>
      <c r="H26" s="173"/>
      <c r="I26" s="173"/>
      <c r="J26" s="173"/>
      <c r="K26" s="108"/>
      <c r="L26" s="173"/>
    </row>
    <row r="27" spans="1:28">
      <c r="F27" s="173"/>
      <c r="G27" s="173"/>
      <c r="H27" s="173"/>
      <c r="I27" s="173"/>
      <c r="J27" s="173"/>
      <c r="K27" s="108"/>
      <c r="L27" s="173"/>
    </row>
    <row r="28" spans="1:28">
      <c r="F28" s="173"/>
      <c r="G28" s="173"/>
      <c r="H28" s="173"/>
      <c r="I28" s="173"/>
      <c r="J28" s="173"/>
      <c r="K28" s="108"/>
      <c r="L28" s="173"/>
    </row>
    <row r="29" spans="1:28">
      <c r="F29" s="173"/>
      <c r="G29" s="173"/>
      <c r="H29" s="173"/>
      <c r="I29" s="173"/>
      <c r="J29" s="173"/>
      <c r="K29" s="108"/>
      <c r="L29" s="173"/>
    </row>
    <row r="30" spans="1:28">
      <c r="F30" s="173"/>
      <c r="G30" s="173"/>
      <c r="H30" s="173"/>
      <c r="I30" s="173"/>
      <c r="J30" s="173"/>
      <c r="K30" s="108"/>
      <c r="L30" s="173"/>
    </row>
    <row r="31" spans="1:28">
      <c r="F31" s="173"/>
      <c r="G31" s="173"/>
      <c r="H31" s="173"/>
      <c r="I31" s="173"/>
      <c r="J31" s="173"/>
      <c r="K31" s="108"/>
      <c r="L31" s="173"/>
    </row>
    <row r="32" spans="1:28">
      <c r="F32" s="173"/>
      <c r="G32" s="173"/>
      <c r="H32" s="173"/>
      <c r="I32" s="173"/>
      <c r="J32" s="173"/>
      <c r="K32" s="108"/>
      <c r="L32" s="173"/>
    </row>
    <row r="33" spans="6:12">
      <c r="F33" s="173"/>
      <c r="G33" s="173"/>
      <c r="H33" s="173"/>
      <c r="I33" s="173"/>
      <c r="J33" s="173"/>
      <c r="K33" s="108"/>
      <c r="L33" s="173"/>
    </row>
    <row r="34" spans="6:12">
      <c r="F34" s="173"/>
      <c r="G34" s="173"/>
      <c r="H34" s="173"/>
      <c r="I34" s="173"/>
      <c r="J34" s="173"/>
      <c r="K34" s="108"/>
      <c r="L34" s="173"/>
    </row>
    <row r="35" spans="6:12">
      <c r="F35" s="173"/>
      <c r="G35" s="173"/>
      <c r="H35" s="173"/>
      <c r="I35" s="173"/>
      <c r="J35" s="173"/>
      <c r="K35" s="108"/>
      <c r="L35" s="173"/>
    </row>
    <row r="36" spans="6:12">
      <c r="F36" s="173"/>
      <c r="G36" s="173"/>
      <c r="H36" s="173"/>
      <c r="I36" s="173"/>
      <c r="J36" s="173"/>
      <c r="K36" s="108"/>
      <c r="L36" s="173"/>
    </row>
    <row r="37" spans="6:12">
      <c r="F37" s="173"/>
      <c r="G37" s="173"/>
      <c r="H37" s="173"/>
      <c r="I37" s="173"/>
      <c r="J37" s="173"/>
      <c r="K37" s="108"/>
      <c r="L37" s="173"/>
    </row>
    <row r="38" spans="6:12">
      <c r="F38" s="173"/>
      <c r="G38" s="173"/>
      <c r="H38" s="173"/>
      <c r="I38" s="173"/>
      <c r="J38" s="173"/>
      <c r="K38" s="108"/>
      <c r="L38" s="173"/>
    </row>
    <row r="39" spans="6:12">
      <c r="F39" s="173"/>
      <c r="G39" s="173"/>
      <c r="H39" s="173"/>
      <c r="I39" s="173"/>
      <c r="J39" s="173"/>
      <c r="K39" s="108"/>
      <c r="L39" s="173"/>
    </row>
    <row r="40" spans="6:12">
      <c r="F40" s="173"/>
      <c r="G40" s="173"/>
      <c r="H40" s="173"/>
      <c r="I40" s="173"/>
      <c r="J40" s="173"/>
      <c r="K40" s="108"/>
      <c r="L40" s="173"/>
    </row>
    <row r="41" spans="6:12">
      <c r="F41" s="173"/>
      <c r="G41" s="173"/>
      <c r="H41" s="173"/>
      <c r="I41" s="173"/>
      <c r="J41" s="173"/>
      <c r="K41" s="108"/>
      <c r="L41" s="173"/>
    </row>
    <row r="42" spans="6:12">
      <c r="F42" s="173"/>
      <c r="G42" s="173"/>
      <c r="H42" s="173"/>
      <c r="I42" s="173"/>
      <c r="J42" s="173"/>
      <c r="K42" s="108"/>
      <c r="L42" s="173"/>
    </row>
    <row r="43" spans="6:12">
      <c r="F43" s="173"/>
      <c r="G43" s="173"/>
      <c r="H43" s="173"/>
      <c r="I43" s="173"/>
      <c r="J43" s="173"/>
      <c r="K43" s="108"/>
      <c r="L43" s="173"/>
    </row>
    <row r="44" spans="6:12">
      <c r="F44" s="173"/>
      <c r="G44" s="173"/>
      <c r="H44" s="173"/>
      <c r="I44" s="173"/>
      <c r="J44" s="173"/>
      <c r="K44" s="108"/>
      <c r="L44" s="173"/>
    </row>
    <row r="45" spans="6:12">
      <c r="F45" s="173"/>
      <c r="G45" s="173"/>
      <c r="H45" s="173"/>
      <c r="I45" s="173"/>
      <c r="J45" s="173"/>
      <c r="K45" s="108"/>
      <c r="L45" s="173"/>
    </row>
    <row r="46" spans="6:12">
      <c r="F46" s="173"/>
      <c r="G46" s="173"/>
      <c r="H46" s="173"/>
      <c r="I46" s="173"/>
      <c r="J46" s="173"/>
      <c r="K46" s="108"/>
      <c r="L46" s="173"/>
    </row>
    <row r="47" spans="6:12">
      <c r="F47" s="173"/>
      <c r="G47" s="173"/>
      <c r="H47" s="173"/>
      <c r="I47" s="173"/>
      <c r="J47" s="173"/>
      <c r="K47" s="108"/>
      <c r="L47" s="173"/>
    </row>
    <row r="48" spans="6:12">
      <c r="F48" s="173"/>
      <c r="G48" s="173"/>
      <c r="H48" s="173"/>
      <c r="I48" s="173"/>
      <c r="J48" s="173"/>
      <c r="K48" s="108"/>
      <c r="L48" s="173"/>
    </row>
    <row r="49" spans="6:12">
      <c r="F49" s="173"/>
      <c r="G49" s="173"/>
      <c r="H49" s="173"/>
      <c r="I49" s="173"/>
      <c r="J49" s="173"/>
      <c r="K49" s="108"/>
      <c r="L49" s="173"/>
    </row>
    <row r="50" spans="6:12">
      <c r="F50" s="173"/>
      <c r="G50" s="173"/>
      <c r="H50" s="173"/>
      <c r="I50" s="173"/>
      <c r="J50" s="173"/>
      <c r="K50" s="108"/>
      <c r="L50" s="173"/>
    </row>
    <row r="51" spans="6:12">
      <c r="F51" s="173"/>
      <c r="G51" s="173"/>
      <c r="H51" s="173"/>
      <c r="I51" s="173"/>
      <c r="J51" s="173"/>
      <c r="K51" s="108"/>
      <c r="L51" s="173"/>
    </row>
    <row r="52" spans="6:12">
      <c r="F52" s="173"/>
      <c r="G52" s="173"/>
      <c r="H52" s="173"/>
      <c r="I52" s="173"/>
      <c r="J52" s="173"/>
      <c r="K52" s="108"/>
      <c r="L52" s="173"/>
    </row>
    <row r="53" spans="6:12">
      <c r="F53" s="173"/>
      <c r="G53" s="173"/>
      <c r="H53" s="173"/>
      <c r="I53" s="173"/>
      <c r="J53" s="173"/>
      <c r="K53" s="108"/>
      <c r="L53" s="173"/>
    </row>
    <row r="54" spans="6:12">
      <c r="F54" s="173"/>
      <c r="G54" s="173"/>
      <c r="H54" s="173"/>
      <c r="I54" s="173"/>
      <c r="J54" s="173"/>
      <c r="K54" s="108"/>
      <c r="L54" s="173"/>
    </row>
    <row r="55" spans="6:12">
      <c r="F55" s="173"/>
      <c r="G55" s="173"/>
      <c r="H55" s="173"/>
      <c r="I55" s="173"/>
      <c r="J55" s="173"/>
      <c r="K55" s="108"/>
      <c r="L55" s="173"/>
    </row>
    <row r="56" spans="6:12">
      <c r="F56" s="173"/>
      <c r="G56" s="173"/>
      <c r="H56" s="173"/>
      <c r="I56" s="173"/>
      <c r="J56" s="173"/>
      <c r="K56" s="108"/>
      <c r="L56" s="173"/>
    </row>
    <row r="57" spans="6:12">
      <c r="F57" s="173"/>
      <c r="G57" s="173"/>
      <c r="H57" s="173"/>
      <c r="I57" s="173"/>
      <c r="J57" s="173"/>
      <c r="K57" s="108"/>
      <c r="L57" s="173"/>
    </row>
    <row r="58" spans="6:12">
      <c r="F58" s="173"/>
      <c r="G58" s="173"/>
      <c r="H58" s="173"/>
      <c r="I58" s="173"/>
      <c r="J58" s="173"/>
      <c r="K58" s="108"/>
      <c r="L58" s="173"/>
    </row>
    <row r="59" spans="6:12">
      <c r="F59" s="173"/>
      <c r="G59" s="173"/>
      <c r="H59" s="173"/>
      <c r="I59" s="173"/>
      <c r="J59" s="173"/>
      <c r="K59" s="108"/>
      <c r="L59" s="173"/>
    </row>
    <row r="60" spans="6:12">
      <c r="F60" s="173"/>
      <c r="G60" s="173"/>
      <c r="H60" s="173"/>
      <c r="I60" s="173"/>
      <c r="J60" s="173"/>
      <c r="K60" s="108"/>
      <c r="L60" s="173"/>
    </row>
    <row r="61" spans="6:12">
      <c r="F61" s="173"/>
      <c r="G61" s="173"/>
      <c r="H61" s="173"/>
      <c r="I61" s="173"/>
      <c r="J61" s="173"/>
      <c r="K61" s="108"/>
      <c r="L61" s="173"/>
    </row>
    <row r="62" spans="6:12">
      <c r="F62" s="173"/>
      <c r="G62" s="173"/>
      <c r="H62" s="173"/>
      <c r="I62" s="173"/>
      <c r="J62" s="173"/>
      <c r="K62" s="108"/>
      <c r="L62" s="173"/>
    </row>
    <row r="63" spans="6:12">
      <c r="F63" s="173"/>
      <c r="G63" s="173"/>
      <c r="H63" s="173"/>
      <c r="I63" s="173"/>
      <c r="J63" s="173"/>
      <c r="K63" s="108"/>
      <c r="L63" s="173"/>
    </row>
    <row r="64" spans="6:12">
      <c r="F64" s="173"/>
      <c r="G64" s="173"/>
      <c r="H64" s="173"/>
      <c r="I64" s="173"/>
      <c r="J64" s="173"/>
      <c r="K64" s="108"/>
      <c r="L64" s="173"/>
    </row>
    <row r="65" spans="6:12">
      <c r="F65" s="173"/>
      <c r="G65" s="173"/>
      <c r="H65" s="173"/>
      <c r="I65" s="173"/>
      <c r="J65" s="173"/>
      <c r="K65" s="108"/>
      <c r="L65" s="173"/>
    </row>
  </sheetData>
  <customSheetViews>
    <customSheetView guid="{94D3F5C6-9F13-4557-913D-E7CD376B110B}" fitToPage="1" hiddenColumns="1">
      <pane xSplit="20" ySplit="3" topLeftCell="V4" activePane="bottomRight" state="frozen"/>
      <selection pane="bottomRight" activeCell="AK14" sqref="AK14"/>
      <pageMargins left="0.7" right="0.7" top="0.75" bottom="0.75" header="0.3" footer="0.3"/>
      <pageSetup paperSize="9" scale="37" fitToHeight="0" orientation="landscape" r:id="rId1"/>
    </customSheetView>
    <customSheetView guid="{899D69CD-4B7E-42BC-9944-5BD922EB798C}" fitToPage="1">
      <selection activeCell="P14" sqref="P14"/>
      <pageMargins left="0.7" right="0.7" top="0.75" bottom="0.75" header="0.3" footer="0.3"/>
      <pageSetup paperSize="9" scale="37" fitToHeight="0" orientation="landscape" r:id="rId2"/>
    </customSheetView>
    <customSheetView guid="{25FAB884-5E17-4008-8139-33D910C7DEFE}" fitToPage="1">
      <selection activeCell="P14" sqref="P14"/>
      <pageMargins left="0.7" right="0.7" top="0.75" bottom="0.75" header="0.3" footer="0.3"/>
      <pageSetup paperSize="9" scale="37" fitToHeight="0" orientation="landscape" r:id="rId3"/>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4"/>
    </customSheetView>
    <customSheetView guid="{12F8D032-8143-430B-8DFF-852E8796C402}" showGridLines="0" fitToPage="1" topLeftCell="B10">
      <selection activeCell="K20" sqref="K20"/>
      <pageMargins left="0.7" right="0.7" top="0.75" bottom="0.75" header="0.3" footer="0.3"/>
      <pageSetup paperSize="9" scale="37" fitToHeight="0" orientation="landscape" r:id="rId5"/>
    </customSheetView>
    <customSheetView guid="{8DA78CF1-615A-4626-9893-6751995631A4}" showGridLines="0" fitToPage="1" topLeftCell="P1">
      <selection activeCell="G25" sqref="G25"/>
      <pageMargins left="0.7" right="0.7" top="0.75" bottom="0.75" header="0.3" footer="0.3"/>
      <pageSetup paperSize="9" scale="37" fitToHeight="0" orientation="landscape" r:id="rId6"/>
    </customSheetView>
    <customSheetView guid="{57267270-6A97-4850-9DB6-FE6B399379AA}" showGridLines="0" fitToPage="1" topLeftCell="B1">
      <selection activeCell="C32" sqref="C32"/>
      <pageMargins left="0.7" right="0.7" top="0.75" bottom="0.75" header="0.3" footer="0.3"/>
      <pageSetup paperSize="9" scale="37" fitToHeight="0" orientation="landscape" r:id="rId7"/>
    </customSheetView>
    <customSheetView guid="{687A4863-1825-4D63-B732-E76682E6DE4F}" fitToPage="1" state="hidden">
      <selection activeCell="K28" sqref="K28"/>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94D3F5C6-9F13-4557-913D-E7CD376B110B}" state="hidden">
      <selection activeCell="K36" sqref="K36"/>
      <pageMargins left="0.7" right="0.7" top="0.75" bottom="0.75" header="0.3" footer="0.3"/>
      <pageSetup paperSize="9" orientation="portrait" r:id="rId1"/>
    </customSheetView>
    <customSheetView guid="{899D69CD-4B7E-42BC-9944-5BD922EB798C}">
      <selection activeCell="K36" sqref="K36"/>
      <pageMargins left="0.7" right="0.7" top="0.75" bottom="0.75" header="0.3" footer="0.3"/>
      <pageSetup paperSize="9" orientation="portrait" r:id="rId2"/>
    </customSheetView>
    <customSheetView guid="{25FAB884-5E17-4008-8139-33D910C7DEFE}">
      <selection activeCell="K36" sqref="K36"/>
      <pageMargins left="0.7" right="0.7" top="0.75" bottom="0.75" header="0.3" footer="0.3"/>
      <pageSetup paperSize="9" orientation="portrait" r:id="rId3"/>
    </customSheetView>
    <customSheetView guid="{9AF4A83C-CF57-4B40-8A74-6A0EA6C2FE5C}">
      <selection activeCell="O27" sqref="O27"/>
      <pageMargins left="0.7" right="0.7" top="0.75" bottom="0.75" header="0.3" footer="0.3"/>
      <pageSetup paperSize="9" orientation="portrait" horizontalDpi="1200" verticalDpi="1200" r:id="rId4"/>
    </customSheetView>
    <customSheetView guid="{12F8D032-8143-430B-8DFF-852E8796C402}" state="hidden">
      <selection activeCell="D13" sqref="D13"/>
      <pageMargins left="0.7" right="0.7" top="0.75" bottom="0.75" header="0.3" footer="0.3"/>
    </customSheetView>
    <customSheetView guid="{8DA78CF1-615A-4626-9893-6751995631A4}">
      <selection activeCell="K36" sqref="K36"/>
      <pageMargins left="0.7" right="0.7" top="0.75" bottom="0.75" header="0.3" footer="0.3"/>
    </customSheetView>
    <customSheetView guid="{687A4863-1825-4D63-B732-E76682E6DE4F}" state="hidden">
      <selection activeCell="O27" sqref="O27"/>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94D3F5C6-9F13-4557-913D-E7CD376B110B}" state="hidden">
      <selection activeCell="D31" sqref="D31"/>
      <pageMargins left="0.7" right="0.7" top="0.75" bottom="0.75" header="0.3" footer="0.3"/>
      <pageSetup paperSize="9" orientation="portrait" r:id="rId1"/>
    </customSheetView>
    <customSheetView guid="{899D69CD-4B7E-42BC-9944-5BD922EB798C}" state="hidden">
      <selection activeCell="D31" sqref="D31"/>
      <pageMargins left="0.7" right="0.7" top="0.75" bottom="0.75" header="0.3" footer="0.3"/>
      <pageSetup paperSize="9" orientation="portrait" r:id="rId2"/>
    </customSheetView>
    <customSheetView guid="{25FAB884-5E17-4008-8139-33D910C7DEFE}" state="hidden">
      <selection activeCell="D31" sqref="D31"/>
      <pageMargins left="0.7" right="0.7" top="0.75" bottom="0.75" header="0.3" footer="0.3"/>
      <pageSetup paperSize="9" orientation="portrait" r:id="rId3"/>
    </customSheetView>
    <customSheetView guid="{9AF4A83C-CF57-4B40-8A74-6A0EA6C2FE5C}">
      <selection activeCell="D31" sqref="D31"/>
      <pageMargins left="0.7" right="0.7" top="0.75" bottom="0.75" header="0.3" footer="0.3"/>
      <pageSetup paperSize="9" orientation="portrait" horizontalDpi="1200" verticalDpi="1200" r:id="rId4"/>
    </customSheetView>
    <customSheetView guid="{12F8D032-8143-430B-8DFF-852E8796C402}"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687A4863-1825-4D63-B732-E76682E6DE4F}" state="hidden">
      <selection activeCell="D31" sqref="D3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7"/>
  <sheetViews>
    <sheetView topLeftCell="C1" zoomScale="90" zoomScaleNormal="90" zoomScaleSheetLayoutView="90" workbookViewId="0">
      <pane xSplit="1" ySplit="1" topLeftCell="D2" activePane="bottomRight" state="frozen"/>
      <selection activeCell="C1" sqref="C1"/>
      <selection pane="topRight" activeCell="D1" sqref="D1"/>
      <selection pane="bottomLeft" activeCell="C2" sqref="C2"/>
      <selection pane="bottomRight" activeCell="M22" sqref="M22"/>
    </sheetView>
  </sheetViews>
  <sheetFormatPr defaultColWidth="9.7109375" defaultRowHeight="14.25"/>
  <cols>
    <col min="1" max="1" width="5.28515625" style="6" customWidth="1"/>
    <col min="2" max="2" width="55.42578125" style="6" customWidth="1"/>
    <col min="3" max="3" width="52.42578125" style="6" customWidth="1"/>
    <col min="4" max="6" width="13.42578125" style="6" customWidth="1"/>
    <col min="7" max="16384" width="9.7109375" style="6"/>
  </cols>
  <sheetData>
    <row r="1" spans="2:6" s="21" customFormat="1" ht="32.25" customHeight="1" thickBot="1">
      <c r="B1" s="4" t="s">
        <v>302</v>
      </c>
      <c r="C1" s="4" t="s">
        <v>281</v>
      </c>
      <c r="D1" s="234">
        <v>44561</v>
      </c>
      <c r="E1" s="234">
        <v>44651</v>
      </c>
      <c r="F1" s="234">
        <v>44742</v>
      </c>
    </row>
    <row r="2" spans="2:6" ht="15" customHeight="1">
      <c r="B2" s="22" t="s">
        <v>59</v>
      </c>
      <c r="C2" s="22" t="s">
        <v>15</v>
      </c>
    </row>
    <row r="3" spans="2:6" ht="15" customHeight="1">
      <c r="B3" s="8" t="s">
        <v>105</v>
      </c>
      <c r="C3" s="8" t="s">
        <v>46</v>
      </c>
      <c r="D3" s="9">
        <v>8438275</v>
      </c>
      <c r="E3" s="9">
        <v>7446378</v>
      </c>
      <c r="F3" s="9">
        <v>6234817</v>
      </c>
    </row>
    <row r="4" spans="2:6" ht="15" customHeight="1">
      <c r="B4" s="8" t="s">
        <v>60</v>
      </c>
      <c r="C4" s="8" t="s">
        <v>16</v>
      </c>
      <c r="D4" s="9">
        <v>2690252</v>
      </c>
      <c r="E4" s="9">
        <v>5603977</v>
      </c>
      <c r="F4" s="9">
        <v>5208983</v>
      </c>
    </row>
    <row r="5" spans="2:6" ht="16.899999999999999" customHeight="1">
      <c r="B5" s="8" t="s">
        <v>61</v>
      </c>
      <c r="C5" s="8" t="s">
        <v>17</v>
      </c>
      <c r="D5" s="9">
        <v>4183294</v>
      </c>
      <c r="E5" s="9">
        <v>6582190</v>
      </c>
      <c r="F5" s="9">
        <v>9532302</v>
      </c>
    </row>
    <row r="6" spans="2:6" ht="15" customHeight="1">
      <c r="B6" s="8" t="s">
        <v>126</v>
      </c>
      <c r="C6" s="8" t="s">
        <v>300</v>
      </c>
      <c r="D6" s="9">
        <v>146391345</v>
      </c>
      <c r="E6" s="9">
        <v>149702254</v>
      </c>
      <c r="F6" s="9">
        <v>152635266</v>
      </c>
    </row>
    <row r="7" spans="2:6" ht="15" customHeight="1">
      <c r="B7" s="8" t="s">
        <v>122</v>
      </c>
      <c r="C7" s="8" t="s">
        <v>124</v>
      </c>
      <c r="D7" s="9">
        <v>133378724</v>
      </c>
      <c r="E7" s="9">
        <v>136557896</v>
      </c>
      <c r="F7" s="9">
        <v>138934740</v>
      </c>
    </row>
    <row r="8" spans="2:6" ht="24.6" customHeight="1">
      <c r="B8" s="8" t="s">
        <v>141</v>
      </c>
      <c r="C8" s="8" t="s">
        <v>142</v>
      </c>
      <c r="D8" s="9">
        <v>1729848</v>
      </c>
      <c r="E8" s="9">
        <v>1782741</v>
      </c>
      <c r="F8" s="9">
        <v>2134840</v>
      </c>
    </row>
    <row r="9" spans="2:6" ht="15" customHeight="1">
      <c r="B9" s="8" t="s">
        <v>123</v>
      </c>
      <c r="C9" s="8" t="s">
        <v>125</v>
      </c>
      <c r="D9" s="9">
        <v>553830</v>
      </c>
      <c r="E9" s="9">
        <v>456836</v>
      </c>
      <c r="F9" s="9">
        <v>382811</v>
      </c>
    </row>
    <row r="10" spans="2:6" ht="15" customHeight="1">
      <c r="B10" s="8" t="s">
        <v>652</v>
      </c>
      <c r="C10" s="8" t="s">
        <v>653</v>
      </c>
      <c r="D10" s="9">
        <v>10728943</v>
      </c>
      <c r="E10" s="9">
        <v>10904781</v>
      </c>
      <c r="F10" s="9">
        <v>11182875</v>
      </c>
    </row>
    <row r="11" spans="2:6" ht="15" customHeight="1">
      <c r="B11" s="8" t="s">
        <v>100</v>
      </c>
      <c r="C11" s="8" t="s">
        <v>101</v>
      </c>
      <c r="D11" s="9">
        <v>453372</v>
      </c>
      <c r="E11" s="9">
        <v>754142</v>
      </c>
      <c r="F11" s="9">
        <v>1286283</v>
      </c>
    </row>
    <row r="12" spans="2:6" ht="15" customHeight="1">
      <c r="B12" s="8" t="s">
        <v>104</v>
      </c>
      <c r="C12" s="8" t="s">
        <v>236</v>
      </c>
      <c r="D12" s="9">
        <v>0</v>
      </c>
      <c r="E12" s="9">
        <v>0</v>
      </c>
      <c r="F12" s="9">
        <v>0</v>
      </c>
    </row>
    <row r="13" spans="2:6" ht="15" customHeight="1">
      <c r="B13" s="8" t="s">
        <v>127</v>
      </c>
      <c r="C13" s="8" t="s">
        <v>128</v>
      </c>
      <c r="D13" s="9">
        <v>71866260</v>
      </c>
      <c r="E13" s="9">
        <v>66394854</v>
      </c>
      <c r="F13" s="9">
        <v>62902779</v>
      </c>
    </row>
    <row r="14" spans="2:6" ht="29.65" customHeight="1">
      <c r="B14" s="8" t="s">
        <v>156</v>
      </c>
      <c r="C14" s="8" t="s">
        <v>237</v>
      </c>
      <c r="D14" s="9">
        <v>70064796</v>
      </c>
      <c r="E14" s="9">
        <v>63541779</v>
      </c>
      <c r="F14" s="9">
        <v>47864390</v>
      </c>
    </row>
    <row r="15" spans="2:6" ht="30" customHeight="1">
      <c r="B15" s="8" t="s">
        <v>139</v>
      </c>
      <c r="C15" s="8" t="s">
        <v>238</v>
      </c>
      <c r="D15" s="9">
        <v>116977</v>
      </c>
      <c r="E15" s="9">
        <v>123248</v>
      </c>
      <c r="F15" s="9">
        <v>117252</v>
      </c>
    </row>
    <row r="16" spans="2:6" ht="17.649999999999999" customHeight="1">
      <c r="B16" s="380" t="s">
        <v>616</v>
      </c>
      <c r="C16" s="8" t="s">
        <v>616</v>
      </c>
      <c r="D16" s="9">
        <v>1421272</v>
      </c>
      <c r="E16" s="9">
        <v>2455419</v>
      </c>
      <c r="F16" s="9">
        <v>14740412</v>
      </c>
    </row>
    <row r="17" spans="2:6" ht="27" customHeight="1">
      <c r="B17" s="8" t="s">
        <v>157</v>
      </c>
      <c r="C17" s="8" t="s">
        <v>239</v>
      </c>
      <c r="D17" s="9">
        <v>259788</v>
      </c>
      <c r="E17" s="9">
        <v>270798</v>
      </c>
      <c r="F17" s="9">
        <v>177287</v>
      </c>
    </row>
    <row r="18" spans="2:6" ht="27.6" customHeight="1">
      <c r="B18" s="303" t="s">
        <v>590</v>
      </c>
      <c r="C18" s="301" t="s">
        <v>589</v>
      </c>
      <c r="D18" s="9">
        <v>3427</v>
      </c>
      <c r="E18" s="9">
        <v>3610</v>
      </c>
      <c r="F18" s="9">
        <v>3438</v>
      </c>
    </row>
    <row r="19" spans="2:6" ht="16.899999999999999" customHeight="1">
      <c r="B19" s="8" t="s">
        <v>552</v>
      </c>
      <c r="C19" s="8" t="s">
        <v>553</v>
      </c>
      <c r="D19" s="9">
        <v>534437</v>
      </c>
      <c r="E19" s="9">
        <v>624650</v>
      </c>
      <c r="F19" s="9">
        <v>555000</v>
      </c>
    </row>
    <row r="20" spans="2:6" ht="15" customHeight="1">
      <c r="B20" s="8" t="s">
        <v>137</v>
      </c>
      <c r="C20" s="8" t="s">
        <v>138</v>
      </c>
      <c r="D20" s="9">
        <v>932740</v>
      </c>
      <c r="E20" s="9">
        <v>950441</v>
      </c>
      <c r="F20" s="9">
        <v>871903</v>
      </c>
    </row>
    <row r="21" spans="2:6" ht="15" customHeight="1">
      <c r="B21" s="8" t="s">
        <v>62</v>
      </c>
      <c r="C21" s="8" t="s">
        <v>19</v>
      </c>
      <c r="D21" s="9">
        <v>692802</v>
      </c>
      <c r="E21" s="9">
        <v>666472</v>
      </c>
      <c r="F21" s="9">
        <v>654248</v>
      </c>
    </row>
    <row r="22" spans="2:6" ht="15" customHeight="1">
      <c r="B22" s="8" t="s">
        <v>63</v>
      </c>
      <c r="C22" s="8" t="s">
        <v>45</v>
      </c>
      <c r="D22" s="9">
        <v>1712056</v>
      </c>
      <c r="E22" s="9">
        <v>1712056</v>
      </c>
      <c r="F22" s="9">
        <v>1712056</v>
      </c>
    </row>
    <row r="23" spans="2:6" ht="15" customHeight="1">
      <c r="B23" s="8" t="s">
        <v>64</v>
      </c>
      <c r="C23" s="8" t="s">
        <v>20</v>
      </c>
      <c r="D23" s="9">
        <v>732909</v>
      </c>
      <c r="E23" s="9">
        <v>697501</v>
      </c>
      <c r="F23" s="9">
        <v>656417</v>
      </c>
    </row>
    <row r="24" spans="2:6" ht="15" customHeight="1">
      <c r="B24" s="8" t="s">
        <v>149</v>
      </c>
      <c r="C24" s="8" t="s">
        <v>150</v>
      </c>
      <c r="D24" s="9">
        <v>517102</v>
      </c>
      <c r="E24" s="9">
        <v>559918</v>
      </c>
      <c r="F24" s="9">
        <v>535231</v>
      </c>
    </row>
    <row r="25" spans="2:6" ht="15" customHeight="1">
      <c r="B25" s="8" t="s">
        <v>65</v>
      </c>
      <c r="C25" s="8" t="s">
        <v>21</v>
      </c>
      <c r="D25" s="9">
        <v>216884</v>
      </c>
      <c r="E25" s="9">
        <v>221469</v>
      </c>
      <c r="F25" s="9">
        <v>257476</v>
      </c>
    </row>
    <row r="26" spans="2:6" ht="15" customHeight="1">
      <c r="B26" s="8" t="s">
        <v>66</v>
      </c>
      <c r="C26" s="8" t="s">
        <v>22</v>
      </c>
      <c r="D26" s="9">
        <v>2383710</v>
      </c>
      <c r="E26" s="9">
        <v>2373513</v>
      </c>
      <c r="F26" s="9">
        <v>2030765</v>
      </c>
    </row>
    <row r="27" spans="2:6" ht="15" customHeight="1">
      <c r="B27" s="8" t="s">
        <v>621</v>
      </c>
      <c r="C27" s="8" t="s">
        <v>622</v>
      </c>
      <c r="D27" s="9">
        <v>4817</v>
      </c>
      <c r="E27" s="9">
        <v>4879</v>
      </c>
      <c r="F27" s="9">
        <v>4758</v>
      </c>
    </row>
    <row r="28" spans="2:6" ht="15" customHeight="1">
      <c r="B28" s="8" t="s">
        <v>67</v>
      </c>
      <c r="C28" s="8" t="s">
        <v>23</v>
      </c>
      <c r="D28" s="9">
        <v>1267009</v>
      </c>
      <c r="E28" s="9">
        <v>1643818</v>
      </c>
      <c r="F28" s="9">
        <v>1426322</v>
      </c>
    </row>
    <row r="29" spans="2:6" ht="15" customHeight="1">
      <c r="B29" s="23" t="s">
        <v>68</v>
      </c>
      <c r="C29" s="23" t="s">
        <v>24</v>
      </c>
      <c r="D29" s="24">
        <v>243017264</v>
      </c>
      <c r="E29" s="24">
        <v>245938512</v>
      </c>
      <c r="F29" s="24">
        <v>246504606</v>
      </c>
    </row>
    <row r="30" spans="2:6" ht="15" customHeight="1">
      <c r="B30" s="25" t="s">
        <v>69</v>
      </c>
      <c r="C30" s="25" t="s">
        <v>25</v>
      </c>
    </row>
    <row r="31" spans="2:6" ht="15" customHeight="1">
      <c r="B31" s="8" t="s">
        <v>70</v>
      </c>
      <c r="C31" s="8" t="s">
        <v>26</v>
      </c>
      <c r="D31" s="9">
        <v>4400138</v>
      </c>
      <c r="E31" s="9">
        <v>4543539</v>
      </c>
      <c r="F31" s="9">
        <v>4865023</v>
      </c>
    </row>
    <row r="32" spans="2:6" ht="17.649999999999999" customHeight="1">
      <c r="B32" s="8" t="s">
        <v>301</v>
      </c>
      <c r="C32" s="8" t="s">
        <v>27</v>
      </c>
      <c r="D32" s="9">
        <v>5640415</v>
      </c>
      <c r="E32" s="9">
        <v>8057783</v>
      </c>
      <c r="F32" s="9">
        <v>10411558</v>
      </c>
    </row>
    <row r="33" spans="2:6" ht="15" customHeight="1">
      <c r="B33" s="8" t="s">
        <v>71</v>
      </c>
      <c r="C33" s="8" t="s">
        <v>28</v>
      </c>
      <c r="D33" s="9">
        <v>185373443</v>
      </c>
      <c r="E33" s="9">
        <v>187320166</v>
      </c>
      <c r="F33" s="9">
        <v>183536302</v>
      </c>
    </row>
    <row r="34" spans="2:6" ht="15" customHeight="1">
      <c r="B34" s="8" t="s">
        <v>102</v>
      </c>
      <c r="C34" s="8" t="s">
        <v>103</v>
      </c>
      <c r="D34" s="9">
        <v>510277</v>
      </c>
      <c r="E34" s="9">
        <v>623626</v>
      </c>
      <c r="F34" s="9">
        <v>879858</v>
      </c>
    </row>
    <row r="35" spans="2:6" ht="15" customHeight="1">
      <c r="B35" s="8" t="s">
        <v>72</v>
      </c>
      <c r="C35" s="8" t="s">
        <v>29</v>
      </c>
      <c r="D35" s="9">
        <v>12805462</v>
      </c>
      <c r="E35" s="9">
        <v>11165695</v>
      </c>
      <c r="F35" s="9">
        <v>10355769</v>
      </c>
    </row>
    <row r="36" spans="2:6" ht="15" customHeight="1">
      <c r="B36" s="8" t="s">
        <v>151</v>
      </c>
      <c r="C36" s="8" t="s">
        <v>152</v>
      </c>
      <c r="D36" s="9">
        <v>452499</v>
      </c>
      <c r="E36" s="9">
        <v>500320</v>
      </c>
      <c r="F36" s="9">
        <v>473240</v>
      </c>
    </row>
    <row r="37" spans="2:6" ht="15" customHeight="1">
      <c r="B37" s="8" t="s">
        <v>73</v>
      </c>
      <c r="C37" s="8" t="s">
        <v>30</v>
      </c>
      <c r="D37" s="9">
        <v>2750440</v>
      </c>
      <c r="E37" s="9">
        <v>2773445</v>
      </c>
      <c r="F37" s="9">
        <v>2791968</v>
      </c>
    </row>
    <row r="38" spans="2:6" ht="15" customHeight="1">
      <c r="B38" s="8" t="s">
        <v>74</v>
      </c>
      <c r="C38" s="8" t="s">
        <v>31</v>
      </c>
      <c r="D38" s="9">
        <v>0</v>
      </c>
      <c r="E38" s="9">
        <v>0</v>
      </c>
      <c r="F38" s="9">
        <v>0</v>
      </c>
    </row>
    <row r="39" spans="2:6" ht="15" customHeight="1">
      <c r="B39" s="8"/>
      <c r="C39" s="8" t="s">
        <v>640</v>
      </c>
      <c r="D39" s="9">
        <v>0</v>
      </c>
      <c r="E39" s="9">
        <v>11249</v>
      </c>
      <c r="F39" s="9">
        <v>176</v>
      </c>
    </row>
    <row r="40" spans="2:6" ht="16.350000000000001" customHeight="1">
      <c r="B40" s="8" t="s">
        <v>129</v>
      </c>
      <c r="C40" s="8" t="s">
        <v>131</v>
      </c>
      <c r="D40" s="9">
        <v>60811</v>
      </c>
      <c r="E40" s="9">
        <v>51382</v>
      </c>
      <c r="F40" s="9">
        <v>56948</v>
      </c>
    </row>
    <row r="41" spans="2:6" ht="15" customHeight="1">
      <c r="B41" s="8" t="s">
        <v>130</v>
      </c>
      <c r="C41" s="8" t="s">
        <v>132</v>
      </c>
      <c r="D41" s="9">
        <v>499913</v>
      </c>
      <c r="E41" s="9">
        <v>500862</v>
      </c>
      <c r="F41" s="9">
        <v>614451</v>
      </c>
    </row>
    <row r="42" spans="2:6" ht="15" customHeight="1">
      <c r="B42" s="8" t="s">
        <v>109</v>
      </c>
      <c r="C42" s="8" t="s">
        <v>32</v>
      </c>
      <c r="D42" s="9">
        <v>3310290</v>
      </c>
      <c r="E42" s="9">
        <v>3383192</v>
      </c>
      <c r="F42" s="9">
        <v>4054594</v>
      </c>
    </row>
    <row r="43" spans="2:6" ht="15" customHeight="1">
      <c r="B43" s="26" t="s">
        <v>75</v>
      </c>
      <c r="C43" s="26" t="s">
        <v>33</v>
      </c>
      <c r="D43" s="27">
        <v>215803688</v>
      </c>
      <c r="E43" s="27">
        <v>218931259</v>
      </c>
      <c r="F43" s="27">
        <v>218039887</v>
      </c>
    </row>
    <row r="44" spans="2:6" ht="15" customHeight="1">
      <c r="B44" s="25" t="s">
        <v>76</v>
      </c>
      <c r="C44" s="25" t="s">
        <v>34</v>
      </c>
      <c r="D44" s="9"/>
      <c r="E44" s="9"/>
      <c r="F44" s="9"/>
    </row>
    <row r="45" spans="2:6" ht="15" customHeight="1">
      <c r="B45" s="26" t="s">
        <v>145</v>
      </c>
      <c r="C45" s="26" t="s">
        <v>617</v>
      </c>
      <c r="D45" s="27">
        <v>25531680</v>
      </c>
      <c r="E45" s="27">
        <v>25276736</v>
      </c>
      <c r="F45" s="27">
        <v>26773030</v>
      </c>
    </row>
    <row r="46" spans="2:6" ht="15" customHeight="1">
      <c r="B46" s="8" t="s">
        <v>77</v>
      </c>
      <c r="C46" s="8" t="s">
        <v>35</v>
      </c>
      <c r="D46" s="9">
        <v>1021893</v>
      </c>
      <c r="E46" s="9">
        <v>1021893</v>
      </c>
      <c r="F46" s="9">
        <v>1021893</v>
      </c>
    </row>
    <row r="47" spans="2:6" ht="15" customHeight="1">
      <c r="B47" s="8" t="s">
        <v>78</v>
      </c>
      <c r="C47" s="8" t="s">
        <v>36</v>
      </c>
      <c r="D47" s="9">
        <v>22178344</v>
      </c>
      <c r="E47" s="9">
        <v>22250952</v>
      </c>
      <c r="F47" s="9">
        <v>23858400</v>
      </c>
    </row>
    <row r="48" spans="2:6" ht="15" customHeight="1">
      <c r="B48" s="8" t="s">
        <v>79</v>
      </c>
      <c r="C48" s="8" t="s">
        <v>37</v>
      </c>
      <c r="D48" s="9">
        <v>-1354715</v>
      </c>
      <c r="E48" s="9">
        <v>-2569191</v>
      </c>
      <c r="F48" s="9">
        <v>-1493680</v>
      </c>
    </row>
    <row r="49" spans="2:6" ht="15" customHeight="1">
      <c r="B49" s="8" t="s">
        <v>80</v>
      </c>
      <c r="C49" s="8" t="s">
        <v>38</v>
      </c>
      <c r="D49" s="9">
        <v>2574474</v>
      </c>
      <c r="E49" s="9">
        <v>3613550</v>
      </c>
      <c r="F49" s="9">
        <v>1770027</v>
      </c>
    </row>
    <row r="50" spans="2:6" ht="15" customHeight="1">
      <c r="B50" s="8" t="s">
        <v>81</v>
      </c>
      <c r="C50" s="8" t="s">
        <v>39</v>
      </c>
      <c r="D50" s="9">
        <v>1111684</v>
      </c>
      <c r="E50" s="9">
        <v>959532</v>
      </c>
      <c r="F50" s="9">
        <v>1616390</v>
      </c>
    </row>
    <row r="51" spans="2:6" ht="15" customHeight="1">
      <c r="B51" s="26" t="s">
        <v>82</v>
      </c>
      <c r="C51" s="26" t="s">
        <v>47</v>
      </c>
      <c r="D51" s="27">
        <v>1681896</v>
      </c>
      <c r="E51" s="27">
        <v>1730517</v>
      </c>
      <c r="F51" s="27">
        <v>1691689</v>
      </c>
    </row>
    <row r="52" spans="2:6" ht="15" customHeight="1">
      <c r="B52" s="26" t="s">
        <v>83</v>
      </c>
      <c r="C52" s="26" t="s">
        <v>40</v>
      </c>
      <c r="D52" s="27">
        <v>27213576</v>
      </c>
      <c r="E52" s="27">
        <v>27007253</v>
      </c>
      <c r="F52" s="27">
        <v>28464719</v>
      </c>
    </row>
    <row r="53" spans="2:6" s="216" customFormat="1" ht="15" customHeight="1">
      <c r="B53" s="293" t="s">
        <v>240</v>
      </c>
      <c r="C53" s="293" t="s">
        <v>41</v>
      </c>
      <c r="D53" s="294">
        <v>243017264</v>
      </c>
      <c r="E53" s="294">
        <v>245938512</v>
      </c>
      <c r="F53" s="294">
        <v>246504606</v>
      </c>
    </row>
    <row r="54" spans="2:6" s="28" customFormat="1">
      <c r="D54" s="419">
        <v>0</v>
      </c>
      <c r="E54" s="419">
        <v>0</v>
      </c>
      <c r="F54" s="419">
        <v>0</v>
      </c>
    </row>
    <row r="55" spans="2:6" s="216" customFormat="1">
      <c r="D55" s="300"/>
      <c r="E55" s="300"/>
      <c r="F55" s="300"/>
    </row>
    <row r="56" spans="2:6">
      <c r="C56" s="216"/>
      <c r="D56" s="371"/>
      <c r="E56" s="335"/>
      <c r="F56" s="335"/>
    </row>
    <row r="57" spans="2:6">
      <c r="C57" s="216"/>
      <c r="D57" s="371"/>
      <c r="E57" s="335"/>
      <c r="F57" s="335"/>
    </row>
    <row r="58" spans="2:6">
      <c r="C58" s="216"/>
      <c r="D58" s="371"/>
      <c r="E58" s="335"/>
      <c r="F58" s="335"/>
    </row>
    <row r="59" spans="2:6">
      <c r="D59" s="325"/>
      <c r="E59" s="325"/>
      <c r="F59" s="325"/>
    </row>
    <row r="60" spans="2:6">
      <c r="D60" s="371"/>
      <c r="E60" s="326"/>
      <c r="F60" s="326"/>
    </row>
    <row r="61" spans="2:6">
      <c r="D61" s="371"/>
      <c r="E61" s="326"/>
      <c r="F61" s="326"/>
    </row>
    <row r="62" spans="2:6">
      <c r="D62" s="371"/>
      <c r="E62" s="326"/>
      <c r="F62" s="326"/>
    </row>
    <row r="63" spans="2:6">
      <c r="D63" s="326"/>
      <c r="E63" s="326"/>
      <c r="F63" s="326"/>
    </row>
    <row r="64" spans="2:6">
      <c r="E64" s="325"/>
      <c r="F64" s="325"/>
    </row>
    <row r="65" spans="4:6">
      <c r="D65" s="371"/>
      <c r="E65" s="325"/>
      <c r="F65" s="325"/>
    </row>
    <row r="66" spans="4:6">
      <c r="D66" s="371"/>
      <c r="E66" s="324"/>
      <c r="F66" s="324"/>
    </row>
    <row r="67" spans="4:6">
      <c r="D67" s="371"/>
      <c r="E67" s="326"/>
      <c r="F67" s="326"/>
    </row>
    <row r="68" spans="4:6">
      <c r="D68" s="326"/>
      <c r="E68" s="326"/>
      <c r="F68" s="326"/>
    </row>
    <row r="69" spans="4:6">
      <c r="D69" s="326"/>
      <c r="E69" s="326"/>
      <c r="F69" s="326"/>
    </row>
    <row r="70" spans="4:6">
      <c r="D70" s="326"/>
      <c r="E70" s="326"/>
      <c r="F70" s="326"/>
    </row>
    <row r="71" spans="4:6">
      <c r="D71" s="325"/>
      <c r="E71" s="325"/>
      <c r="F71" s="325"/>
    </row>
    <row r="72" spans="4:6">
      <c r="D72" s="326"/>
      <c r="E72" s="326"/>
      <c r="F72" s="326"/>
    </row>
    <row r="73" spans="4:6">
      <c r="D73" s="326"/>
      <c r="E73" s="326"/>
      <c r="F73" s="326"/>
    </row>
    <row r="74" spans="4:6">
      <c r="D74" s="327"/>
      <c r="E74" s="327"/>
      <c r="F74" s="327"/>
    </row>
    <row r="75" spans="4:6">
      <c r="D75" s="327"/>
      <c r="E75" s="327"/>
      <c r="F75" s="327"/>
    </row>
    <row r="76" spans="4:6">
      <c r="D76" s="327"/>
      <c r="E76" s="327"/>
      <c r="F76" s="327"/>
    </row>
    <row r="77" spans="4:6">
      <c r="D77" s="327"/>
      <c r="E77" s="327"/>
      <c r="F77" s="327"/>
    </row>
    <row r="78" spans="4:6">
      <c r="D78" s="327"/>
      <c r="E78" s="327"/>
      <c r="F78" s="327"/>
    </row>
    <row r="79" spans="4:6">
      <c r="D79" s="327"/>
      <c r="E79" s="327"/>
      <c r="F79" s="327"/>
    </row>
    <row r="80" spans="4:6">
      <c r="D80" s="325"/>
      <c r="E80" s="325"/>
      <c r="F80" s="325"/>
    </row>
    <row r="81" spans="4:6">
      <c r="D81" s="328"/>
      <c r="E81" s="328"/>
      <c r="F81" s="328"/>
    </row>
    <row r="82" spans="4:6">
      <c r="D82" s="329"/>
      <c r="E82" s="329"/>
      <c r="F82" s="329"/>
    </row>
    <row r="83" spans="4:6">
      <c r="D83" s="329"/>
      <c r="E83" s="329"/>
      <c r="F83" s="329"/>
    </row>
    <row r="84" spans="4:6">
      <c r="D84" s="329"/>
      <c r="E84" s="329"/>
      <c r="F84" s="329"/>
    </row>
    <row r="85" spans="4:6">
      <c r="D85" s="329"/>
      <c r="E85" s="329"/>
      <c r="F85" s="329"/>
    </row>
    <row r="86" spans="4:6">
      <c r="D86" s="329"/>
      <c r="E86" s="329"/>
      <c r="F86" s="329"/>
    </row>
    <row r="87" spans="4:6">
      <c r="D87" s="216"/>
      <c r="E87" s="216"/>
      <c r="F87" s="216"/>
    </row>
  </sheetData>
  <customSheetViews>
    <customSheetView guid="{94D3F5C6-9F13-4557-913D-E7CD376B110B}" scale="90" showPageBreaks="1" printArea="1" topLeftCell="C1">
      <pane xSplit="1" ySplit="1" topLeftCell="D2" activePane="bottomRight" state="frozen"/>
      <selection pane="bottomRight" activeCell="M22" sqref="M22"/>
      <pageMargins left="0" right="0" top="0.98425196850393704" bottom="0.98425196850393704" header="0.51181102362204722" footer="0.51181102362204722"/>
      <pageSetup paperSize="9" scale="48" orientation="landscape" r:id="rId1"/>
      <headerFooter alignWithMargins="0"/>
    </customSheetView>
    <customSheetView guid="{899D69CD-4B7E-42BC-9944-5BD922EB798C}" scale="90" showPageBreaks="1" printArea="1" topLeftCell="C1">
      <pane xSplit="1" ySplit="1" topLeftCell="T14" activePane="bottomRight" state="frozen"/>
      <selection pane="bottomRight" activeCell="T19" sqref="T19"/>
      <pageMargins left="0" right="0" top="0.98425196850393704" bottom="0.98425196850393704" header="0.51181102362204722" footer="0.51181102362204722"/>
      <pageSetup paperSize="9" scale="48" orientation="landscape" r:id="rId2"/>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9AF4A83C-CF57-4B40-8A74-6A0EA6C2FE5C}" showPageBreaks="1" printArea="1" hiddenColumns="1" topLeftCell="C1">
      <selection activeCell="Z7" sqref="Z7"/>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 right="0" top="0.98425196850393704" bottom="0.98425196850393704" header="0.51181102362204722" footer="0.51181102362204722"/>
  <pageSetup paperSize="9" scale="48" orientation="landscape"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zoomScaleNormal="64" workbookViewId="0">
      <pane xSplit="2" ySplit="1" topLeftCell="C2" activePane="bottomRight" state="frozen"/>
      <selection pane="topRight" activeCell="C1" sqref="C1"/>
      <selection pane="bottomLeft" activeCell="A2" sqref="A2"/>
      <selection pane="bottomRight" activeCell="J8" sqref="J8"/>
    </sheetView>
  </sheetViews>
  <sheetFormatPr defaultColWidth="8.7109375" defaultRowHeight="14.25"/>
  <cols>
    <col min="1" max="2" width="50.7109375" style="6" customWidth="1"/>
    <col min="3" max="4" width="11.28515625" style="6" customWidth="1"/>
    <col min="5" max="25" width="11.42578125" style="6" customWidth="1"/>
    <col min="26" max="16384" width="8.7109375" style="6"/>
  </cols>
  <sheetData>
    <row r="1" spans="1:25" s="270" customFormat="1" ht="19.5" customHeight="1" thickBot="1">
      <c r="A1" s="268" t="s">
        <v>86</v>
      </c>
      <c r="B1" s="268" t="s">
        <v>1</v>
      </c>
      <c r="C1" s="269" t="s">
        <v>601</v>
      </c>
      <c r="D1" s="269" t="s">
        <v>606</v>
      </c>
      <c r="E1" s="269" t="s">
        <v>649</v>
      </c>
      <c r="F1" s="269" t="s">
        <v>660</v>
      </c>
      <c r="G1" s="269"/>
      <c r="H1" s="269"/>
      <c r="I1" s="269"/>
      <c r="J1" s="269"/>
      <c r="K1" s="269"/>
      <c r="L1" s="269"/>
      <c r="M1" s="269"/>
      <c r="N1" s="269"/>
      <c r="O1" s="269"/>
      <c r="P1" s="269"/>
      <c r="Q1" s="269"/>
      <c r="R1" s="269"/>
      <c r="S1" s="269"/>
      <c r="T1" s="269"/>
      <c r="U1" s="269"/>
      <c r="V1" s="269"/>
      <c r="W1" s="269"/>
      <c r="X1" s="269"/>
      <c r="Y1" s="269"/>
    </row>
    <row r="2" spans="1:25" s="22" customFormat="1" ht="37.5" customHeight="1">
      <c r="A2" s="275" t="s">
        <v>217</v>
      </c>
      <c r="B2" s="275" t="s">
        <v>144</v>
      </c>
      <c r="C2" s="271">
        <v>1482078</v>
      </c>
      <c r="D2" s="271">
        <v>1503872</v>
      </c>
      <c r="E2" s="271">
        <v>2462698</v>
      </c>
      <c r="F2" s="271">
        <v>3438855</v>
      </c>
      <c r="G2" s="271"/>
      <c r="H2" s="271"/>
      <c r="I2" s="271"/>
      <c r="J2" s="271"/>
      <c r="K2" s="271"/>
      <c r="L2" s="271"/>
      <c r="M2" s="271"/>
      <c r="N2" s="271"/>
      <c r="O2" s="271"/>
      <c r="P2" s="271"/>
      <c r="Q2" s="271"/>
      <c r="R2" s="271"/>
      <c r="S2" s="271"/>
      <c r="T2" s="271"/>
      <c r="U2" s="271"/>
      <c r="V2" s="271"/>
      <c r="W2" s="271"/>
      <c r="X2" s="271"/>
      <c r="Y2" s="271"/>
    </row>
    <row r="3" spans="1:25" s="348" customFormat="1" ht="15" customHeight="1">
      <c r="A3" s="276" t="s">
        <v>654</v>
      </c>
      <c r="B3" s="276" t="s">
        <v>566</v>
      </c>
      <c r="C3" s="350">
        <v>360923</v>
      </c>
      <c r="D3" s="350">
        <v>369416</v>
      </c>
      <c r="E3" s="350">
        <v>590095</v>
      </c>
      <c r="F3" s="350">
        <v>860523</v>
      </c>
      <c r="G3" s="350"/>
      <c r="H3" s="350"/>
      <c r="I3" s="350"/>
      <c r="J3" s="350"/>
      <c r="K3" s="350"/>
      <c r="L3" s="350"/>
      <c r="M3" s="350"/>
      <c r="N3" s="350"/>
      <c r="O3" s="350"/>
      <c r="P3" s="350"/>
      <c r="Q3" s="350"/>
      <c r="R3" s="350"/>
      <c r="S3" s="350"/>
      <c r="T3" s="350"/>
      <c r="U3" s="350"/>
      <c r="V3" s="350"/>
      <c r="W3" s="350"/>
      <c r="X3" s="350"/>
      <c r="Y3" s="350"/>
    </row>
    <row r="4" spans="1:25" ht="15" customHeight="1">
      <c r="A4" s="276" t="s">
        <v>219</v>
      </c>
      <c r="B4" s="276" t="s">
        <v>164</v>
      </c>
      <c r="C4" s="304">
        <v>841613</v>
      </c>
      <c r="D4" s="304">
        <v>851898</v>
      </c>
      <c r="E4" s="304">
        <v>1298765</v>
      </c>
      <c r="F4" s="304">
        <v>1699629</v>
      </c>
      <c r="G4" s="304"/>
      <c r="H4" s="304"/>
      <c r="I4" s="304"/>
      <c r="J4" s="304"/>
      <c r="K4" s="304"/>
      <c r="L4" s="304"/>
      <c r="M4" s="304"/>
      <c r="N4" s="304"/>
      <c r="O4" s="304"/>
      <c r="P4" s="304"/>
      <c r="Q4" s="304"/>
      <c r="R4" s="304"/>
      <c r="S4" s="304"/>
      <c r="T4" s="304"/>
      <c r="U4" s="304"/>
      <c r="V4" s="304"/>
      <c r="W4" s="304"/>
      <c r="X4" s="304"/>
      <c r="Y4" s="304"/>
    </row>
    <row r="5" spans="1:25" s="15" customFormat="1" ht="15" customHeight="1">
      <c r="A5" s="277" t="s">
        <v>220</v>
      </c>
      <c r="B5" s="277" t="s">
        <v>232</v>
      </c>
      <c r="C5" s="305">
        <v>272561</v>
      </c>
      <c r="D5" s="305">
        <v>279564</v>
      </c>
      <c r="E5" s="305">
        <v>553040</v>
      </c>
      <c r="F5" s="305">
        <v>855658</v>
      </c>
      <c r="G5" s="305"/>
      <c r="H5" s="305"/>
      <c r="I5" s="305"/>
      <c r="J5" s="305"/>
      <c r="K5" s="305"/>
      <c r="L5" s="305"/>
      <c r="M5" s="305"/>
      <c r="N5" s="305"/>
      <c r="O5" s="305"/>
      <c r="P5" s="305"/>
      <c r="Q5" s="305"/>
      <c r="R5" s="305"/>
      <c r="S5" s="305"/>
      <c r="T5" s="305"/>
      <c r="U5" s="305"/>
      <c r="V5" s="305"/>
      <c r="W5" s="305"/>
      <c r="X5" s="305"/>
      <c r="Y5" s="305"/>
    </row>
    <row r="6" spans="1:25" ht="15" customHeight="1">
      <c r="A6" s="276" t="s">
        <v>570</v>
      </c>
      <c r="B6" s="276" t="s">
        <v>571</v>
      </c>
      <c r="C6" s="304">
        <v>201596</v>
      </c>
      <c r="D6" s="304">
        <v>204251</v>
      </c>
      <c r="E6" s="304">
        <v>399091</v>
      </c>
      <c r="F6" s="304">
        <v>578026</v>
      </c>
      <c r="G6" s="304"/>
      <c r="H6" s="304"/>
      <c r="I6" s="304"/>
      <c r="J6" s="304"/>
      <c r="K6" s="304"/>
      <c r="L6" s="304"/>
      <c r="M6" s="304"/>
      <c r="N6" s="304"/>
      <c r="O6" s="304"/>
      <c r="P6" s="304"/>
      <c r="Q6" s="304"/>
      <c r="R6" s="304"/>
      <c r="S6" s="304"/>
      <c r="T6" s="304"/>
      <c r="U6" s="304"/>
      <c r="V6" s="304"/>
      <c r="W6" s="304"/>
      <c r="X6" s="304"/>
      <c r="Y6" s="304"/>
    </row>
    <row r="7" spans="1:25" ht="15" customHeight="1">
      <c r="A7" s="276" t="s">
        <v>222</v>
      </c>
      <c r="B7" s="276" t="s">
        <v>234</v>
      </c>
      <c r="C7" s="304">
        <v>331</v>
      </c>
      <c r="D7" s="304">
        <v>112</v>
      </c>
      <c r="E7" s="304">
        <v>27697</v>
      </c>
      <c r="F7" s="304">
        <v>90037</v>
      </c>
      <c r="G7" s="304"/>
      <c r="H7" s="304"/>
      <c r="I7" s="304"/>
      <c r="J7" s="304"/>
      <c r="K7" s="304"/>
      <c r="L7" s="304"/>
      <c r="M7" s="304"/>
      <c r="N7" s="304"/>
      <c r="O7" s="304"/>
      <c r="P7" s="304"/>
      <c r="Q7" s="304"/>
      <c r="R7" s="304"/>
      <c r="S7" s="304"/>
      <c r="T7" s="304"/>
      <c r="U7" s="304"/>
      <c r="V7" s="304"/>
      <c r="W7" s="304"/>
      <c r="X7" s="304"/>
      <c r="Y7" s="304"/>
    </row>
    <row r="8" spans="1:25">
      <c r="A8" s="276" t="s">
        <v>60</v>
      </c>
      <c r="B8" s="276" t="s">
        <v>16</v>
      </c>
      <c r="C8" s="304">
        <v>-127</v>
      </c>
      <c r="D8" s="304">
        <v>-877</v>
      </c>
      <c r="E8" s="304">
        <v>3057</v>
      </c>
      <c r="F8" s="304">
        <v>6259</v>
      </c>
      <c r="G8" s="304"/>
      <c r="H8" s="304"/>
      <c r="I8" s="304"/>
      <c r="J8" s="304"/>
      <c r="K8" s="304"/>
      <c r="L8" s="304"/>
      <c r="M8" s="304"/>
      <c r="N8" s="304"/>
      <c r="O8" s="304"/>
      <c r="P8" s="304"/>
      <c r="Q8" s="304"/>
      <c r="R8" s="304"/>
      <c r="S8" s="304"/>
      <c r="T8" s="304"/>
      <c r="U8" s="304"/>
      <c r="V8" s="304"/>
      <c r="W8" s="304"/>
      <c r="X8" s="304"/>
      <c r="Y8" s="304"/>
    </row>
    <row r="9" spans="1:25">
      <c r="A9" s="276" t="s">
        <v>221</v>
      </c>
      <c r="B9" s="276" t="s">
        <v>166</v>
      </c>
      <c r="C9" s="304">
        <v>1521</v>
      </c>
      <c r="D9" s="304">
        <v>1294</v>
      </c>
      <c r="E9" s="304">
        <v>22413</v>
      </c>
      <c r="F9" s="304">
        <v>42572</v>
      </c>
      <c r="G9" s="304"/>
      <c r="H9" s="304"/>
      <c r="I9" s="304"/>
      <c r="J9" s="304"/>
      <c r="K9" s="304"/>
      <c r="L9" s="304"/>
      <c r="M9" s="304"/>
      <c r="N9" s="304"/>
      <c r="O9" s="304"/>
      <c r="P9" s="304"/>
      <c r="Q9" s="304"/>
      <c r="R9" s="304"/>
      <c r="S9" s="304"/>
      <c r="T9" s="304"/>
      <c r="U9" s="304"/>
      <c r="V9" s="304"/>
      <c r="W9" s="304"/>
      <c r="X9" s="304"/>
      <c r="Y9" s="304"/>
    </row>
    <row r="10" spans="1:25">
      <c r="A10" s="276" t="s">
        <v>223</v>
      </c>
      <c r="B10" s="276" t="s">
        <v>235</v>
      </c>
      <c r="C10" s="304">
        <v>0</v>
      </c>
      <c r="D10" s="304">
        <v>0</v>
      </c>
      <c r="E10" s="304">
        <v>7882</v>
      </c>
      <c r="F10" s="304">
        <v>7819</v>
      </c>
      <c r="G10" s="304"/>
      <c r="H10" s="304"/>
      <c r="I10" s="304"/>
      <c r="J10" s="304"/>
      <c r="K10" s="304"/>
      <c r="L10" s="304"/>
      <c r="M10" s="304"/>
      <c r="N10" s="304"/>
      <c r="O10" s="304"/>
      <c r="P10" s="304"/>
      <c r="Q10" s="304"/>
      <c r="R10" s="304"/>
      <c r="S10" s="304"/>
      <c r="T10" s="304"/>
      <c r="U10" s="304"/>
      <c r="V10" s="304"/>
      <c r="W10" s="304"/>
      <c r="X10" s="304"/>
      <c r="Y10" s="304"/>
    </row>
    <row r="11" spans="1:25" ht="28.5">
      <c r="A11" s="276" t="s">
        <v>650</v>
      </c>
      <c r="B11" s="276" t="s">
        <v>651</v>
      </c>
      <c r="C11" s="304">
        <v>76221</v>
      </c>
      <c r="D11" s="304">
        <v>77778</v>
      </c>
      <c r="E11" s="304">
        <v>113698</v>
      </c>
      <c r="F11" s="304">
        <v>153990</v>
      </c>
      <c r="G11" s="304"/>
      <c r="H11" s="304"/>
      <c r="I11" s="304"/>
      <c r="J11" s="304"/>
      <c r="K11" s="304"/>
      <c r="L11" s="304"/>
      <c r="M11" s="304"/>
      <c r="N11" s="304"/>
      <c r="O11" s="304"/>
      <c r="P11" s="304"/>
      <c r="Q11" s="304"/>
      <c r="R11" s="304"/>
      <c r="S11" s="304"/>
      <c r="T11" s="304"/>
      <c r="U11" s="304"/>
      <c r="V11" s="304"/>
      <c r="W11" s="304"/>
      <c r="X11" s="304"/>
      <c r="Y11" s="304"/>
    </row>
    <row r="12" spans="1:25" ht="0.6" customHeight="1">
      <c r="A12" s="276"/>
      <c r="B12" s="276"/>
      <c r="C12" s="304">
        <v>201927</v>
      </c>
      <c r="D12" s="304">
        <v>204363</v>
      </c>
    </row>
    <row r="13" spans="1:25" s="22" customFormat="1" ht="28.5">
      <c r="A13" s="275" t="s">
        <v>116</v>
      </c>
      <c r="B13" s="275" t="s">
        <v>120</v>
      </c>
      <c r="C13" s="12">
        <v>1189161</v>
      </c>
      <c r="D13" s="12">
        <v>1205474</v>
      </c>
      <c r="E13" s="12">
        <v>1938959</v>
      </c>
      <c r="F13" s="12">
        <v>2732292</v>
      </c>
      <c r="G13" s="12"/>
      <c r="H13" s="12">
        <v>0</v>
      </c>
      <c r="I13" s="12">
        <v>0</v>
      </c>
      <c r="J13" s="12"/>
      <c r="K13" s="12"/>
      <c r="L13" s="12"/>
      <c r="M13" s="12"/>
      <c r="N13" s="12"/>
      <c r="O13" s="12"/>
      <c r="P13" s="12"/>
      <c r="Q13" s="12"/>
      <c r="R13" s="12"/>
      <c r="S13" s="12"/>
      <c r="T13" s="12"/>
      <c r="U13" s="12"/>
      <c r="V13" s="12"/>
      <c r="W13" s="12"/>
      <c r="X13" s="12"/>
      <c r="Y13" s="12"/>
    </row>
    <row r="14" spans="1:25" s="348" customFormat="1" ht="15" customHeight="1">
      <c r="A14" s="250" t="s">
        <v>654</v>
      </c>
      <c r="B14" s="250" t="s">
        <v>655</v>
      </c>
      <c r="C14" s="307">
        <v>349399</v>
      </c>
      <c r="D14" s="307">
        <v>356377</v>
      </c>
      <c r="E14" s="365">
        <v>573823</v>
      </c>
      <c r="F14" s="365">
        <v>829035</v>
      </c>
      <c r="G14" s="365"/>
      <c r="H14" s="365"/>
      <c r="I14" s="365"/>
      <c r="J14" s="365"/>
      <c r="K14" s="365"/>
      <c r="L14" s="365"/>
      <c r="M14" s="365"/>
      <c r="N14" s="365"/>
      <c r="O14" s="365"/>
      <c r="P14" s="365"/>
      <c r="Q14" s="365"/>
      <c r="R14" s="365"/>
      <c r="S14" s="365"/>
      <c r="T14" s="365"/>
      <c r="U14" s="365"/>
      <c r="V14" s="365"/>
      <c r="W14" s="365"/>
      <c r="X14" s="365"/>
      <c r="Y14" s="365"/>
    </row>
    <row r="15" spans="1:25" s="233" customFormat="1">
      <c r="A15" s="250" t="s">
        <v>219</v>
      </c>
      <c r="B15" s="250" t="s">
        <v>164</v>
      </c>
      <c r="C15" s="307">
        <v>838037</v>
      </c>
      <c r="D15" s="307">
        <v>848568</v>
      </c>
      <c r="E15" s="365">
        <v>1287295</v>
      </c>
      <c r="F15" s="365">
        <v>1685920</v>
      </c>
      <c r="G15" s="365"/>
      <c r="H15" s="365"/>
      <c r="I15" s="365"/>
      <c r="J15" s="365"/>
      <c r="K15" s="365"/>
      <c r="L15" s="365"/>
      <c r="M15" s="365"/>
      <c r="N15" s="365"/>
      <c r="O15" s="365"/>
      <c r="P15" s="365"/>
      <c r="Q15" s="365"/>
      <c r="R15" s="365"/>
      <c r="S15" s="365"/>
      <c r="T15" s="365"/>
      <c r="U15" s="365"/>
      <c r="V15" s="365"/>
      <c r="W15" s="365"/>
      <c r="X15" s="365"/>
      <c r="Y15" s="365"/>
    </row>
    <row r="16" spans="1:25" s="273" customFormat="1">
      <c r="A16" s="277" t="s">
        <v>220</v>
      </c>
      <c r="B16" s="277" t="s">
        <v>232</v>
      </c>
      <c r="C16" s="307">
        <v>272561</v>
      </c>
      <c r="D16" s="307">
        <v>279564</v>
      </c>
      <c r="E16" s="365">
        <v>553040</v>
      </c>
      <c r="F16" s="365">
        <v>855658</v>
      </c>
      <c r="G16" s="365"/>
      <c r="H16" s="365"/>
      <c r="I16" s="365"/>
      <c r="J16" s="365"/>
      <c r="K16" s="365"/>
      <c r="L16" s="365"/>
      <c r="M16" s="365"/>
      <c r="N16" s="365"/>
      <c r="O16" s="365"/>
      <c r="P16" s="365"/>
      <c r="Q16" s="365"/>
      <c r="R16" s="365"/>
      <c r="S16" s="365"/>
      <c r="T16" s="365"/>
      <c r="U16" s="365"/>
      <c r="V16" s="365"/>
      <c r="W16" s="365"/>
      <c r="X16" s="365"/>
      <c r="Y16" s="365"/>
    </row>
    <row r="17" spans="1:25" s="233" customFormat="1">
      <c r="A17" s="250" t="s">
        <v>222</v>
      </c>
      <c r="B17" s="250" t="s">
        <v>234</v>
      </c>
      <c r="C17" s="307">
        <v>331</v>
      </c>
      <c r="D17" s="307">
        <v>112</v>
      </c>
      <c r="E17" s="365">
        <v>27697</v>
      </c>
      <c r="F17" s="365">
        <v>90037</v>
      </c>
      <c r="G17" s="365"/>
      <c r="H17" s="365"/>
      <c r="I17" s="365"/>
      <c r="J17" s="365"/>
      <c r="K17" s="365"/>
      <c r="L17" s="365"/>
      <c r="M17" s="365"/>
      <c r="N17" s="365"/>
      <c r="O17" s="365"/>
      <c r="P17" s="365"/>
      <c r="Q17" s="365"/>
      <c r="R17" s="365"/>
      <c r="S17" s="365"/>
      <c r="T17" s="365"/>
      <c r="U17" s="365"/>
      <c r="V17" s="365"/>
      <c r="W17" s="365"/>
      <c r="X17" s="365"/>
      <c r="Y17" s="365"/>
    </row>
    <row r="18" spans="1:25" s="233" customFormat="1">
      <c r="A18" s="250" t="s">
        <v>60</v>
      </c>
      <c r="B18" s="250" t="s">
        <v>16</v>
      </c>
      <c r="C18" s="307">
        <v>-127</v>
      </c>
      <c r="D18" s="307">
        <v>-877</v>
      </c>
      <c r="E18" s="365">
        <v>3057</v>
      </c>
      <c r="F18" s="365">
        <v>6259</v>
      </c>
      <c r="G18" s="365"/>
      <c r="H18" s="365"/>
      <c r="I18" s="365"/>
      <c r="J18" s="365"/>
      <c r="K18" s="365"/>
      <c r="L18" s="365"/>
      <c r="M18" s="365"/>
      <c r="N18" s="365"/>
      <c r="O18" s="365"/>
      <c r="P18" s="365"/>
      <c r="Q18" s="365"/>
      <c r="R18" s="365"/>
      <c r="S18" s="365"/>
      <c r="T18" s="365"/>
      <c r="U18" s="365"/>
      <c r="V18" s="365"/>
      <c r="W18" s="365"/>
      <c r="X18" s="365"/>
      <c r="Y18" s="365"/>
    </row>
    <row r="19" spans="1:25" s="233" customFormat="1">
      <c r="A19" s="250" t="s">
        <v>221</v>
      </c>
      <c r="B19" s="250" t="s">
        <v>166</v>
      </c>
      <c r="C19" s="307">
        <v>1521</v>
      </c>
      <c r="D19" s="307">
        <v>1294</v>
      </c>
      <c r="E19" s="365">
        <v>22413</v>
      </c>
      <c r="F19" s="365">
        <v>42572</v>
      </c>
      <c r="G19" s="365"/>
      <c r="H19" s="365"/>
      <c r="I19" s="365"/>
      <c r="J19" s="365"/>
      <c r="K19" s="365"/>
      <c r="L19" s="365"/>
      <c r="M19" s="365"/>
      <c r="N19" s="365"/>
      <c r="O19" s="365"/>
      <c r="P19" s="365"/>
      <c r="Q19" s="365"/>
      <c r="R19" s="365"/>
      <c r="S19" s="365"/>
      <c r="T19" s="365"/>
      <c r="U19" s="365"/>
      <c r="V19" s="365"/>
      <c r="W19" s="365"/>
      <c r="X19" s="365"/>
      <c r="Y19" s="365"/>
    </row>
    <row r="20" spans="1:25" s="233" customFormat="1">
      <c r="A20" s="250" t="s">
        <v>223</v>
      </c>
      <c r="B20" s="250" t="s">
        <v>235</v>
      </c>
      <c r="C20" s="307">
        <v>0</v>
      </c>
      <c r="D20" s="307">
        <v>0</v>
      </c>
      <c r="E20" s="365">
        <v>7882</v>
      </c>
      <c r="F20" s="365">
        <v>7819</v>
      </c>
      <c r="G20" s="365"/>
      <c r="H20" s="365"/>
      <c r="I20" s="365"/>
      <c r="J20" s="365"/>
      <c r="K20" s="365"/>
      <c r="L20" s="365"/>
      <c r="M20" s="365"/>
      <c r="N20" s="365"/>
      <c r="O20" s="365"/>
      <c r="P20" s="365"/>
      <c r="Q20" s="365"/>
      <c r="R20" s="365"/>
      <c r="S20" s="365"/>
      <c r="T20" s="365"/>
      <c r="U20" s="365"/>
      <c r="V20" s="365"/>
      <c r="W20" s="365"/>
      <c r="X20" s="365"/>
      <c r="Y20" s="365"/>
    </row>
    <row r="21" spans="1:25" s="233" customFormat="1">
      <c r="A21" s="250" t="s">
        <v>570</v>
      </c>
      <c r="B21" s="276" t="s">
        <v>571</v>
      </c>
      <c r="C21" s="307">
        <v>0</v>
      </c>
      <c r="D21" s="307">
        <v>0</v>
      </c>
      <c r="E21" s="365">
        <v>16792</v>
      </c>
      <c r="F21" s="365">
        <v>70650</v>
      </c>
      <c r="G21" s="365"/>
      <c r="H21" s="365"/>
      <c r="I21" s="365"/>
      <c r="J21" s="365"/>
      <c r="K21" s="365"/>
      <c r="L21" s="365"/>
      <c r="M21" s="365"/>
      <c r="N21" s="365"/>
      <c r="O21" s="365"/>
      <c r="P21" s="365"/>
      <c r="Q21" s="365"/>
      <c r="R21" s="365"/>
      <c r="S21" s="365"/>
      <c r="T21" s="365"/>
      <c r="U21" s="365"/>
      <c r="V21" s="365"/>
      <c r="W21" s="365"/>
      <c r="X21" s="365"/>
      <c r="Y21" s="365"/>
    </row>
    <row r="22" spans="1:25" s="274" customFormat="1" ht="42.75">
      <c r="A22" s="275" t="s">
        <v>224</v>
      </c>
      <c r="B22" s="275" t="s">
        <v>121</v>
      </c>
      <c r="C22" s="308">
        <v>213302</v>
      </c>
      <c r="D22" s="308">
        <v>216694</v>
      </c>
      <c r="E22" s="308">
        <v>394691</v>
      </c>
      <c r="F22" s="308">
        <v>533234</v>
      </c>
      <c r="G22" s="308"/>
      <c r="H22" s="308"/>
      <c r="I22" s="308"/>
      <c r="J22" s="308"/>
      <c r="K22" s="308"/>
      <c r="L22" s="308"/>
      <c r="M22" s="308"/>
      <c r="N22" s="308"/>
      <c r="O22" s="308"/>
      <c r="P22" s="308"/>
      <c r="Q22" s="308"/>
      <c r="R22" s="308"/>
      <c r="S22" s="308"/>
      <c r="T22" s="308"/>
      <c r="U22" s="308"/>
      <c r="V22" s="308"/>
      <c r="W22" s="308"/>
      <c r="X22" s="308"/>
      <c r="Y22" s="308"/>
    </row>
    <row r="23" spans="1:25" s="233" customFormat="1">
      <c r="A23" s="250" t="s">
        <v>218</v>
      </c>
      <c r="B23" s="250" t="s">
        <v>162</v>
      </c>
      <c r="C23" s="306">
        <v>11317</v>
      </c>
      <c r="D23" s="306">
        <v>12832</v>
      </c>
      <c r="E23" s="365">
        <v>15607</v>
      </c>
      <c r="F23" s="365">
        <v>30134</v>
      </c>
      <c r="G23" s="365"/>
      <c r="H23" s="365"/>
      <c r="I23" s="365"/>
      <c r="J23" s="365"/>
      <c r="K23" s="365"/>
      <c r="L23" s="365"/>
      <c r="M23" s="365"/>
      <c r="N23" s="365"/>
      <c r="O23" s="365"/>
      <c r="P23" s="365"/>
      <c r="Q23" s="365"/>
      <c r="R23" s="365"/>
      <c r="S23" s="365"/>
      <c r="T23" s="365"/>
      <c r="U23" s="365"/>
      <c r="V23" s="365"/>
      <c r="W23" s="365"/>
      <c r="X23" s="365"/>
      <c r="Y23" s="365"/>
    </row>
    <row r="24" spans="1:25" s="233" customFormat="1">
      <c r="A24" s="278" t="s">
        <v>570</v>
      </c>
      <c r="B24" s="250" t="s">
        <v>571</v>
      </c>
      <c r="C24" s="306">
        <v>201985</v>
      </c>
      <c r="D24" s="306">
        <v>203862</v>
      </c>
      <c r="E24" s="365">
        <v>379084</v>
      </c>
      <c r="F24" s="365">
        <v>503100</v>
      </c>
      <c r="G24" s="365"/>
      <c r="H24" s="365"/>
      <c r="I24" s="365"/>
      <c r="J24" s="365"/>
      <c r="K24" s="365"/>
      <c r="L24" s="365"/>
      <c r="M24" s="365"/>
      <c r="N24" s="365"/>
      <c r="O24" s="365"/>
      <c r="P24" s="365"/>
      <c r="Q24" s="365"/>
      <c r="R24" s="365"/>
      <c r="S24" s="365"/>
      <c r="T24" s="365"/>
      <c r="U24" s="365"/>
      <c r="V24" s="365"/>
      <c r="W24" s="365"/>
      <c r="X24" s="365"/>
      <c r="Y24" s="365"/>
    </row>
    <row r="25" spans="1:25" s="22" customFormat="1" ht="42.75">
      <c r="A25" s="275" t="s">
        <v>118</v>
      </c>
      <c r="B25" s="275" t="s">
        <v>119</v>
      </c>
      <c r="C25" s="309">
        <v>3394</v>
      </c>
      <c r="D25" s="309">
        <v>3926</v>
      </c>
      <c r="E25" s="309">
        <v>15350</v>
      </c>
      <c r="F25" s="309">
        <v>19339</v>
      </c>
      <c r="G25" s="309"/>
      <c r="H25" s="309"/>
      <c r="I25" s="309"/>
      <c r="J25" s="309"/>
      <c r="K25" s="309"/>
      <c r="L25" s="309"/>
      <c r="M25" s="309"/>
      <c r="N25" s="309"/>
      <c r="O25" s="309"/>
      <c r="P25" s="309"/>
      <c r="Q25" s="309"/>
      <c r="R25" s="309"/>
      <c r="S25" s="309"/>
      <c r="T25" s="309"/>
      <c r="U25" s="309"/>
      <c r="V25" s="309"/>
      <c r="W25" s="309"/>
      <c r="X25" s="309"/>
      <c r="Y25" s="309"/>
    </row>
    <row r="26" spans="1:25" s="348" customFormat="1">
      <c r="A26" s="250" t="s">
        <v>218</v>
      </c>
      <c r="B26" s="250" t="s">
        <v>162</v>
      </c>
      <c r="C26" s="307">
        <v>207</v>
      </c>
      <c r="D26" s="307">
        <v>207</v>
      </c>
      <c r="E26" s="365">
        <v>665</v>
      </c>
      <c r="F26" s="365">
        <v>1354</v>
      </c>
      <c r="G26" s="365"/>
      <c r="H26" s="365"/>
      <c r="I26" s="365"/>
      <c r="J26" s="365"/>
      <c r="K26" s="365"/>
      <c r="L26" s="365"/>
      <c r="M26" s="365"/>
      <c r="N26" s="365"/>
      <c r="O26" s="365"/>
      <c r="P26" s="365"/>
      <c r="Q26" s="365"/>
      <c r="R26" s="365"/>
      <c r="S26" s="365"/>
      <c r="T26" s="365"/>
      <c r="U26" s="365"/>
      <c r="V26" s="365"/>
      <c r="W26" s="365"/>
      <c r="X26" s="365"/>
      <c r="Y26" s="365"/>
    </row>
    <row r="27" spans="1:25">
      <c r="A27" s="250" t="s">
        <v>219</v>
      </c>
      <c r="B27" s="250" t="s">
        <v>164</v>
      </c>
      <c r="C27" s="306">
        <v>3576</v>
      </c>
      <c r="D27" s="306">
        <v>3330</v>
      </c>
      <c r="E27" s="366">
        <v>11470</v>
      </c>
      <c r="F27" s="366">
        <v>13709</v>
      </c>
      <c r="G27" s="366"/>
      <c r="H27" s="366"/>
      <c r="I27" s="366"/>
      <c r="J27" s="366"/>
      <c r="K27" s="366"/>
      <c r="L27" s="366"/>
      <c r="M27" s="366"/>
      <c r="N27" s="366"/>
      <c r="O27" s="366"/>
      <c r="P27" s="366"/>
      <c r="Q27" s="366"/>
      <c r="R27" s="366"/>
      <c r="S27" s="366"/>
      <c r="T27" s="366"/>
      <c r="U27" s="366"/>
      <c r="V27" s="366"/>
      <c r="W27" s="366"/>
      <c r="X27" s="366"/>
      <c r="Y27" s="366"/>
    </row>
    <row r="28" spans="1:25" s="15" customFormat="1">
      <c r="A28" s="277" t="s">
        <v>220</v>
      </c>
      <c r="B28" s="277" t="s">
        <v>232</v>
      </c>
      <c r="C28" s="306">
        <v>0</v>
      </c>
      <c r="D28" s="306">
        <v>0</v>
      </c>
      <c r="E28" s="366">
        <v>0</v>
      </c>
      <c r="F28" s="366">
        <v>0</v>
      </c>
      <c r="G28" s="366"/>
      <c r="H28" s="366"/>
      <c r="I28" s="366"/>
      <c r="J28" s="366"/>
      <c r="K28" s="366"/>
      <c r="L28" s="366"/>
      <c r="M28" s="366"/>
      <c r="N28" s="366"/>
      <c r="O28" s="366"/>
      <c r="P28" s="366"/>
      <c r="Q28" s="366"/>
      <c r="R28" s="366"/>
      <c r="S28" s="366"/>
      <c r="T28" s="366"/>
      <c r="U28" s="366"/>
      <c r="V28" s="366"/>
      <c r="W28" s="366"/>
      <c r="X28" s="366"/>
      <c r="Y28" s="366"/>
    </row>
    <row r="29" spans="1:25">
      <c r="A29" s="278" t="s">
        <v>570</v>
      </c>
      <c r="B29" s="250" t="s">
        <v>462</v>
      </c>
      <c r="C29" s="306">
        <v>-389</v>
      </c>
      <c r="D29" s="306">
        <v>389</v>
      </c>
      <c r="E29" s="366">
        <v>3215</v>
      </c>
      <c r="F29" s="366">
        <v>4276</v>
      </c>
      <c r="G29" s="366"/>
      <c r="H29" s="366"/>
      <c r="I29" s="366"/>
      <c r="J29" s="366"/>
      <c r="K29" s="366"/>
      <c r="L29" s="366"/>
      <c r="M29" s="366"/>
      <c r="N29" s="366"/>
      <c r="O29" s="366"/>
      <c r="P29" s="366"/>
      <c r="Q29" s="366"/>
      <c r="R29" s="366"/>
      <c r="S29" s="366"/>
      <c r="T29" s="366"/>
      <c r="U29" s="366"/>
      <c r="V29" s="366"/>
      <c r="W29" s="366"/>
      <c r="X29" s="366"/>
      <c r="Y29" s="366"/>
    </row>
    <row r="30" spans="1:25" ht="28.5">
      <c r="A30" s="275" t="s">
        <v>650</v>
      </c>
      <c r="B30" s="275" t="s">
        <v>651</v>
      </c>
      <c r="C30" s="308">
        <v>76221</v>
      </c>
      <c r="D30" s="308">
        <v>77778</v>
      </c>
      <c r="E30" s="308">
        <v>113698</v>
      </c>
      <c r="F30" s="308">
        <v>153990</v>
      </c>
      <c r="G30" s="308"/>
      <c r="H30" s="308"/>
      <c r="I30" s="308"/>
      <c r="J30" s="308"/>
      <c r="K30" s="308"/>
      <c r="L30" s="308"/>
      <c r="M30" s="308"/>
      <c r="N30" s="308"/>
      <c r="O30" s="308"/>
      <c r="P30" s="308"/>
      <c r="Q30" s="308"/>
      <c r="R30" s="308"/>
      <c r="S30" s="308"/>
      <c r="T30" s="308"/>
      <c r="U30" s="308"/>
      <c r="V30" s="308"/>
      <c r="W30" s="308"/>
      <c r="X30" s="308"/>
      <c r="Y30" s="308"/>
    </row>
    <row r="31" spans="1:25" s="22" customFormat="1">
      <c r="A31" s="275" t="s">
        <v>225</v>
      </c>
      <c r="B31" s="275" t="s">
        <v>229</v>
      </c>
      <c r="C31" s="309">
        <v>-105914</v>
      </c>
      <c r="D31" s="309">
        <v>-93501</v>
      </c>
      <c r="E31" s="367">
        <v>-218749</v>
      </c>
      <c r="F31" s="367">
        <v>-504010</v>
      </c>
      <c r="G31" s="367"/>
      <c r="H31" s="367"/>
      <c r="I31" s="367"/>
      <c r="J31" s="367"/>
      <c r="K31" s="367"/>
      <c r="L31" s="367"/>
      <c r="M31" s="367"/>
      <c r="N31" s="367"/>
      <c r="O31" s="367"/>
      <c r="P31" s="367"/>
      <c r="Q31" s="367"/>
      <c r="R31" s="367"/>
      <c r="S31" s="367"/>
      <c r="T31" s="367"/>
      <c r="U31" s="367"/>
      <c r="V31" s="367"/>
      <c r="W31" s="367"/>
      <c r="X31" s="367"/>
      <c r="Y31" s="367"/>
    </row>
    <row r="32" spans="1:25">
      <c r="A32" s="250" t="s">
        <v>558</v>
      </c>
      <c r="B32" s="250" t="s">
        <v>562</v>
      </c>
      <c r="C32" s="307">
        <v>-33670</v>
      </c>
      <c r="D32" s="307">
        <v>-25116</v>
      </c>
      <c r="E32" s="365">
        <v>-28895</v>
      </c>
      <c r="F32" s="365">
        <v>-94736</v>
      </c>
      <c r="G32" s="365"/>
      <c r="H32" s="365"/>
      <c r="I32" s="365"/>
      <c r="J32" s="365"/>
      <c r="K32" s="365"/>
      <c r="L32" s="365"/>
      <c r="M32" s="365"/>
      <c r="N32" s="365"/>
      <c r="O32" s="365"/>
      <c r="P32" s="365"/>
      <c r="Q32" s="365"/>
      <c r="R32" s="365"/>
      <c r="S32" s="365"/>
      <c r="T32" s="365"/>
      <c r="U32" s="365"/>
      <c r="V32" s="365"/>
      <c r="W32" s="365"/>
      <c r="X32" s="365"/>
      <c r="Y32" s="365"/>
    </row>
    <row r="33" spans="1:25">
      <c r="A33" s="250" t="s">
        <v>559</v>
      </c>
      <c r="B33" s="250" t="s">
        <v>563</v>
      </c>
      <c r="C33" s="307">
        <v>-12609</v>
      </c>
      <c r="D33" s="307">
        <v>-9756</v>
      </c>
      <c r="E33" s="365">
        <v>-62067</v>
      </c>
      <c r="F33" s="365">
        <v>-166598</v>
      </c>
      <c r="G33" s="365"/>
      <c r="H33" s="365"/>
      <c r="I33" s="365"/>
      <c r="J33" s="365"/>
      <c r="K33" s="365"/>
      <c r="L33" s="365"/>
      <c r="M33" s="365"/>
      <c r="N33" s="365"/>
      <c r="O33" s="365"/>
      <c r="P33" s="365"/>
      <c r="Q33" s="365"/>
      <c r="R33" s="365"/>
      <c r="S33" s="365"/>
      <c r="T33" s="365"/>
      <c r="U33" s="365"/>
      <c r="V33" s="365"/>
      <c r="W33" s="365"/>
      <c r="X33" s="365"/>
      <c r="Y33" s="365"/>
    </row>
    <row r="34" spans="1:25" ht="28.5">
      <c r="A34" s="250" t="s">
        <v>226</v>
      </c>
      <c r="B34" s="250" t="s">
        <v>230</v>
      </c>
      <c r="C34" s="306">
        <v>614</v>
      </c>
      <c r="D34" s="306">
        <v>847</v>
      </c>
      <c r="E34" s="365">
        <v>-19417</v>
      </c>
      <c r="F34" s="365">
        <v>-44822</v>
      </c>
      <c r="G34" s="365"/>
      <c r="H34" s="365"/>
      <c r="I34" s="365"/>
      <c r="J34" s="365"/>
      <c r="K34" s="365"/>
      <c r="L34" s="365"/>
      <c r="M34" s="365"/>
      <c r="N34" s="365"/>
      <c r="O34" s="365"/>
      <c r="P34" s="365"/>
      <c r="Q34" s="365"/>
      <c r="R34" s="365"/>
      <c r="S34" s="365"/>
      <c r="T34" s="365"/>
      <c r="U34" s="365"/>
      <c r="V34" s="365"/>
      <c r="W34" s="365"/>
      <c r="X34" s="365"/>
      <c r="Y34" s="365"/>
    </row>
    <row r="35" spans="1:25">
      <c r="A35" s="250" t="s">
        <v>560</v>
      </c>
      <c r="B35" s="250" t="s">
        <v>564</v>
      </c>
      <c r="C35" s="306">
        <v>-781</v>
      </c>
      <c r="D35" s="306">
        <v>-10</v>
      </c>
      <c r="E35" s="365">
        <v>-18057</v>
      </c>
      <c r="F35" s="365">
        <v>-47555</v>
      </c>
      <c r="G35" s="365"/>
      <c r="H35" s="365"/>
      <c r="I35" s="365"/>
      <c r="J35" s="365"/>
      <c r="K35" s="365"/>
      <c r="L35" s="365"/>
      <c r="M35" s="365"/>
      <c r="N35" s="365"/>
      <c r="O35" s="365"/>
      <c r="P35" s="365"/>
      <c r="Q35" s="365"/>
      <c r="R35" s="365"/>
      <c r="S35" s="365"/>
      <c r="T35" s="365"/>
      <c r="U35" s="365"/>
      <c r="V35" s="365"/>
      <c r="W35" s="365"/>
      <c r="X35" s="365"/>
      <c r="Y35" s="365"/>
    </row>
    <row r="36" spans="1:25">
      <c r="A36" s="250" t="s">
        <v>561</v>
      </c>
      <c r="B36" s="250" t="s">
        <v>565</v>
      </c>
      <c r="C36" s="306">
        <v>-6361</v>
      </c>
      <c r="D36" s="306">
        <v>-5883</v>
      </c>
      <c r="E36" s="365">
        <v>-19341</v>
      </c>
      <c r="F36" s="365">
        <v>-40197</v>
      </c>
      <c r="G36" s="365"/>
      <c r="H36" s="365"/>
      <c r="I36" s="365"/>
      <c r="J36" s="365"/>
      <c r="K36" s="365"/>
      <c r="L36" s="365"/>
      <c r="M36" s="365"/>
      <c r="N36" s="365"/>
      <c r="O36" s="365"/>
      <c r="P36" s="365"/>
      <c r="Q36" s="365"/>
      <c r="R36" s="365"/>
      <c r="S36" s="365"/>
      <c r="T36" s="365"/>
      <c r="U36" s="365"/>
      <c r="V36" s="365"/>
      <c r="W36" s="365"/>
      <c r="X36" s="365"/>
      <c r="Y36" s="365"/>
    </row>
    <row r="37" spans="1:25">
      <c r="A37" s="250" t="s">
        <v>227</v>
      </c>
      <c r="B37" s="250" t="s">
        <v>152</v>
      </c>
      <c r="C37" s="306">
        <v>-4190</v>
      </c>
      <c r="D37" s="306">
        <v>-3747</v>
      </c>
      <c r="E37" s="365">
        <v>-3333</v>
      </c>
      <c r="F37" s="365">
        <v>-3745</v>
      </c>
      <c r="G37" s="365"/>
      <c r="H37" s="365"/>
      <c r="I37" s="365"/>
      <c r="J37" s="365"/>
      <c r="K37" s="365"/>
      <c r="L37" s="365"/>
      <c r="M37" s="365"/>
      <c r="N37" s="365"/>
      <c r="O37" s="365"/>
      <c r="P37" s="365"/>
      <c r="Q37" s="365"/>
      <c r="R37" s="365"/>
      <c r="S37" s="365"/>
      <c r="T37" s="365"/>
      <c r="U37" s="365"/>
      <c r="V37" s="365"/>
      <c r="W37" s="365"/>
      <c r="X37" s="365"/>
      <c r="Y37" s="365"/>
    </row>
    <row r="38" spans="1:25" ht="28.5">
      <c r="A38" s="250" t="s">
        <v>228</v>
      </c>
      <c r="B38" s="250" t="s">
        <v>231</v>
      </c>
      <c r="C38" s="306">
        <v>-37162</v>
      </c>
      <c r="D38" s="306">
        <v>-37835</v>
      </c>
      <c r="E38" s="365">
        <v>-67639</v>
      </c>
      <c r="F38" s="365">
        <v>-106357</v>
      </c>
      <c r="G38" s="365"/>
      <c r="H38" s="365"/>
      <c r="I38" s="365"/>
      <c r="J38" s="365"/>
      <c r="K38" s="365"/>
      <c r="L38" s="365"/>
      <c r="M38" s="365"/>
      <c r="N38" s="365"/>
      <c r="O38" s="365"/>
      <c r="P38" s="365"/>
      <c r="Q38" s="365"/>
      <c r="R38" s="365"/>
      <c r="S38" s="365"/>
      <c r="T38" s="365"/>
      <c r="U38" s="365"/>
      <c r="V38" s="365"/>
      <c r="W38" s="365"/>
      <c r="X38" s="365"/>
      <c r="Y38" s="365"/>
    </row>
    <row r="39" spans="1:25">
      <c r="A39" s="340" t="s">
        <v>223</v>
      </c>
      <c r="B39" s="340" t="s">
        <v>235</v>
      </c>
      <c r="C39" s="341">
        <v>-11755</v>
      </c>
      <c r="D39" s="341">
        <v>-12001</v>
      </c>
      <c r="E39" s="365"/>
      <c r="F39" s="365"/>
      <c r="G39" s="365"/>
      <c r="H39" s="365"/>
      <c r="I39" s="365"/>
      <c r="J39" s="365"/>
      <c r="K39" s="365"/>
      <c r="L39" s="365"/>
      <c r="M39" s="365"/>
      <c r="N39" s="365"/>
      <c r="O39" s="365"/>
      <c r="P39" s="365"/>
      <c r="Q39" s="365"/>
      <c r="R39" s="365"/>
      <c r="S39" s="365"/>
      <c r="T39" s="365"/>
      <c r="U39" s="365"/>
      <c r="V39" s="365"/>
      <c r="W39" s="365"/>
      <c r="X39" s="365"/>
      <c r="Y39" s="365"/>
    </row>
    <row r="40" spans="1:25" s="22" customFormat="1">
      <c r="A40" s="279" t="s">
        <v>86</v>
      </c>
      <c r="B40" s="279" t="s">
        <v>1</v>
      </c>
      <c r="C40" s="310">
        <v>1376164</v>
      </c>
      <c r="D40" s="310">
        <v>1410371</v>
      </c>
      <c r="E40" s="310">
        <v>2243949</v>
      </c>
      <c r="F40" s="310">
        <v>2934845</v>
      </c>
      <c r="G40" s="310"/>
      <c r="H40" s="310"/>
      <c r="I40" s="310"/>
      <c r="J40" s="310"/>
      <c r="K40" s="310"/>
      <c r="L40" s="310"/>
      <c r="M40" s="310"/>
      <c r="N40" s="310"/>
      <c r="O40" s="310"/>
      <c r="P40" s="310"/>
      <c r="Q40" s="310"/>
      <c r="R40" s="310"/>
      <c r="S40" s="310"/>
      <c r="T40" s="310"/>
      <c r="U40" s="310"/>
      <c r="V40" s="310"/>
      <c r="W40" s="310"/>
      <c r="X40" s="310"/>
      <c r="Y40" s="310"/>
    </row>
    <row r="41" spans="1:25">
      <c r="C41" s="311"/>
      <c r="D41" s="311"/>
    </row>
    <row r="42" spans="1:25">
      <c r="C42" s="302"/>
      <c r="D42" s="302"/>
    </row>
  </sheetData>
  <customSheetViews>
    <customSheetView guid="{94D3F5C6-9F13-4557-913D-E7CD376B110B}">
      <pane xSplit="2" ySplit="1" topLeftCell="C2" activePane="bottomRight" state="frozen"/>
      <selection pane="bottomRight" activeCell="J8" sqref="J8"/>
      <pageMargins left="0.7" right="0.7" top="0.75" bottom="0.75" header="0.3" footer="0.3"/>
      <pageSetup paperSize="9" orientation="portrait" r:id="rId1"/>
    </customSheetView>
    <customSheetView guid="{899D69CD-4B7E-42BC-9944-5BD922EB798C}" topLeftCell="K31">
      <selection activeCell="V46" sqref="V46"/>
      <pageMargins left="0.7" right="0.7" top="0.75" bottom="0.75" header="0.3" footer="0.3"/>
      <pageSetup paperSize="9" orientation="portrait" r:id="rId2"/>
    </customSheetView>
    <customSheetView guid="{25FAB884-5E17-4008-8139-33D910C7DEFE}">
      <selection activeCell="A40" sqref="A40:XFD40"/>
      <pageMargins left="0.7" right="0.7" top="0.75" bottom="0.75" header="0.3" footer="0.3"/>
      <pageSetup paperSize="9" orientation="portrait" r:id="rId3"/>
    </customSheetView>
    <customSheetView guid="{9AF4A83C-CF57-4B40-8A74-6A0EA6C2FE5C}">
      <pane xSplit="2" ySplit="1" topLeftCell="M2" activePane="bottomRight" state="frozen"/>
      <selection pane="bottomRight" activeCell="A11" sqref="A11"/>
      <pageMargins left="0.7" right="0.7" top="0.75" bottom="0.75" header="0.3" footer="0.3"/>
      <pageSetup paperSize="9" orientation="portrait" horizontalDpi="1200" verticalDpi="1200" r:id="rId4"/>
    </customSheetView>
    <customSheetView guid="{12F8D032-8143-430B-8DFF-852E8796C402}" topLeftCell="O1">
      <selection activeCell="O1" sqref="O1:Z1048576"/>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687A4863-1825-4D63-B732-E76682E6DE4F}" hiddenColumns="1" topLeftCell="B25">
      <selection activeCell="W40" sqref="W40"/>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1"/>
  <sheetViews>
    <sheetView showGridLines="0" showRuler="0" zoomScaleNormal="100" workbookViewId="0">
      <pane xSplit="2" ySplit="2" topLeftCell="C3" activePane="bottomRight" state="frozen"/>
      <selection pane="topRight" activeCell="C1" sqref="C1"/>
      <selection pane="bottomLeft" activeCell="A3" sqref="A3"/>
      <selection pane="bottomRight" activeCell="K8" sqref="K8"/>
    </sheetView>
  </sheetViews>
  <sheetFormatPr defaultColWidth="9.28515625" defaultRowHeight="12" customHeight="1"/>
  <cols>
    <col min="1" max="1" width="50.7109375" style="6" customWidth="1"/>
    <col min="2" max="2" width="51.7109375" style="6" customWidth="1"/>
    <col min="3" max="3" width="10.28515625" style="6" bestFit="1" customWidth="1"/>
    <col min="4" max="6" width="11.28515625" style="6" customWidth="1"/>
    <col min="7" max="7" width="9.42578125" style="6" bestFit="1" customWidth="1"/>
    <col min="8" max="16384" width="9.28515625" style="6"/>
  </cols>
  <sheetData>
    <row r="1" spans="1:7" ht="15" customHeight="1" thickBot="1">
      <c r="C1" s="280"/>
      <c r="D1" s="383"/>
      <c r="E1" s="383"/>
      <c r="F1" s="383"/>
    </row>
    <row r="2" spans="1:7" ht="15" customHeight="1" thickBot="1">
      <c r="A2" s="268" t="s">
        <v>87</v>
      </c>
      <c r="B2" s="268" t="s">
        <v>2</v>
      </c>
      <c r="C2" s="280" t="s">
        <v>601</v>
      </c>
      <c r="D2" s="383" t="s">
        <v>606</v>
      </c>
      <c r="E2" s="383" t="s">
        <v>649</v>
      </c>
      <c r="F2" s="383" t="s">
        <v>660</v>
      </c>
    </row>
    <row r="3" spans="1:7" ht="15" customHeight="1">
      <c r="A3" s="281" t="s">
        <v>177</v>
      </c>
      <c r="B3" s="281" t="s">
        <v>178</v>
      </c>
      <c r="C3" s="282">
        <v>97970</v>
      </c>
      <c r="D3" s="384">
        <v>94908</v>
      </c>
      <c r="E3" s="384">
        <v>118104</v>
      </c>
      <c r="F3" s="384">
        <v>107116</v>
      </c>
      <c r="G3" s="311"/>
    </row>
    <row r="4" spans="1:7" ht="26.1" customHeight="1">
      <c r="A4" s="283" t="s">
        <v>532</v>
      </c>
      <c r="B4" s="283" t="s">
        <v>533</v>
      </c>
      <c r="C4" s="282">
        <v>113117</v>
      </c>
      <c r="D4" s="384">
        <v>95712</v>
      </c>
      <c r="E4" s="384">
        <v>107494</v>
      </c>
      <c r="F4" s="384">
        <v>117590</v>
      </c>
      <c r="G4" s="311"/>
    </row>
    <row r="5" spans="1:7" ht="15" customHeight="1">
      <c r="A5" s="281" t="s">
        <v>179</v>
      </c>
      <c r="B5" s="281" t="s">
        <v>180</v>
      </c>
      <c r="C5" s="282">
        <v>26049</v>
      </c>
      <c r="D5" s="384">
        <v>26589</v>
      </c>
      <c r="E5" s="384">
        <v>26858</v>
      </c>
      <c r="F5" s="384">
        <v>25539</v>
      </c>
    </row>
    <row r="6" spans="1:7" ht="15" customHeight="1">
      <c r="A6" s="281" t="s">
        <v>181</v>
      </c>
      <c r="B6" s="281" t="s">
        <v>182</v>
      </c>
      <c r="C6" s="282">
        <v>119814</v>
      </c>
      <c r="D6" s="384">
        <v>136633</v>
      </c>
      <c r="E6" s="384">
        <v>182755</v>
      </c>
      <c r="F6" s="384">
        <v>177671</v>
      </c>
    </row>
    <row r="7" spans="1:7" ht="15" customHeight="1">
      <c r="A7" s="281" t="s">
        <v>604</v>
      </c>
      <c r="B7" s="281"/>
      <c r="C7" s="282">
        <v>58462</v>
      </c>
      <c r="D7" s="384">
        <v>60311</v>
      </c>
      <c r="E7" s="384">
        <v>63147</v>
      </c>
      <c r="F7" s="384">
        <v>66850</v>
      </c>
    </row>
    <row r="8" spans="1:7" ht="15" customHeight="1">
      <c r="A8" s="281" t="s">
        <v>612</v>
      </c>
      <c r="B8" s="281" t="s">
        <v>602</v>
      </c>
      <c r="C8" s="282">
        <v>85235</v>
      </c>
      <c r="D8" s="384">
        <v>87008</v>
      </c>
      <c r="E8" s="384">
        <v>84562</v>
      </c>
      <c r="F8" s="384">
        <v>98752</v>
      </c>
    </row>
    <row r="9" spans="1:7" ht="15" customHeight="1">
      <c r="A9" s="281" t="s">
        <v>184</v>
      </c>
      <c r="B9" s="281" t="s">
        <v>185</v>
      </c>
      <c r="C9" s="282">
        <v>35343</v>
      </c>
      <c r="D9" s="384">
        <v>35663</v>
      </c>
      <c r="E9" s="384">
        <v>33490</v>
      </c>
      <c r="F9" s="384">
        <v>35542</v>
      </c>
    </row>
    <row r="10" spans="1:7" ht="15" customHeight="1">
      <c r="A10" s="281" t="s">
        <v>54</v>
      </c>
      <c r="B10" s="281" t="s">
        <v>43</v>
      </c>
      <c r="C10" s="282">
        <v>4726</v>
      </c>
      <c r="D10" s="384">
        <v>4354</v>
      </c>
      <c r="E10" s="384">
        <v>5316</v>
      </c>
      <c r="F10" s="384">
        <v>4165</v>
      </c>
    </row>
    <row r="11" spans="1:7" ht="15" customHeight="1">
      <c r="A11" s="281" t="s">
        <v>186</v>
      </c>
      <c r="B11" s="281" t="s">
        <v>187</v>
      </c>
      <c r="C11" s="282">
        <v>67122</v>
      </c>
      <c r="D11" s="384">
        <v>70966</v>
      </c>
      <c r="E11" s="384">
        <v>58451</v>
      </c>
      <c r="F11" s="384">
        <v>47729</v>
      </c>
    </row>
    <row r="12" spans="1:7" ht="15" customHeight="1">
      <c r="A12" s="281" t="s">
        <v>55</v>
      </c>
      <c r="B12" s="281" t="s">
        <v>188</v>
      </c>
      <c r="C12" s="282">
        <v>53466</v>
      </c>
      <c r="D12" s="384">
        <v>56910</v>
      </c>
      <c r="E12" s="384">
        <v>61258</v>
      </c>
      <c r="F12" s="384">
        <v>63432</v>
      </c>
    </row>
    <row r="13" spans="1:7" ht="15" customHeight="1">
      <c r="A13" s="281" t="s">
        <v>111</v>
      </c>
      <c r="B13" s="281" t="s">
        <v>110</v>
      </c>
      <c r="C13" s="282">
        <v>44790</v>
      </c>
      <c r="D13" s="384">
        <v>29860</v>
      </c>
      <c r="E13" s="384">
        <v>44594</v>
      </c>
      <c r="F13" s="384">
        <v>27867</v>
      </c>
    </row>
    <row r="14" spans="1:7" ht="15" customHeight="1">
      <c r="A14" s="281" t="s">
        <v>189</v>
      </c>
      <c r="B14" s="281" t="s">
        <v>190</v>
      </c>
      <c r="C14" s="282">
        <v>6012</v>
      </c>
      <c r="D14" s="384">
        <v>6210</v>
      </c>
      <c r="E14" s="384">
        <v>5625</v>
      </c>
      <c r="F14" s="384">
        <v>7379</v>
      </c>
    </row>
    <row r="15" spans="1:7" ht="15" customHeight="1">
      <c r="A15" s="281" t="s">
        <v>191</v>
      </c>
      <c r="B15" s="281" t="s">
        <v>192</v>
      </c>
      <c r="C15" s="282">
        <v>5387</v>
      </c>
      <c r="D15" s="384">
        <v>15353</v>
      </c>
      <c r="E15" s="384">
        <v>2589</v>
      </c>
      <c r="F15" s="384">
        <v>2651</v>
      </c>
    </row>
    <row r="16" spans="1:7" s="233" customFormat="1" ht="15" customHeight="1">
      <c r="A16" s="284"/>
      <c r="B16" s="284" t="s">
        <v>42</v>
      </c>
      <c r="C16" s="285">
        <f t="shared" ref="C16:F16" si="0">SUM(C3:C15)</f>
        <v>717493</v>
      </c>
      <c r="D16" s="385">
        <f t="shared" si="0"/>
        <v>720477</v>
      </c>
      <c r="E16" s="385">
        <f t="shared" si="0"/>
        <v>794243</v>
      </c>
      <c r="F16" s="385">
        <f t="shared" si="0"/>
        <v>782283</v>
      </c>
    </row>
    <row r="17" spans="1:7" ht="19.149999999999999" customHeight="1" thickBot="1">
      <c r="A17" s="286" t="s">
        <v>88</v>
      </c>
      <c r="B17" s="286" t="s">
        <v>195</v>
      </c>
      <c r="C17" s="287"/>
      <c r="D17" s="386"/>
      <c r="E17" s="386"/>
      <c r="F17" s="386"/>
    </row>
    <row r="18" spans="1:7" ht="15" customHeight="1">
      <c r="A18" s="281" t="s">
        <v>177</v>
      </c>
      <c r="B18" s="281" t="s">
        <v>178</v>
      </c>
      <c r="C18" s="282">
        <v>-1233</v>
      </c>
      <c r="D18" s="384">
        <v>-1424</v>
      </c>
      <c r="E18" s="384">
        <v>-4006</v>
      </c>
      <c r="F18" s="384">
        <v>-5814</v>
      </c>
      <c r="G18" s="311"/>
    </row>
    <row r="19" spans="1:7" ht="15" customHeight="1">
      <c r="A19" s="281" t="s">
        <v>196</v>
      </c>
      <c r="B19" s="281" t="s">
        <v>197</v>
      </c>
      <c r="C19" s="282">
        <v>-16178</v>
      </c>
      <c r="D19" s="384">
        <v>-25481</v>
      </c>
      <c r="E19" s="384">
        <v>-23715</v>
      </c>
      <c r="F19" s="384">
        <v>-23402</v>
      </c>
      <c r="G19" s="311"/>
    </row>
    <row r="20" spans="1:7" ht="15" customHeight="1">
      <c r="A20" s="281" t="s">
        <v>179</v>
      </c>
      <c r="B20" s="281" t="s">
        <v>180</v>
      </c>
      <c r="C20" s="282">
        <v>-15020</v>
      </c>
      <c r="D20" s="384">
        <v>-14366</v>
      </c>
      <c r="E20" s="384">
        <v>-16638</v>
      </c>
      <c r="F20" s="384">
        <v>-24353</v>
      </c>
      <c r="G20" s="311"/>
    </row>
    <row r="21" spans="1:7" ht="15" customHeight="1">
      <c r="A21" s="281" t="s">
        <v>604</v>
      </c>
      <c r="B21" s="281"/>
      <c r="C21" s="282">
        <v>-12561</v>
      </c>
      <c r="D21" s="384">
        <v>-13738</v>
      </c>
      <c r="E21" s="384">
        <v>-14353</v>
      </c>
      <c r="F21" s="384">
        <v>-18405</v>
      </c>
      <c r="G21" s="311"/>
    </row>
    <row r="22" spans="1:7" ht="15" customHeight="1">
      <c r="A22" s="281" t="s">
        <v>613</v>
      </c>
      <c r="B22" s="281" t="s">
        <v>602</v>
      </c>
      <c r="C22" s="282">
        <v>-21098</v>
      </c>
      <c r="D22" s="384">
        <v>-24503</v>
      </c>
      <c r="E22" s="384">
        <v>-20335</v>
      </c>
      <c r="F22" s="384">
        <v>-30510</v>
      </c>
      <c r="G22" s="311"/>
    </row>
    <row r="23" spans="1:7" ht="15" customHeight="1">
      <c r="A23" s="281" t="s">
        <v>184</v>
      </c>
      <c r="B23" s="281" t="s">
        <v>185</v>
      </c>
      <c r="C23" s="282">
        <v>-3019</v>
      </c>
      <c r="D23" s="384">
        <v>-3411</v>
      </c>
      <c r="E23" s="384">
        <v>-2678</v>
      </c>
      <c r="F23" s="384">
        <v>-6655</v>
      </c>
      <c r="G23" s="311"/>
    </row>
    <row r="24" spans="1:7" ht="15" customHeight="1">
      <c r="A24" s="281" t="s">
        <v>111</v>
      </c>
      <c r="B24" s="281" t="s">
        <v>110</v>
      </c>
      <c r="C24" s="282">
        <v>-5322</v>
      </c>
      <c r="D24" s="384">
        <v>-3595</v>
      </c>
      <c r="E24" s="384">
        <v>-4983</v>
      </c>
      <c r="F24" s="384">
        <v>-3174</v>
      </c>
      <c r="G24" s="311"/>
    </row>
    <row r="25" spans="1:7" ht="13.15" customHeight="1">
      <c r="A25" s="281" t="s">
        <v>198</v>
      </c>
      <c r="B25" s="281" t="s">
        <v>187</v>
      </c>
      <c r="C25" s="282">
        <v>-5508</v>
      </c>
      <c r="D25" s="384">
        <v>-5615</v>
      </c>
      <c r="E25" s="384">
        <v>-5620</v>
      </c>
      <c r="F25" s="384">
        <v>-2868</v>
      </c>
      <c r="G25" s="311"/>
    </row>
    <row r="26" spans="1:7" ht="15" customHeight="1">
      <c r="A26" s="281" t="s">
        <v>55</v>
      </c>
      <c r="B26" s="281" t="s">
        <v>188</v>
      </c>
      <c r="C26" s="282">
        <v>-4149</v>
      </c>
      <c r="D26" s="384">
        <v>-4489</v>
      </c>
      <c r="E26" s="384">
        <v>-4430</v>
      </c>
      <c r="F26" s="384">
        <v>-4460</v>
      </c>
      <c r="G26" s="311"/>
    </row>
    <row r="27" spans="1:7" ht="15" customHeight="1">
      <c r="A27" s="281" t="s">
        <v>54</v>
      </c>
      <c r="B27" s="281" t="s">
        <v>43</v>
      </c>
      <c r="C27" s="282">
        <v>-3129</v>
      </c>
      <c r="D27" s="384">
        <v>-3413</v>
      </c>
      <c r="E27" s="384">
        <v>-2268</v>
      </c>
      <c r="F27" s="384">
        <v>-1990</v>
      </c>
      <c r="G27" s="311"/>
    </row>
    <row r="28" spans="1:7" ht="15" customHeight="1">
      <c r="A28" s="281" t="s">
        <v>189</v>
      </c>
      <c r="B28" s="281" t="s">
        <v>190</v>
      </c>
      <c r="C28" s="282">
        <v>-8030</v>
      </c>
      <c r="D28" s="384">
        <v>-8008</v>
      </c>
      <c r="E28" s="384">
        <v>-10180</v>
      </c>
      <c r="F28" s="384">
        <v>-12016</v>
      </c>
      <c r="G28" s="311"/>
    </row>
    <row r="29" spans="1:7" ht="15" customHeight="1">
      <c r="A29" s="281" t="s">
        <v>199</v>
      </c>
      <c r="B29" s="281" t="s">
        <v>200</v>
      </c>
      <c r="C29" s="282">
        <v>-2124</v>
      </c>
      <c r="D29" s="384">
        <v>-2709</v>
      </c>
      <c r="E29" s="384">
        <v>-6004</v>
      </c>
      <c r="F29" s="384">
        <v>-3112</v>
      </c>
      <c r="G29" s="311"/>
    </row>
    <row r="30" spans="1:7" ht="15" customHeight="1">
      <c r="A30" s="281" t="s">
        <v>193</v>
      </c>
      <c r="B30" s="281" t="s">
        <v>194</v>
      </c>
      <c r="C30" s="282">
        <v>-8848</v>
      </c>
      <c r="D30" s="384">
        <v>-9645</v>
      </c>
      <c r="E30" s="384">
        <v>-18306</v>
      </c>
      <c r="F30" s="384">
        <v>-24823</v>
      </c>
      <c r="G30" s="311"/>
    </row>
    <row r="31" spans="1:7" s="233" customFormat="1" ht="15" customHeight="1">
      <c r="A31" s="284"/>
      <c r="B31" s="284" t="s">
        <v>42</v>
      </c>
      <c r="C31" s="285">
        <f t="shared" ref="C31:F31" si="1">SUM(C18:C30)</f>
        <v>-106219</v>
      </c>
      <c r="D31" s="387">
        <f t="shared" si="1"/>
        <v>-120397</v>
      </c>
      <c r="E31" s="387">
        <f t="shared" si="1"/>
        <v>-133516</v>
      </c>
      <c r="F31" s="387">
        <f t="shared" si="1"/>
        <v>-161582</v>
      </c>
      <c r="G31" s="311"/>
    </row>
    <row r="32" spans="1:7" ht="15" customHeight="1">
      <c r="C32" s="233"/>
      <c r="D32" s="311"/>
      <c r="E32" s="311">
        <f>E31-'P&amp;L'!E10</f>
        <v>0</v>
      </c>
      <c r="F32" s="311">
        <f>F31-'P&amp;L'!F10</f>
        <v>0</v>
      </c>
    </row>
    <row r="33" spans="1:7" ht="15" customHeight="1">
      <c r="A33" s="284" t="s">
        <v>53</v>
      </c>
      <c r="B33" s="284" t="s">
        <v>4</v>
      </c>
      <c r="C33" s="285">
        <f t="shared" ref="C33" si="2">SUM(C16,C31)</f>
        <v>611274</v>
      </c>
      <c r="D33" s="385">
        <f t="shared" ref="D33" si="3">SUM(D16,D31)</f>
        <v>600080</v>
      </c>
      <c r="E33" s="385">
        <f>SUM(E16,E31)</f>
        <v>660727</v>
      </c>
      <c r="F33" s="385">
        <f>SUM(F16,F31)</f>
        <v>620701</v>
      </c>
      <c r="G33" s="28"/>
    </row>
    <row r="34" spans="1:7" ht="15" customHeight="1">
      <c r="C34" s="331"/>
      <c r="D34" s="388"/>
      <c r="E34" s="388"/>
      <c r="F34" s="388"/>
      <c r="G34" s="28"/>
    </row>
    <row r="35" spans="1:7" ht="15" customHeight="1" thickBot="1">
      <c r="C35" s="280"/>
      <c r="D35" s="383"/>
      <c r="E35" s="383"/>
      <c r="F35" s="383"/>
      <c r="G35" s="28"/>
    </row>
    <row r="36" spans="1:7" ht="15" customHeight="1" thickBot="1">
      <c r="A36" s="268" t="s">
        <v>53</v>
      </c>
      <c r="B36" s="268" t="s">
        <v>4</v>
      </c>
      <c r="C36" s="280" t="str">
        <f t="shared" ref="C36" si="4">C2</f>
        <v>I Q 2021</v>
      </c>
      <c r="D36" s="383" t="str">
        <f t="shared" ref="D36" si="5">D2</f>
        <v>II Q 2021</v>
      </c>
      <c r="E36" s="383" t="str">
        <f>E2</f>
        <v>I Q 2022</v>
      </c>
      <c r="F36" s="383" t="str">
        <f>F2</f>
        <v>II Q 2022</v>
      </c>
      <c r="G36" s="28"/>
    </row>
    <row r="37" spans="1:7" ht="15" customHeight="1">
      <c r="A37" s="281" t="s">
        <v>177</v>
      </c>
      <c r="B37" s="281" t="s">
        <v>178</v>
      </c>
      <c r="C37" s="282">
        <f t="shared" ref="C37:D39" si="6">C3+C18</f>
        <v>96737</v>
      </c>
      <c r="D37" s="384">
        <f t="shared" si="6"/>
        <v>93484</v>
      </c>
      <c r="E37" s="384">
        <f t="shared" ref="E37:F39" si="7">E3+E18</f>
        <v>114098</v>
      </c>
      <c r="F37" s="384">
        <f t="shared" si="7"/>
        <v>101302</v>
      </c>
      <c r="G37" s="28"/>
    </row>
    <row r="38" spans="1:7" ht="15" customHeight="1">
      <c r="A38" s="281" t="s">
        <v>548</v>
      </c>
      <c r="B38" s="281" t="s">
        <v>533</v>
      </c>
      <c r="C38" s="282">
        <f t="shared" si="6"/>
        <v>96939</v>
      </c>
      <c r="D38" s="384">
        <f t="shared" si="6"/>
        <v>70231</v>
      </c>
      <c r="E38" s="384">
        <f t="shared" si="7"/>
        <v>83779</v>
      </c>
      <c r="F38" s="384">
        <f t="shared" si="7"/>
        <v>94188</v>
      </c>
      <c r="G38" s="28"/>
    </row>
    <row r="39" spans="1:7" ht="15" customHeight="1">
      <c r="A39" s="281" t="s">
        <v>179</v>
      </c>
      <c r="B39" s="281" t="s">
        <v>180</v>
      </c>
      <c r="C39" s="282">
        <f t="shared" si="6"/>
        <v>11029</v>
      </c>
      <c r="D39" s="384">
        <f t="shared" si="6"/>
        <v>12223</v>
      </c>
      <c r="E39" s="384">
        <f t="shared" si="7"/>
        <v>10220</v>
      </c>
      <c r="F39" s="384">
        <f t="shared" si="7"/>
        <v>1186</v>
      </c>
      <c r="G39" s="28"/>
    </row>
    <row r="40" spans="1:7" ht="15" customHeight="1">
      <c r="A40" s="281" t="s">
        <v>181</v>
      </c>
      <c r="B40" s="281" t="s">
        <v>182</v>
      </c>
      <c r="C40" s="282">
        <f t="shared" ref="C40:D40" si="8">C6</f>
        <v>119814</v>
      </c>
      <c r="D40" s="384">
        <f t="shared" si="8"/>
        <v>136633</v>
      </c>
      <c r="E40" s="384">
        <f>E6</f>
        <v>182755</v>
      </c>
      <c r="F40" s="384">
        <f>F6</f>
        <v>177671</v>
      </c>
      <c r="G40" s="28"/>
    </row>
    <row r="41" spans="1:7" ht="15" customHeight="1">
      <c r="A41" s="281" t="s">
        <v>183</v>
      </c>
      <c r="B41" s="281" t="s">
        <v>539</v>
      </c>
      <c r="C41" s="282">
        <f t="shared" ref="C41:F41" si="9">C7+C21</f>
        <v>45901</v>
      </c>
      <c r="D41" s="384">
        <f t="shared" si="9"/>
        <v>46573</v>
      </c>
      <c r="E41" s="384">
        <f t="shared" si="9"/>
        <v>48794</v>
      </c>
      <c r="F41" s="384">
        <f t="shared" si="9"/>
        <v>48445</v>
      </c>
      <c r="G41" s="28"/>
    </row>
    <row r="42" spans="1:7" ht="15" customHeight="1">
      <c r="A42" s="281" t="s">
        <v>603</v>
      </c>
      <c r="B42" s="281" t="s">
        <v>602</v>
      </c>
      <c r="C42" s="282">
        <f t="shared" ref="C42:C43" si="10">C8+C22</f>
        <v>64137</v>
      </c>
      <c r="D42" s="384">
        <f t="shared" ref="D42" si="11">D8+D22</f>
        <v>62505</v>
      </c>
      <c r="E42" s="384">
        <f t="shared" ref="E42:E43" si="12">E8+E22</f>
        <v>64227</v>
      </c>
      <c r="F42" s="384">
        <f t="shared" ref="F42" si="13">F8+F22</f>
        <v>68242</v>
      </c>
      <c r="G42" s="28"/>
    </row>
    <row r="43" spans="1:7" ht="15.6" customHeight="1">
      <c r="A43" s="281" t="s">
        <v>184</v>
      </c>
      <c r="B43" s="281" t="s">
        <v>185</v>
      </c>
      <c r="C43" s="282">
        <f t="shared" si="10"/>
        <v>32324</v>
      </c>
      <c r="D43" s="384">
        <f t="shared" ref="D43" si="14">D9+D23</f>
        <v>32252</v>
      </c>
      <c r="E43" s="384">
        <f t="shared" si="12"/>
        <v>30812</v>
      </c>
      <c r="F43" s="384">
        <f t="shared" ref="F43" si="15">F9+F23</f>
        <v>28887</v>
      </c>
      <c r="G43" s="28"/>
    </row>
    <row r="44" spans="1:7" ht="15" customHeight="1">
      <c r="A44" s="281" t="s">
        <v>54</v>
      </c>
      <c r="B44" s="281" t="s">
        <v>43</v>
      </c>
      <c r="C44" s="282">
        <f t="shared" ref="C44:D44" si="16">C10+C27</f>
        <v>1597</v>
      </c>
      <c r="D44" s="384">
        <f t="shared" si="16"/>
        <v>941</v>
      </c>
      <c r="E44" s="384">
        <f>E10+E27</f>
        <v>3048</v>
      </c>
      <c r="F44" s="384">
        <f>F10+F27</f>
        <v>2175</v>
      </c>
      <c r="G44" s="28"/>
    </row>
    <row r="45" spans="1:7" ht="15" customHeight="1">
      <c r="A45" s="281" t="s">
        <v>186</v>
      </c>
      <c r="B45" s="281" t="s">
        <v>187</v>
      </c>
      <c r="C45" s="282">
        <f t="shared" ref="C45:D46" si="17">C11+C25</f>
        <v>61614</v>
      </c>
      <c r="D45" s="384">
        <f t="shared" si="17"/>
        <v>65351</v>
      </c>
      <c r="E45" s="384">
        <f>E11+E25</f>
        <v>52831</v>
      </c>
      <c r="F45" s="384">
        <f>F11+F25</f>
        <v>44861</v>
      </c>
      <c r="G45" s="28"/>
    </row>
    <row r="46" spans="1:7" ht="15" customHeight="1">
      <c r="A46" s="281" t="s">
        <v>55</v>
      </c>
      <c r="B46" s="281" t="s">
        <v>188</v>
      </c>
      <c r="C46" s="282">
        <f t="shared" si="17"/>
        <v>49317</v>
      </c>
      <c r="D46" s="384">
        <f t="shared" si="17"/>
        <v>52421</v>
      </c>
      <c r="E46" s="384">
        <f>E12+E26</f>
        <v>56828</v>
      </c>
      <c r="F46" s="384">
        <f>F12+F26</f>
        <v>58972</v>
      </c>
      <c r="G46" s="28"/>
    </row>
    <row r="47" spans="1:7" ht="15" customHeight="1">
      <c r="A47" s="281" t="s">
        <v>111</v>
      </c>
      <c r="B47" s="281" t="s">
        <v>110</v>
      </c>
      <c r="C47" s="282">
        <f t="shared" ref="C47:D47" si="18">C13+C24</f>
        <v>39468</v>
      </c>
      <c r="D47" s="384">
        <f t="shared" si="18"/>
        <v>26265</v>
      </c>
      <c r="E47" s="384">
        <f>E13+E24</f>
        <v>39611</v>
      </c>
      <c r="F47" s="384">
        <f>F13+F24</f>
        <v>24693</v>
      </c>
      <c r="G47" s="28"/>
    </row>
    <row r="48" spans="1:7" ht="15" customHeight="1">
      <c r="A48" s="281" t="s">
        <v>189</v>
      </c>
      <c r="B48" s="281" t="s">
        <v>190</v>
      </c>
      <c r="C48" s="282">
        <f t="shared" ref="C48:D48" si="19">C14+C28</f>
        <v>-2018</v>
      </c>
      <c r="D48" s="384">
        <f t="shared" si="19"/>
        <v>-1798</v>
      </c>
      <c r="E48" s="384">
        <f>E14+E28</f>
        <v>-4555</v>
      </c>
      <c r="F48" s="384">
        <f>F14+F28</f>
        <v>-4637</v>
      </c>
      <c r="G48" s="28"/>
    </row>
    <row r="49" spans="1:7" ht="15" customHeight="1">
      <c r="A49" s="281" t="s">
        <v>191</v>
      </c>
      <c r="B49" s="281" t="s">
        <v>192</v>
      </c>
      <c r="C49" s="282">
        <f t="shared" ref="C49:D49" si="20">C15</f>
        <v>5387</v>
      </c>
      <c r="D49" s="384">
        <f t="shared" si="20"/>
        <v>15353</v>
      </c>
      <c r="E49" s="384">
        <f>E15</f>
        <v>2589</v>
      </c>
      <c r="F49" s="384">
        <f>F15</f>
        <v>2651</v>
      </c>
      <c r="G49" s="28"/>
    </row>
    <row r="50" spans="1:7" ht="15" customHeight="1">
      <c r="A50" s="281" t="s">
        <v>193</v>
      </c>
      <c r="B50" s="281" t="s">
        <v>201</v>
      </c>
      <c r="C50" s="282">
        <f t="shared" ref="C50:D50" si="21">C30+C29</f>
        <v>-10972</v>
      </c>
      <c r="D50" s="384">
        <f t="shared" si="21"/>
        <v>-12354</v>
      </c>
      <c r="E50" s="384">
        <f>E30+E29</f>
        <v>-24310</v>
      </c>
      <c r="F50" s="384">
        <f>F30+F29</f>
        <v>-27935</v>
      </c>
      <c r="G50" s="28"/>
    </row>
    <row r="51" spans="1:7" ht="15" customHeight="1">
      <c r="A51" s="284" t="s">
        <v>56</v>
      </c>
      <c r="B51" s="284" t="s">
        <v>42</v>
      </c>
      <c r="C51" s="285">
        <f t="shared" ref="C51" si="22">SUM(C37:C50)</f>
        <v>611274</v>
      </c>
      <c r="D51" s="385">
        <f>SUM(D37:D50)</f>
        <v>600080</v>
      </c>
      <c r="E51" s="385">
        <f>SUM(E37:E50)</f>
        <v>660727</v>
      </c>
      <c r="F51" s="385">
        <f>SUM(F37:F50)</f>
        <v>620701</v>
      </c>
      <c r="G51" s="28"/>
    </row>
    <row r="52" spans="1:7" s="216" customFormat="1" ht="15" customHeight="1"/>
    <row r="53" spans="1:7" s="216" customFormat="1" ht="15" customHeight="1" thickBot="1"/>
    <row r="54" spans="1:7" s="216" customFormat="1" ht="15" customHeight="1" thickBot="1">
      <c r="A54" s="268" t="s">
        <v>53</v>
      </c>
      <c r="B54" s="268" t="s">
        <v>4</v>
      </c>
      <c r="C54" s="288" t="str">
        <f t="shared" ref="C54" si="23">C36</f>
        <v>I Q 2021</v>
      </c>
      <c r="D54" s="389" t="str">
        <f t="shared" ref="D54" si="24">D36</f>
        <v>II Q 2021</v>
      </c>
      <c r="E54" s="389" t="str">
        <f>E36</f>
        <v>I Q 2022</v>
      </c>
      <c r="F54" s="389" t="str">
        <f>F36</f>
        <v>II Q 2022</v>
      </c>
    </row>
    <row r="55" spans="1:7" s="216" customFormat="1" ht="15.75">
      <c r="A55" s="289" t="s">
        <v>546</v>
      </c>
      <c r="B55" s="289" t="s">
        <v>536</v>
      </c>
      <c r="C55" s="282"/>
      <c r="D55" s="361"/>
      <c r="E55" s="361"/>
      <c r="F55" s="361"/>
    </row>
    <row r="56" spans="1:7" s="216" customFormat="1" ht="15" customHeight="1">
      <c r="A56" s="290" t="s">
        <v>535</v>
      </c>
      <c r="B56" s="281" t="s">
        <v>534</v>
      </c>
      <c r="C56" s="291">
        <f t="shared" ref="C56:D56" si="25">C45/1000</f>
        <v>62</v>
      </c>
      <c r="D56" s="362">
        <f t="shared" si="25"/>
        <v>65</v>
      </c>
      <c r="E56" s="362">
        <f>E45/1000</f>
        <v>53</v>
      </c>
      <c r="F56" s="362">
        <f>F45/1000</f>
        <v>45</v>
      </c>
    </row>
    <row r="57" spans="1:7" s="216" customFormat="1" ht="15" customHeight="1">
      <c r="A57" s="281" t="s">
        <v>54</v>
      </c>
      <c r="B57" s="281" t="s">
        <v>43</v>
      </c>
      <c r="C57" s="282">
        <f t="shared" ref="C57" si="26">C44/1000</f>
        <v>2</v>
      </c>
      <c r="D57" s="360">
        <f t="shared" ref="D57" si="27">D44/1000</f>
        <v>1</v>
      </c>
      <c r="E57" s="360">
        <f>E44/1000</f>
        <v>3</v>
      </c>
      <c r="F57" s="360">
        <f>F44/1000</f>
        <v>2</v>
      </c>
    </row>
    <row r="58" spans="1:7" s="216" customFormat="1" ht="15" customHeight="1">
      <c r="A58" s="281" t="s">
        <v>111</v>
      </c>
      <c r="B58" s="281" t="s">
        <v>110</v>
      </c>
      <c r="C58" s="282">
        <f t="shared" ref="C58" si="28">C47/1000</f>
        <v>39</v>
      </c>
      <c r="D58" s="360">
        <f t="shared" ref="D58" si="29">D47/1000</f>
        <v>26</v>
      </c>
      <c r="E58" s="360">
        <f>E47/1000</f>
        <v>40</v>
      </c>
      <c r="F58" s="360">
        <f>F47/1000</f>
        <v>25</v>
      </c>
    </row>
    <row r="59" spans="1:7" s="216" customFormat="1" ht="15" customHeight="1">
      <c r="A59" s="281" t="s">
        <v>179</v>
      </c>
      <c r="B59" s="281" t="s">
        <v>180</v>
      </c>
      <c r="C59" s="282">
        <f t="shared" ref="C59" si="30">C39/1000</f>
        <v>11</v>
      </c>
      <c r="D59" s="360">
        <f t="shared" ref="D59" si="31">D39/1000</f>
        <v>12</v>
      </c>
      <c r="E59" s="360">
        <f>E39/1000</f>
        <v>10</v>
      </c>
      <c r="F59" s="360">
        <f>F39/1000</f>
        <v>1</v>
      </c>
    </row>
    <row r="60" spans="1:7" s="216" customFormat="1" ht="15" customHeight="1">
      <c r="A60" s="281" t="s">
        <v>542</v>
      </c>
      <c r="B60" s="281" t="s">
        <v>537</v>
      </c>
      <c r="C60" s="282">
        <f t="shared" ref="C60" si="32">C37/1000</f>
        <v>97</v>
      </c>
      <c r="D60" s="360">
        <f t="shared" ref="D60" si="33">D37/1000</f>
        <v>93</v>
      </c>
      <c r="E60" s="360">
        <f>E37/1000</f>
        <v>114</v>
      </c>
      <c r="F60" s="360">
        <f>F37/1000</f>
        <v>101</v>
      </c>
    </row>
    <row r="61" spans="1:7" s="216" customFormat="1" ht="15" customHeight="1">
      <c r="A61" s="281" t="s">
        <v>543</v>
      </c>
      <c r="B61" s="281" t="s">
        <v>538</v>
      </c>
      <c r="C61" s="282">
        <f t="shared" ref="C61:C62" si="34">C40/1000</f>
        <v>120</v>
      </c>
      <c r="D61" s="360">
        <f t="shared" ref="D61" si="35">D40/1000</f>
        <v>137</v>
      </c>
      <c r="E61" s="360">
        <f t="shared" ref="E61:E62" si="36">E40/1000</f>
        <v>183</v>
      </c>
      <c r="F61" s="360">
        <f t="shared" ref="F61" si="37">F40/1000</f>
        <v>178</v>
      </c>
    </row>
    <row r="62" spans="1:7" s="216" customFormat="1" ht="15" customHeight="1">
      <c r="A62" s="281" t="s">
        <v>544</v>
      </c>
      <c r="B62" s="281" t="s">
        <v>539</v>
      </c>
      <c r="C62" s="282">
        <f t="shared" si="34"/>
        <v>46</v>
      </c>
      <c r="D62" s="360">
        <f t="shared" ref="D62" si="38">D41/1000</f>
        <v>47</v>
      </c>
      <c r="E62" s="360">
        <f t="shared" si="36"/>
        <v>49</v>
      </c>
      <c r="F62" s="360">
        <f t="shared" ref="F62" si="39">F41/1000</f>
        <v>48</v>
      </c>
    </row>
    <row r="63" spans="1:7" s="216" customFormat="1" ht="15" customHeight="1">
      <c r="A63" s="281" t="s">
        <v>545</v>
      </c>
      <c r="B63" s="281" t="s">
        <v>540</v>
      </c>
      <c r="C63" s="282">
        <f t="shared" ref="C63" si="40">(C38+C48)/1000</f>
        <v>95</v>
      </c>
      <c r="D63" s="360">
        <f>(D38+D48+D42)/1000</f>
        <v>131</v>
      </c>
      <c r="E63" s="360">
        <f>(E38+E48+E42)/1000</f>
        <v>143</v>
      </c>
      <c r="F63" s="360">
        <f>(F38+F48+F42)/1000</f>
        <v>158</v>
      </c>
    </row>
    <row r="64" spans="1:7" s="216" customFormat="1" ht="15" customHeight="1">
      <c r="A64" s="281" t="s">
        <v>55</v>
      </c>
      <c r="B64" s="281" t="s">
        <v>541</v>
      </c>
      <c r="C64" s="282">
        <f t="shared" ref="C64" si="41">C46/1000</f>
        <v>49</v>
      </c>
      <c r="D64" s="360">
        <f t="shared" ref="D64" si="42">D46/1000</f>
        <v>52</v>
      </c>
      <c r="E64" s="360">
        <f>E46/1000</f>
        <v>57</v>
      </c>
      <c r="F64" s="360">
        <f>F46/1000</f>
        <v>59</v>
      </c>
    </row>
    <row r="65" spans="1:6" s="216" customFormat="1" ht="15" customHeight="1">
      <c r="A65" s="281" t="s">
        <v>193</v>
      </c>
      <c r="B65" s="281" t="s">
        <v>44</v>
      </c>
      <c r="C65" s="282">
        <f t="shared" ref="C65" si="43">(C50+C43+C49)/1000</f>
        <v>27</v>
      </c>
      <c r="D65" s="360">
        <f t="shared" ref="D65" si="44">(D50+D43+D49)/1000</f>
        <v>35</v>
      </c>
      <c r="E65" s="360">
        <f>(E50+E43+E49)/1000</f>
        <v>9</v>
      </c>
      <c r="F65" s="360">
        <f>(F50+F43+F49)/1000</f>
        <v>4</v>
      </c>
    </row>
    <row r="66" spans="1:6" ht="15" customHeight="1">
      <c r="A66" s="284" t="s">
        <v>56</v>
      </c>
      <c r="B66" s="284" t="s">
        <v>42</v>
      </c>
      <c r="C66" s="285">
        <f t="shared" ref="C66" si="45">SUM(C56:C65)</f>
        <v>548</v>
      </c>
      <c r="D66" s="385">
        <f t="shared" ref="D66" si="46">SUM(D56:D65)</f>
        <v>599</v>
      </c>
      <c r="E66" s="385">
        <f>SUM(E56:E65)</f>
        <v>661</v>
      </c>
      <c r="F66" s="385">
        <f>SUM(F56:F65)</f>
        <v>621</v>
      </c>
    </row>
    <row r="67" spans="1:6" s="28" customFormat="1" ht="15" customHeight="1"/>
    <row r="68" spans="1:6" ht="15" customHeight="1"/>
    <row r="69" spans="1:6" ht="15" customHeight="1"/>
    <row r="70" spans="1:6" ht="15" customHeight="1">
      <c r="C70" s="311"/>
      <c r="D70" s="311"/>
      <c r="E70" s="311"/>
      <c r="F70" s="311"/>
    </row>
    <row r="71" spans="1:6" ht="15" customHeight="1">
      <c r="C71" s="311"/>
      <c r="D71" s="311"/>
      <c r="E71" s="311"/>
      <c r="F71" s="311"/>
    </row>
    <row r="72" spans="1:6" ht="15" customHeight="1"/>
    <row r="73" spans="1:6" ht="15" customHeight="1"/>
    <row r="74" spans="1:6" ht="15" customHeight="1"/>
    <row r="75" spans="1:6" ht="15" customHeight="1"/>
    <row r="76" spans="1:6" ht="15" customHeight="1"/>
    <row r="77" spans="1:6" ht="15" customHeight="1"/>
    <row r="78" spans="1:6" ht="15" customHeight="1"/>
    <row r="79" spans="1:6" ht="15" customHeight="1"/>
    <row r="80" spans="1: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94D3F5C6-9F13-4557-913D-E7CD376B110B}" showGridLines="0" fitToPage="1" showRuler="0">
      <pane xSplit="2" ySplit="2" topLeftCell="C3" activePane="bottomRight" state="frozen"/>
      <selection pane="bottomRight" activeCell="K8" sqref="K8"/>
      <pageMargins left="0.75" right="0.75" top="1" bottom="1" header="0.5" footer="0.5"/>
      <pageSetup paperSize="9" scale="71" fitToHeight="0" orientation="landscape" r:id="rId1"/>
      <headerFooter alignWithMargins="0"/>
    </customSheetView>
    <customSheetView guid="{899D69CD-4B7E-42BC-9944-5BD922EB798C}" scale="70" showGridLines="0" fitToPage="1" showRuler="0" topLeftCell="C22">
      <selection activeCell="J76" sqref="J76"/>
      <pageMargins left="0.75" right="0.75" top="1" bottom="1" header="0.5" footer="0.5"/>
      <pageSetup paperSize="9" scale="71" fitToHeight="0" orientation="landscape" r:id="rId2"/>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3"/>
      <headerFooter alignWithMargins="0"/>
    </customSheetView>
    <customSheetView guid="{9AF4A83C-CF57-4B40-8A74-6A0EA6C2FE5C}" scale="70" showGridLines="0" fitToPage="1" showRuler="0" topLeftCell="C1">
      <selection activeCell="P48" sqref="P48"/>
      <pageMargins left="0.75" right="0.75" top="1" bottom="1" header="0.5" footer="0.5"/>
      <pageSetup paperSize="9" scale="71" fitToHeight="0" orientation="landscape" r:id="rId4"/>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5"/>
  <sheetViews>
    <sheetView zoomScaleNormal="58" workbookViewId="0">
      <pane xSplit="2" ySplit="1" topLeftCell="C2" activePane="bottomRight" state="frozen"/>
      <selection pane="topRight" activeCell="C1" sqref="C1"/>
      <selection pane="bottomLeft" activeCell="A2" sqref="A2"/>
      <selection pane="bottomRight" activeCell="J16" sqref="J16"/>
    </sheetView>
  </sheetViews>
  <sheetFormatPr defaultColWidth="9.28515625" defaultRowHeight="14.25"/>
  <cols>
    <col min="1" max="2" width="50.7109375" style="61" customWidth="1"/>
    <col min="3" max="4" width="15.5703125" style="61" customWidth="1"/>
    <col min="5" max="6" width="15.28515625" style="61" customWidth="1"/>
    <col min="7" max="16384" width="9.28515625" style="61"/>
  </cols>
  <sheetData>
    <row r="1" spans="1:6" ht="15" customHeight="1" thickBot="1">
      <c r="A1" s="40" t="s">
        <v>57</v>
      </c>
      <c r="B1" s="40" t="s">
        <v>328</v>
      </c>
      <c r="C1" s="299" t="s">
        <v>601</v>
      </c>
      <c r="D1" s="299" t="s">
        <v>606</v>
      </c>
      <c r="E1" s="390" t="s">
        <v>649</v>
      </c>
      <c r="F1" s="390" t="s">
        <v>660</v>
      </c>
    </row>
    <row r="2" spans="1:6" ht="15" customHeight="1">
      <c r="A2" s="66" t="s">
        <v>202</v>
      </c>
      <c r="B2" s="64" t="s">
        <v>329</v>
      </c>
      <c r="C2" s="318">
        <v>-334667</v>
      </c>
      <c r="D2" s="318">
        <v>-328578</v>
      </c>
      <c r="E2" s="391">
        <v>-351847</v>
      </c>
      <c r="F2" s="391">
        <v>-369938</v>
      </c>
    </row>
    <row r="3" spans="1:6" ht="15" customHeight="1">
      <c r="A3" s="66" t="s">
        <v>206</v>
      </c>
      <c r="B3" s="64" t="s">
        <v>330</v>
      </c>
      <c r="C3" s="318">
        <v>-64097</v>
      </c>
      <c r="D3" s="318">
        <v>-59291</v>
      </c>
      <c r="E3" s="391">
        <v>-68096</v>
      </c>
      <c r="F3" s="391">
        <v>-67226</v>
      </c>
    </row>
    <row r="4" spans="1:6" ht="15" customHeight="1">
      <c r="A4" s="66" t="s">
        <v>556</v>
      </c>
      <c r="B4" s="64" t="s">
        <v>557</v>
      </c>
      <c r="C4" s="318">
        <v>-2239</v>
      </c>
      <c r="D4" s="318">
        <v>-2163</v>
      </c>
      <c r="E4" s="391">
        <v>-2384</v>
      </c>
      <c r="F4" s="391">
        <v>-2348</v>
      </c>
    </row>
    <row r="5" spans="1:6" ht="15" customHeight="1">
      <c r="A5" s="66" t="s">
        <v>204</v>
      </c>
      <c r="B5" s="64" t="s">
        <v>332</v>
      </c>
      <c r="C5" s="318">
        <v>-8184</v>
      </c>
      <c r="D5" s="318">
        <v>-8877</v>
      </c>
      <c r="E5" s="391">
        <v>-9224</v>
      </c>
      <c r="F5" s="391">
        <v>-9701</v>
      </c>
    </row>
    <row r="6" spans="1:6" ht="15" customHeight="1">
      <c r="A6" s="66" t="s">
        <v>203</v>
      </c>
      <c r="B6" s="64" t="s">
        <v>331</v>
      </c>
      <c r="C6" s="318">
        <v>-1524</v>
      </c>
      <c r="D6" s="318">
        <v>-2094</v>
      </c>
      <c r="E6" s="391">
        <v>-1687</v>
      </c>
      <c r="F6" s="391">
        <v>-2504</v>
      </c>
    </row>
    <row r="7" spans="1:6" ht="15" customHeight="1">
      <c r="A7" s="66" t="s">
        <v>205</v>
      </c>
      <c r="B7" s="71" t="s">
        <v>333</v>
      </c>
      <c r="C7" s="318">
        <v>-5</v>
      </c>
      <c r="D7" s="318">
        <v>-5</v>
      </c>
      <c r="E7" s="391">
        <v>-7</v>
      </c>
      <c r="F7" s="391">
        <v>-10</v>
      </c>
    </row>
    <row r="8" spans="1:6" ht="15" customHeight="1">
      <c r="A8" s="66" t="s">
        <v>207</v>
      </c>
      <c r="B8" s="64" t="s">
        <v>334</v>
      </c>
      <c r="C8" s="318">
        <v>0</v>
      </c>
      <c r="D8" s="318">
        <v>-4600</v>
      </c>
      <c r="E8" s="391">
        <v>0</v>
      </c>
      <c r="F8" s="391">
        <v>0</v>
      </c>
    </row>
    <row r="9" spans="1:6" s="2" customFormat="1" ht="15" customHeight="1">
      <c r="A9" s="75" t="s">
        <v>326</v>
      </c>
      <c r="B9" s="75" t="s">
        <v>335</v>
      </c>
      <c r="C9" s="319">
        <v>-410716</v>
      </c>
      <c r="D9" s="319">
        <v>-405608</v>
      </c>
      <c r="E9" s="392">
        <v>-433245</v>
      </c>
      <c r="F9" s="392">
        <v>-451727</v>
      </c>
    </row>
    <row r="10" spans="1:6" ht="15" customHeight="1">
      <c r="A10" s="67"/>
      <c r="B10" s="63"/>
    </row>
    <row r="11" spans="1:6" ht="15" customHeight="1">
      <c r="A11" s="257"/>
      <c r="B11" s="258"/>
    </row>
    <row r="12" spans="1:6" ht="15" customHeight="1" thickBot="1">
      <c r="A12" s="191" t="s">
        <v>325</v>
      </c>
      <c r="B12" s="191" t="s">
        <v>336</v>
      </c>
      <c r="C12" s="317" t="s">
        <v>601</v>
      </c>
      <c r="D12" s="317" t="s">
        <v>606</v>
      </c>
      <c r="E12" s="390" t="s">
        <v>649</v>
      </c>
      <c r="F12" s="390" t="s">
        <v>660</v>
      </c>
    </row>
    <row r="13" spans="1:6" ht="15" customHeight="1">
      <c r="A13" s="66" t="s">
        <v>208</v>
      </c>
      <c r="B13" s="64" t="s">
        <v>341</v>
      </c>
      <c r="C13" s="320">
        <v>-13753</v>
      </c>
      <c r="D13" s="320">
        <v>-13744</v>
      </c>
      <c r="E13" s="393">
        <v>-16792</v>
      </c>
      <c r="F13" s="393">
        <v>-14803</v>
      </c>
    </row>
    <row r="14" spans="1:6" ht="15" customHeight="1">
      <c r="A14" s="66" t="s">
        <v>209</v>
      </c>
      <c r="B14" s="64" t="s">
        <v>342</v>
      </c>
      <c r="C14" s="320">
        <v>-93543</v>
      </c>
      <c r="D14" s="320">
        <v>-96087</v>
      </c>
      <c r="E14" s="393">
        <v>-107480</v>
      </c>
      <c r="F14" s="393">
        <v>-110610</v>
      </c>
    </row>
    <row r="15" spans="1:6" ht="15" customHeight="1">
      <c r="A15" s="66" t="s">
        <v>210</v>
      </c>
      <c r="B15" s="64" t="s">
        <v>572</v>
      </c>
      <c r="C15" s="320">
        <v>-15002</v>
      </c>
      <c r="D15" s="320">
        <v>-23815</v>
      </c>
      <c r="E15" s="393">
        <v>-17174</v>
      </c>
      <c r="F15" s="393">
        <v>-17317</v>
      </c>
    </row>
    <row r="16" spans="1:6" ht="15" customHeight="1">
      <c r="A16" s="66" t="s">
        <v>211</v>
      </c>
      <c r="B16" s="64" t="s">
        <v>343</v>
      </c>
      <c r="C16" s="320">
        <v>-9517</v>
      </c>
      <c r="D16" s="320">
        <v>-10615</v>
      </c>
      <c r="E16" s="393">
        <v>-10058</v>
      </c>
      <c r="F16" s="393">
        <v>-11594</v>
      </c>
    </row>
    <row r="17" spans="1:6" ht="15" customHeight="1">
      <c r="A17" s="66" t="s">
        <v>212</v>
      </c>
      <c r="B17" s="64" t="s">
        <v>344</v>
      </c>
      <c r="C17" s="320">
        <v>-1588</v>
      </c>
      <c r="D17" s="320">
        <v>-1684</v>
      </c>
      <c r="E17" s="393">
        <v>-833</v>
      </c>
      <c r="F17" s="393">
        <v>-913</v>
      </c>
    </row>
    <row r="18" spans="1:6" ht="15" customHeight="1">
      <c r="A18" s="66" t="s">
        <v>337</v>
      </c>
      <c r="B18" s="64" t="s">
        <v>345</v>
      </c>
      <c r="C18" s="320">
        <v>-33345</v>
      </c>
      <c r="D18" s="320">
        <v>-32821</v>
      </c>
      <c r="E18" s="393">
        <v>-34990</v>
      </c>
      <c r="F18" s="393">
        <v>-40786</v>
      </c>
    </row>
    <row r="19" spans="1:6" ht="15" customHeight="1">
      <c r="A19" s="66" t="s">
        <v>608</v>
      </c>
      <c r="B19" s="64" t="s">
        <v>346</v>
      </c>
      <c r="C19" s="320">
        <v>-5901</v>
      </c>
      <c r="D19" s="320">
        <v>-5909</v>
      </c>
      <c r="E19" s="393">
        <v>-5403</v>
      </c>
      <c r="F19" s="393">
        <v>-5252</v>
      </c>
    </row>
    <row r="20" spans="1:6" s="62" customFormat="1" ht="15" customHeight="1">
      <c r="A20" s="66" t="s">
        <v>609</v>
      </c>
      <c r="B20" s="197" t="s">
        <v>347</v>
      </c>
      <c r="C20" s="320">
        <v>-27396</v>
      </c>
      <c r="D20" s="320">
        <v>-26921</v>
      </c>
      <c r="E20" s="393">
        <v>-26676</v>
      </c>
      <c r="F20" s="393">
        <v>-28743</v>
      </c>
    </row>
    <row r="21" spans="1:6" ht="28.5">
      <c r="A21" s="259" t="s">
        <v>213</v>
      </c>
      <c r="B21" s="71" t="s">
        <v>348</v>
      </c>
      <c r="C21" s="318">
        <v>-192093</v>
      </c>
      <c r="D21" s="318">
        <v>-33017</v>
      </c>
      <c r="E21" s="393">
        <v>-287695</v>
      </c>
      <c r="F21" s="393">
        <v>2953</v>
      </c>
    </row>
    <row r="22" spans="1:6" ht="15" customHeight="1">
      <c r="A22" s="66" t="s">
        <v>214</v>
      </c>
      <c r="B22" s="64" t="s">
        <v>349</v>
      </c>
      <c r="C22" s="320">
        <v>-24732</v>
      </c>
      <c r="D22" s="320">
        <v>-35605</v>
      </c>
      <c r="E22" s="393">
        <v>-29475</v>
      </c>
      <c r="F22" s="393">
        <v>-38798</v>
      </c>
    </row>
    <row r="23" spans="1:6" ht="15" customHeight="1">
      <c r="A23" s="66" t="s">
        <v>338</v>
      </c>
      <c r="B23" s="64" t="s">
        <v>350</v>
      </c>
      <c r="C23" s="320">
        <v>-13032</v>
      </c>
      <c r="D23" s="320">
        <v>-13857</v>
      </c>
      <c r="E23" s="393">
        <v>-13165</v>
      </c>
      <c r="F23" s="393">
        <v>-15596</v>
      </c>
    </row>
    <row r="24" spans="1:6" ht="15" customHeight="1">
      <c r="A24" s="66" t="s">
        <v>610</v>
      </c>
      <c r="B24" s="64" t="s">
        <v>351</v>
      </c>
      <c r="C24" s="320">
        <v>-2741</v>
      </c>
      <c r="D24" s="320">
        <v>-2384</v>
      </c>
      <c r="E24" s="393">
        <v>-3801</v>
      </c>
      <c r="F24" s="393">
        <v>-5647</v>
      </c>
    </row>
    <row r="25" spans="1:6" ht="15" customHeight="1">
      <c r="A25" s="68" t="s">
        <v>339</v>
      </c>
      <c r="B25" s="65" t="s">
        <v>352</v>
      </c>
      <c r="C25" s="320">
        <v>-7327</v>
      </c>
      <c r="D25" s="320">
        <v>-6694</v>
      </c>
      <c r="E25" s="393">
        <v>-7659</v>
      </c>
      <c r="F25" s="393">
        <v>-7967</v>
      </c>
    </row>
    <row r="26" spans="1:6" ht="15" customHeight="1">
      <c r="A26" s="68" t="s">
        <v>340</v>
      </c>
      <c r="B26" s="65" t="s">
        <v>353</v>
      </c>
      <c r="C26" s="320">
        <v>-5044</v>
      </c>
      <c r="D26" s="320">
        <v>-4944</v>
      </c>
      <c r="E26" s="393">
        <v>-5583</v>
      </c>
      <c r="F26" s="393">
        <v>-3297</v>
      </c>
    </row>
    <row r="27" spans="1:6" s="62" customFormat="1" ht="15" customHeight="1">
      <c r="A27" s="68" t="s">
        <v>245</v>
      </c>
      <c r="B27" s="70" t="s">
        <v>267</v>
      </c>
      <c r="C27" s="320">
        <v>-2362</v>
      </c>
      <c r="D27" s="320">
        <v>-3905</v>
      </c>
      <c r="E27" s="393">
        <v>-3470</v>
      </c>
      <c r="F27" s="393">
        <v>-4350</v>
      </c>
    </row>
    <row r="28" spans="1:6" ht="15" customHeight="1">
      <c r="A28" s="66" t="s">
        <v>216</v>
      </c>
      <c r="B28" s="64" t="s">
        <v>354</v>
      </c>
      <c r="C28" s="320">
        <v>-2802</v>
      </c>
      <c r="D28" s="320">
        <v>-2543</v>
      </c>
      <c r="E28" s="393">
        <v>-2812</v>
      </c>
      <c r="F28" s="393">
        <v>-2465</v>
      </c>
    </row>
    <row r="29" spans="1:6" ht="15" customHeight="1">
      <c r="A29" s="207" t="s">
        <v>611</v>
      </c>
      <c r="B29" s="64" t="s">
        <v>531</v>
      </c>
      <c r="C29" s="320">
        <v>-10973</v>
      </c>
      <c r="D29" s="320">
        <v>-10832</v>
      </c>
      <c r="E29" s="393">
        <v>-9674</v>
      </c>
      <c r="F29" s="393">
        <v>-9119</v>
      </c>
    </row>
    <row r="30" spans="1:6" ht="15" customHeight="1">
      <c r="A30" s="205" t="s">
        <v>661</v>
      </c>
      <c r="B30" s="206" t="s">
        <v>664</v>
      </c>
      <c r="C30" s="321"/>
      <c r="D30" s="321"/>
      <c r="E30" s="394"/>
      <c r="F30" s="393">
        <v>-407262</v>
      </c>
    </row>
    <row r="31" spans="1:6" s="2" customFormat="1" ht="15">
      <c r="A31" s="75" t="s">
        <v>327</v>
      </c>
      <c r="B31" s="75" t="s">
        <v>573</v>
      </c>
      <c r="C31" s="310">
        <v>-461151</v>
      </c>
      <c r="D31" s="310">
        <v>-325377</v>
      </c>
      <c r="E31" s="395">
        <v>-582740</v>
      </c>
      <c r="F31" s="395">
        <v>-721566</v>
      </c>
    </row>
    <row r="32" spans="1:6" s="76" customFormat="1">
      <c r="C32" s="296"/>
      <c r="D32" s="296"/>
      <c r="E32" s="396"/>
      <c r="F32" s="396"/>
    </row>
    <row r="33" spans="1:7">
      <c r="A33" s="202" t="s">
        <v>524</v>
      </c>
      <c r="B33" s="202" t="s">
        <v>525</v>
      </c>
      <c r="C33" s="310">
        <v>-182467</v>
      </c>
      <c r="D33" s="310">
        <v>-25905</v>
      </c>
      <c r="E33" s="395">
        <v>-277603</v>
      </c>
      <c r="F33" s="395">
        <v>10909</v>
      </c>
    </row>
    <row r="34" spans="1:7">
      <c r="A34" s="204" t="s">
        <v>526</v>
      </c>
      <c r="B34" s="204" t="s">
        <v>527</v>
      </c>
      <c r="C34" s="322">
        <v>-155481</v>
      </c>
      <c r="D34" s="322">
        <v>1365</v>
      </c>
      <c r="E34" s="397">
        <v>-222383</v>
      </c>
      <c r="F34" s="397">
        <v>13432</v>
      </c>
      <c r="G34" s="295"/>
    </row>
    <row r="35" spans="1:7">
      <c r="A35" s="204" t="s">
        <v>528</v>
      </c>
      <c r="B35" s="204" t="s">
        <v>529</v>
      </c>
      <c r="C35" s="322">
        <v>-26986</v>
      </c>
      <c r="D35" s="322">
        <v>-27270</v>
      </c>
      <c r="E35" s="397">
        <v>-55220</v>
      </c>
      <c r="F35" s="397">
        <v>-2523</v>
      </c>
      <c r="G35" s="295"/>
    </row>
  </sheetData>
  <customSheetViews>
    <customSheetView guid="{94D3F5C6-9F13-4557-913D-E7CD376B110B}" fitToPage="1">
      <pane xSplit="2" ySplit="1" topLeftCell="C2" activePane="bottomRight" state="frozen"/>
      <selection pane="bottomRight" activeCell="J16" sqref="J16"/>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2" manualBreakCount="2">
        <brk id="9" max="1048575" man="1"/>
        <brk id="15" max="1048575" man="1"/>
      </colBreaks>
      <pageMargins left="0.75" right="0.75" top="1" bottom="1" header="0.5" footer="0.5"/>
      <pageSetup paperSize="9" scale="36" orientation="portrait" r:id="rId1"/>
      <headerFooter alignWithMargins="0"/>
    </customSheetView>
    <customSheetView guid="{899D69CD-4B7E-42BC-9944-5BD922EB798C}" fitToPage="1" topLeftCell="K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9AF4A83C-CF57-4B40-8A74-6A0EA6C2FE5C}" scale="88" fitToPage="1" showRuler="0">
      <pane xSplit="2" topLeftCell="L1" activePane="topRight" state="frozen"/>
      <selection pane="topRight" activeCell="N16" sqref="N16"/>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4"/>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6"/>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7"/>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2" manualBreakCount="2">
    <brk id="9" max="1048575" man="1"/>
    <brk id="15" max="1048575" man="1"/>
  </colBreaks>
  <legacy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
  <sheetViews>
    <sheetView zoomScaleNormal="82" workbookViewId="0">
      <pane xSplit="2" ySplit="2" topLeftCell="C3" activePane="bottomRight" state="frozen"/>
      <selection pane="topRight" activeCell="C1" sqref="C1"/>
      <selection pane="bottomLeft" activeCell="A3" sqref="A3"/>
      <selection pane="bottomRight" activeCell="K8" sqref="K8"/>
    </sheetView>
  </sheetViews>
  <sheetFormatPr defaultColWidth="9.28515625" defaultRowHeight="15"/>
  <cols>
    <col min="1" max="1" width="50.7109375" style="73" customWidth="1"/>
    <col min="2" max="2" width="53.7109375" style="73" customWidth="1"/>
    <col min="3" max="4" width="13.42578125" style="3" customWidth="1"/>
    <col min="5" max="6" width="11" style="3" customWidth="1"/>
    <col min="7" max="16384" width="9.28515625" style="3"/>
  </cols>
  <sheetData>
    <row r="2" spans="1:6" customFormat="1" ht="15.75" thickBot="1">
      <c r="A2" s="30" t="s">
        <v>6</v>
      </c>
      <c r="B2" s="30" t="s">
        <v>90</v>
      </c>
      <c r="C2" s="38" t="s">
        <v>601</v>
      </c>
      <c r="D2" s="38" t="s">
        <v>606</v>
      </c>
      <c r="E2" s="398" t="s">
        <v>649</v>
      </c>
      <c r="F2" s="398" t="s">
        <v>660</v>
      </c>
    </row>
    <row r="3" spans="1:6">
      <c r="A3" s="31" t="s">
        <v>368</v>
      </c>
      <c r="B3" s="31" t="s">
        <v>581</v>
      </c>
      <c r="C3" s="39">
        <v>112817</v>
      </c>
      <c r="D3" s="39">
        <v>226604</v>
      </c>
      <c r="E3" s="399">
        <v>22007</v>
      </c>
      <c r="F3" s="399">
        <v>-136443</v>
      </c>
    </row>
    <row r="4" spans="1:6" ht="23.65" customHeight="1">
      <c r="A4" s="32" t="s">
        <v>369</v>
      </c>
      <c r="B4" s="141" t="s">
        <v>579</v>
      </c>
      <c r="C4" s="39">
        <v>-56284</v>
      </c>
      <c r="D4" s="39">
        <v>-170307</v>
      </c>
      <c r="E4" s="399">
        <v>26944</v>
      </c>
      <c r="F4" s="399">
        <v>91638</v>
      </c>
    </row>
    <row r="5" spans="1:6" ht="15" customHeight="1">
      <c r="A5" s="32" t="s">
        <v>370</v>
      </c>
      <c r="B5" s="141" t="s">
        <v>371</v>
      </c>
      <c r="C5" s="39">
        <v>0</v>
      </c>
      <c r="D5" s="39">
        <v>0</v>
      </c>
      <c r="E5" s="399">
        <v>0</v>
      </c>
      <c r="F5" s="399">
        <v>0</v>
      </c>
    </row>
    <row r="6" spans="1:6">
      <c r="A6" s="32" t="s">
        <v>372</v>
      </c>
      <c r="B6" s="141" t="s">
        <v>373</v>
      </c>
      <c r="C6" s="39">
        <v>0</v>
      </c>
      <c r="D6" s="39">
        <v>0</v>
      </c>
      <c r="E6" s="399">
        <v>0</v>
      </c>
      <c r="F6" s="399">
        <v>0</v>
      </c>
    </row>
    <row r="7" spans="1:6" ht="30" customHeight="1">
      <c r="A7" s="141" t="s">
        <v>627</v>
      </c>
      <c r="B7" s="141" t="s">
        <v>629</v>
      </c>
      <c r="C7" s="39">
        <v>11380</v>
      </c>
      <c r="D7" s="39">
        <v>18161</v>
      </c>
      <c r="E7" s="399">
        <v>6468</v>
      </c>
      <c r="F7" s="399">
        <v>-13133</v>
      </c>
    </row>
    <row r="8" spans="1:6" ht="30" customHeight="1">
      <c r="A8" s="141" t="s">
        <v>628</v>
      </c>
      <c r="B8" s="141" t="s">
        <v>630</v>
      </c>
      <c r="C8" s="39">
        <v>2859</v>
      </c>
      <c r="D8" s="39">
        <v>-17839</v>
      </c>
      <c r="E8" s="399">
        <v>9084</v>
      </c>
      <c r="F8" s="399">
        <v>20505</v>
      </c>
    </row>
    <row r="9" spans="1:6" ht="30" customHeight="1">
      <c r="A9" s="32" t="s">
        <v>374</v>
      </c>
      <c r="B9" s="32" t="s">
        <v>574</v>
      </c>
      <c r="C9" s="39">
        <v>259</v>
      </c>
      <c r="D9" s="39">
        <v>1122</v>
      </c>
      <c r="E9" s="399">
        <v>-5119</v>
      </c>
      <c r="F9" s="399">
        <v>8280</v>
      </c>
    </row>
    <row r="10" spans="1:6" s="72" customFormat="1">
      <c r="A10" s="34" t="s">
        <v>42</v>
      </c>
      <c r="B10" s="34"/>
      <c r="C10" s="37">
        <v>71031</v>
      </c>
      <c r="D10" s="37">
        <v>57741</v>
      </c>
      <c r="E10" s="392">
        <v>59384</v>
      </c>
      <c r="F10" s="392">
        <v>-29153</v>
      </c>
    </row>
  </sheetData>
  <customSheetViews>
    <customSheetView guid="{94D3F5C6-9F13-4557-913D-E7CD376B110B}">
      <pane xSplit="2" ySplit="2" topLeftCell="C3" activePane="bottomRight" state="frozen"/>
      <selection pane="bottomRight" activeCell="K8" sqref="K8"/>
      <pageMargins left="0.7" right="0.7" top="0.75" bottom="0.75" header="0.3" footer="0.3"/>
      <pageSetup paperSize="9" orientation="portrait" r:id="rId1"/>
    </customSheetView>
    <customSheetView guid="{899D69CD-4B7E-42BC-9944-5BD922EB798C}" topLeftCell="J1">
      <selection activeCell="H9" sqref="H9"/>
      <pageMargins left="0.7" right="0.7" top="0.75" bottom="0.75" header="0.3" footer="0.3"/>
      <pageSetup paperSize="9" orientation="portrait" r:id="rId2"/>
    </customSheetView>
    <customSheetView guid="{25FAB884-5E17-4008-8139-33D910C7DEFE}">
      <selection activeCell="I23" sqref="I23"/>
      <pageMargins left="0.7" right="0.7" top="0.75" bottom="0.75" header="0.3" footer="0.3"/>
      <pageSetup paperSize="9" orientation="portrait" r:id="rId3"/>
    </customSheetView>
    <customSheetView guid="{9AF4A83C-CF57-4B40-8A74-6A0EA6C2FE5C}" hiddenColumns="1">
      <selection activeCell="B24" sqref="B24"/>
      <pageMargins left="0.7" right="0.7" top="0.75" bottom="0.75" header="0.3" footer="0.3"/>
      <pageSetup paperSize="9" orientation="portrait" horizontalDpi="1200" verticalDpi="1200" r:id="rId4"/>
    </customSheetView>
    <customSheetView guid="{12F8D032-8143-430B-8DFF-852E8796C402}">
      <selection activeCell="B18" sqref="B18"/>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57267270-6A97-4850-9DB6-FE6B399379AA}">
      <selection activeCell="L9" sqref="L9"/>
      <pageMargins left="0.7" right="0.7" top="0.75" bottom="0.75" header="0.3" footer="0.3"/>
    </customSheetView>
    <customSheetView guid="{687A4863-1825-4D63-B732-E76682E6DE4F}" hiddenColumns="1" topLeftCell="B1">
      <selection activeCell="X7" sqref="X7:X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Normal="84" workbookViewId="0">
      <pane xSplit="2" ySplit="1" topLeftCell="C2" activePane="bottomRight" state="frozen"/>
      <selection pane="topRight" activeCell="C1" sqref="C1"/>
      <selection pane="bottomLeft" activeCell="A2" sqref="A2"/>
      <selection pane="bottomRight" activeCell="K5" sqref="K5"/>
    </sheetView>
  </sheetViews>
  <sheetFormatPr defaultColWidth="9.28515625" defaultRowHeight="15"/>
  <cols>
    <col min="1" max="2" width="50.7109375" style="73" customWidth="1"/>
    <col min="3" max="4" width="12.42578125" style="3" customWidth="1"/>
    <col min="5" max="5" width="10" style="3" bestFit="1" customWidth="1"/>
    <col min="6" max="6" width="10" style="3" customWidth="1"/>
    <col min="7" max="16384" width="9.28515625" style="3"/>
  </cols>
  <sheetData>
    <row r="1" spans="1:10" s="73" customFormat="1" ht="15.75" thickBot="1">
      <c r="A1" s="143" t="s">
        <v>91</v>
      </c>
      <c r="B1" s="143" t="s">
        <v>7</v>
      </c>
      <c r="C1" s="198" t="s">
        <v>601</v>
      </c>
      <c r="D1" s="198" t="s">
        <v>606</v>
      </c>
      <c r="E1" s="375" t="s">
        <v>649</v>
      </c>
      <c r="F1" s="416" t="s">
        <v>660</v>
      </c>
    </row>
    <row r="2" spans="1:10" ht="38.25">
      <c r="A2" s="32" t="s">
        <v>483</v>
      </c>
      <c r="B2" s="32" t="s">
        <v>636</v>
      </c>
      <c r="C2" s="199">
        <v>28176</v>
      </c>
      <c r="D2" s="199">
        <v>10006</v>
      </c>
      <c r="E2" s="151">
        <v>212</v>
      </c>
      <c r="F2" s="414">
        <v>0</v>
      </c>
      <c r="G2" s="231"/>
      <c r="H2" s="231"/>
      <c r="I2" s="231"/>
      <c r="J2" s="231"/>
    </row>
    <row r="3" spans="1:10" ht="38.25">
      <c r="A3" s="141" t="s">
        <v>484</v>
      </c>
      <c r="B3" s="141" t="s">
        <v>637</v>
      </c>
      <c r="C3" s="199">
        <v>8</v>
      </c>
      <c r="D3" s="199">
        <v>0</v>
      </c>
      <c r="E3" s="151">
        <v>0</v>
      </c>
      <c r="F3" s="414">
        <v>0</v>
      </c>
      <c r="G3" s="231"/>
      <c r="H3" s="231"/>
      <c r="I3" s="231"/>
      <c r="J3" s="231"/>
    </row>
    <row r="4" spans="1:10" ht="38.25">
      <c r="A4" s="141" t="s">
        <v>638</v>
      </c>
      <c r="B4" s="141" t="s">
        <v>592</v>
      </c>
      <c r="C4" s="199">
        <v>-7347</v>
      </c>
      <c r="D4" s="199">
        <v>18924</v>
      </c>
      <c r="E4" s="151">
        <v>2785</v>
      </c>
      <c r="F4" s="414">
        <v>-15228</v>
      </c>
      <c r="G4" s="231"/>
      <c r="H4" s="231"/>
      <c r="I4" s="231"/>
      <c r="J4" s="231"/>
    </row>
    <row r="5" spans="1:10" ht="38.25">
      <c r="A5" s="141" t="s">
        <v>629</v>
      </c>
      <c r="B5" s="32" t="s">
        <v>639</v>
      </c>
      <c r="C5" s="199">
        <v>0</v>
      </c>
      <c r="D5" s="199">
        <v>8148</v>
      </c>
      <c r="E5" s="151">
        <v>0</v>
      </c>
      <c r="F5" s="414">
        <v>0</v>
      </c>
      <c r="G5" s="231"/>
      <c r="H5" s="231"/>
      <c r="I5" s="231"/>
      <c r="J5" s="231"/>
    </row>
    <row r="6" spans="1:10" ht="25.5">
      <c r="A6" s="141" t="s">
        <v>493</v>
      </c>
      <c r="B6" s="141" t="s">
        <v>494</v>
      </c>
      <c r="C6" s="199">
        <v>0</v>
      </c>
      <c r="D6" s="199">
        <v>0</v>
      </c>
      <c r="E6" s="151">
        <v>0</v>
      </c>
      <c r="F6" s="414">
        <v>0</v>
      </c>
      <c r="G6" s="231"/>
      <c r="H6" s="231"/>
      <c r="I6" s="231"/>
      <c r="J6" s="231"/>
    </row>
    <row r="7" spans="1:10" ht="15" customHeight="1">
      <c r="A7" s="141" t="s">
        <v>554</v>
      </c>
      <c r="B7" s="141" t="s">
        <v>555</v>
      </c>
      <c r="C7" s="199">
        <v>0</v>
      </c>
      <c r="D7" s="199">
        <v>-4015</v>
      </c>
      <c r="E7" s="151">
        <v>0</v>
      </c>
      <c r="F7" s="414">
        <v>-1066</v>
      </c>
      <c r="G7" s="231"/>
      <c r="H7" s="231"/>
      <c r="I7" s="231"/>
      <c r="J7" s="231"/>
    </row>
    <row r="8" spans="1:10" ht="15" customHeight="1">
      <c r="A8" s="54" t="s">
        <v>485</v>
      </c>
      <c r="B8" s="54" t="s">
        <v>489</v>
      </c>
      <c r="C8" s="200">
        <v>20837</v>
      </c>
      <c r="D8" s="200">
        <v>33063</v>
      </c>
      <c r="E8" s="153">
        <v>2997</v>
      </c>
      <c r="F8" s="415">
        <v>-16294</v>
      </c>
      <c r="G8" s="231"/>
      <c r="H8" s="231"/>
      <c r="I8" s="231"/>
      <c r="J8" s="231"/>
    </row>
    <row r="9" spans="1:10" ht="15" customHeight="1">
      <c r="A9" s="32" t="s">
        <v>486</v>
      </c>
      <c r="B9" s="32" t="s">
        <v>490</v>
      </c>
      <c r="C9" s="337">
        <v>124256</v>
      </c>
      <c r="D9" s="337">
        <v>40499</v>
      </c>
      <c r="E9" s="151">
        <v>162694</v>
      </c>
      <c r="F9" s="414">
        <v>416049</v>
      </c>
      <c r="G9" s="231"/>
      <c r="H9" s="231"/>
      <c r="I9" s="231"/>
      <c r="J9" s="231"/>
    </row>
    <row r="10" spans="1:10" ht="15" customHeight="1">
      <c r="A10" s="32" t="s">
        <v>487</v>
      </c>
      <c r="B10" s="32" t="s">
        <v>491</v>
      </c>
      <c r="C10" s="337">
        <v>-118302</v>
      </c>
      <c r="D10" s="337">
        <v>-35987</v>
      </c>
      <c r="E10" s="151">
        <v>-164216</v>
      </c>
      <c r="F10" s="414">
        <v>-434426</v>
      </c>
      <c r="G10" s="231"/>
      <c r="H10" s="231"/>
      <c r="I10" s="231"/>
      <c r="J10" s="231"/>
    </row>
    <row r="11" spans="1:10" ht="25.5">
      <c r="A11" s="142" t="s">
        <v>488</v>
      </c>
      <c r="B11" s="142" t="s">
        <v>492</v>
      </c>
      <c r="C11" s="144">
        <v>5954</v>
      </c>
      <c r="D11" s="144">
        <v>4512</v>
      </c>
      <c r="E11" s="152">
        <v>-1522</v>
      </c>
      <c r="F11" s="417">
        <v>-18377</v>
      </c>
      <c r="G11" s="231"/>
      <c r="H11" s="231"/>
      <c r="I11" s="231"/>
      <c r="J11" s="231"/>
    </row>
    <row r="12" spans="1:10">
      <c r="A12" s="34" t="s">
        <v>56</v>
      </c>
      <c r="B12" s="34" t="s">
        <v>42</v>
      </c>
      <c r="C12" s="201">
        <v>26791</v>
      </c>
      <c r="D12" s="201">
        <v>37575</v>
      </c>
      <c r="E12" s="150">
        <v>1475</v>
      </c>
      <c r="F12" s="418">
        <v>-34671</v>
      </c>
      <c r="G12" s="231"/>
      <c r="H12" s="231"/>
      <c r="I12" s="231"/>
      <c r="J12" s="231"/>
    </row>
    <row r="13" spans="1:10">
      <c r="A13" s="145"/>
      <c r="B13" s="145"/>
      <c r="C13" s="336">
        <v>0</v>
      </c>
      <c r="D13" s="336">
        <v>0</v>
      </c>
      <c r="E13" s="147">
        <v>0</v>
      </c>
      <c r="F13" s="336">
        <v>0</v>
      </c>
    </row>
    <row r="14" spans="1:10">
      <c r="A14" s="145"/>
      <c r="B14" s="145"/>
    </row>
  </sheetData>
  <customSheetViews>
    <customSheetView guid="{94D3F5C6-9F13-4557-913D-E7CD376B110B}">
      <pane xSplit="2" ySplit="1" topLeftCell="C2" activePane="bottomRight" state="frozen"/>
      <selection pane="bottomRight" activeCell="K5" sqref="K5"/>
      <pageMargins left="0.7" right="0.7" top="0.75" bottom="0.75" header="0.3" footer="0.3"/>
      <pageSetup paperSize="9" orientation="portrait" r:id="rId1"/>
    </customSheetView>
    <customSheetView guid="{899D69CD-4B7E-42BC-9944-5BD922EB798C}" topLeftCell="J1">
      <selection activeCell="R4" sqref="R4"/>
      <pageMargins left="0.7" right="0.7" top="0.75" bottom="0.75" header="0.3" footer="0.3"/>
      <pageSetup paperSize="9" orientation="portrait" r:id="rId2"/>
    </customSheetView>
    <customSheetView guid="{25FAB884-5E17-4008-8139-33D910C7DEFE}">
      <selection activeCell="Y16" sqref="Y16"/>
      <pageMargins left="0.7" right="0.7" top="0.75" bottom="0.75" header="0.3" footer="0.3"/>
      <pageSetup paperSize="9" orientation="portrait" horizontalDpi="1200" verticalDpi="1200" r:id="rId3"/>
    </customSheetView>
    <customSheetView guid="{9AF4A83C-CF57-4B40-8A74-6A0EA6C2FE5C}" hiddenColumns="1">
      <selection activeCell="O21" sqref="O21"/>
      <pageMargins left="0.7" right="0.7" top="0.75" bottom="0.75" header="0.3" footer="0.3"/>
      <pageSetup paperSize="9" orientation="portrait" horizontalDpi="1200" verticalDpi="1200" r:id="rId4"/>
    </customSheetView>
    <customSheetView guid="{12F8D032-8143-430B-8DFF-852E8796C402}">
      <selection activeCell="A6" sqref="A6:XFD6"/>
      <pageMargins left="0.7" right="0.7" top="0.75" bottom="0.75" header="0.3" footer="0.3"/>
    </customSheetView>
    <customSheetView guid="{8DA78CF1-615A-4626-9893-6751995631A4}" hiddenColumns="1">
      <selection activeCell="Q21" sqref="Q21"/>
      <pageMargins left="0.7" right="0.7" top="0.75" bottom="0.75" header="0.3" footer="0.3"/>
    </customSheetView>
    <customSheetView guid="{57267270-6A97-4850-9DB6-FE6B399379AA}" topLeftCell="F1">
      <selection activeCell="P8" sqref="P8"/>
      <pageMargins left="0.7" right="0.7" top="0.75" bottom="0.75" header="0.3" footer="0.3"/>
    </customSheetView>
    <customSheetView guid="{687A4863-1825-4D63-B732-E76682E6DE4F}" hiddenColumns="1">
      <selection activeCell="O21" sqref="O21"/>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
  <sheetViews>
    <sheetView workbookViewId="0">
      <pane xSplit="2" ySplit="2" topLeftCell="C3" activePane="bottomRight" state="frozen"/>
      <selection pane="topRight" activeCell="C1" sqref="C1"/>
      <selection pane="bottomLeft" activeCell="A3" sqref="A3"/>
      <selection pane="bottomRight" activeCell="L9" sqref="L9"/>
    </sheetView>
  </sheetViews>
  <sheetFormatPr defaultColWidth="9.28515625" defaultRowHeight="15"/>
  <cols>
    <col min="1" max="2" width="50.7109375" style="19" customWidth="1"/>
    <col min="3" max="4" width="13.42578125" style="74" customWidth="1"/>
    <col min="5" max="5" width="11.28515625" style="19" customWidth="1"/>
    <col min="6" max="6" width="12.7109375" style="19" bestFit="1" customWidth="1"/>
    <col min="7" max="7" width="12.7109375" style="72" bestFit="1" customWidth="1"/>
    <col min="8" max="16384" width="9.28515625" style="19"/>
  </cols>
  <sheetData>
    <row r="2" spans="1:7" ht="15.75" thickBot="1">
      <c r="A2" s="40" t="s">
        <v>251</v>
      </c>
      <c r="B2" s="40" t="s">
        <v>18</v>
      </c>
      <c r="C2" s="160">
        <v>44286</v>
      </c>
      <c r="D2" s="160">
        <v>44377</v>
      </c>
      <c r="E2" s="160">
        <v>44561</v>
      </c>
      <c r="F2" s="160">
        <v>44651</v>
      </c>
      <c r="G2" s="160">
        <v>44742</v>
      </c>
    </row>
    <row r="3" spans="1:7" ht="15" customHeight="1">
      <c r="A3" s="41" t="s">
        <v>218</v>
      </c>
      <c r="B3" s="41" t="s">
        <v>162</v>
      </c>
      <c r="C3" s="45">
        <v>58533524</v>
      </c>
      <c r="D3" s="45">
        <v>56732577</v>
      </c>
      <c r="E3" s="45">
        <v>57937689</v>
      </c>
      <c r="F3" s="45">
        <v>60652837</v>
      </c>
      <c r="G3" s="45">
        <v>62932475</v>
      </c>
    </row>
    <row r="4" spans="1:7" ht="15" customHeight="1">
      <c r="A4" s="41" t="s">
        <v>219</v>
      </c>
      <c r="B4" s="41" t="s">
        <v>164</v>
      </c>
      <c r="C4" s="45">
        <v>79949007</v>
      </c>
      <c r="D4" s="45">
        <v>79886479</v>
      </c>
      <c r="E4" s="45">
        <v>83039179</v>
      </c>
      <c r="F4" s="45">
        <v>83461855</v>
      </c>
      <c r="G4" s="45">
        <v>83316558</v>
      </c>
    </row>
    <row r="5" spans="1:7" ht="15" customHeight="1">
      <c r="A5" s="42" t="s">
        <v>252</v>
      </c>
      <c r="B5" s="235" t="s">
        <v>163</v>
      </c>
      <c r="C5" s="48">
        <v>51913170</v>
      </c>
      <c r="D5" s="48">
        <v>51807482</v>
      </c>
      <c r="E5" s="48">
        <v>54740891</v>
      </c>
      <c r="F5" s="48">
        <v>55525201</v>
      </c>
      <c r="G5" s="48">
        <v>55350479</v>
      </c>
    </row>
    <row r="6" spans="1:7" ht="15" customHeight="1">
      <c r="A6" s="41" t="s">
        <v>253</v>
      </c>
      <c r="B6" s="41" t="s">
        <v>165</v>
      </c>
      <c r="C6" s="45">
        <v>9969328</v>
      </c>
      <c r="D6" s="45">
        <v>10307270</v>
      </c>
      <c r="E6" s="45">
        <v>10937915</v>
      </c>
      <c r="F6" s="45">
        <v>11119482</v>
      </c>
      <c r="G6" s="45">
        <v>11421377</v>
      </c>
    </row>
    <row r="7" spans="1:7" ht="15" customHeight="1">
      <c r="A7" s="41" t="s">
        <v>254</v>
      </c>
      <c r="B7" s="41" t="s">
        <v>166</v>
      </c>
      <c r="C7" s="45">
        <v>273052</v>
      </c>
      <c r="D7" s="45">
        <v>240775</v>
      </c>
      <c r="E7" s="45">
        <v>278530</v>
      </c>
      <c r="F7" s="45">
        <v>288282.75917999999</v>
      </c>
      <c r="G7" s="45">
        <v>632318</v>
      </c>
    </row>
    <row r="8" spans="1:7" ht="13.35" hidden="1" customHeight="1">
      <c r="A8" s="41" t="s">
        <v>278</v>
      </c>
      <c r="B8" s="41" t="s">
        <v>277</v>
      </c>
      <c r="C8" s="45"/>
      <c r="D8" s="45"/>
      <c r="E8" s="45"/>
      <c r="F8" s="45"/>
      <c r="G8" s="45"/>
    </row>
    <row r="9" spans="1:7" ht="15" customHeight="1">
      <c r="A9" s="41" t="s">
        <v>255</v>
      </c>
      <c r="B9" s="41" t="s">
        <v>44</v>
      </c>
      <c r="C9" s="45">
        <v>48107</v>
      </c>
      <c r="D9" s="45">
        <v>45077</v>
      </c>
      <c r="E9" s="45">
        <v>58372</v>
      </c>
      <c r="F9" s="45">
        <v>75241.160670000405</v>
      </c>
      <c r="G9" s="45">
        <v>87092</v>
      </c>
    </row>
    <row r="10" spans="1:7" ht="15" customHeight="1">
      <c r="A10" s="43" t="s">
        <v>256</v>
      </c>
      <c r="B10" s="43" t="s">
        <v>167</v>
      </c>
      <c r="C10" s="46">
        <v>148773018</v>
      </c>
      <c r="D10" s="46">
        <v>147212178</v>
      </c>
      <c r="E10" s="46">
        <v>152251685</v>
      </c>
      <c r="F10" s="46">
        <v>155597698</v>
      </c>
      <c r="G10" s="46">
        <v>158389820</v>
      </c>
    </row>
    <row r="11" spans="1:7" ht="15" customHeight="1">
      <c r="A11" s="41" t="s">
        <v>257</v>
      </c>
      <c r="B11" s="41" t="s">
        <v>168</v>
      </c>
      <c r="C11" s="45">
        <v>-6504605</v>
      </c>
      <c r="D11" s="45">
        <v>-6390154</v>
      </c>
      <c r="E11" s="45">
        <v>-5860340</v>
      </c>
      <c r="F11" s="45">
        <v>-5895444</v>
      </c>
      <c r="G11" s="45">
        <v>-5754554</v>
      </c>
    </row>
    <row r="12" spans="1:7">
      <c r="A12" s="44" t="s">
        <v>56</v>
      </c>
      <c r="B12" s="44" t="s">
        <v>42</v>
      </c>
      <c r="C12" s="47">
        <v>142268413</v>
      </c>
      <c r="D12" s="47">
        <v>140822024</v>
      </c>
      <c r="E12" s="47">
        <v>146391345</v>
      </c>
      <c r="F12" s="47">
        <v>149702254</v>
      </c>
      <c r="G12" s="47">
        <v>152635266</v>
      </c>
    </row>
    <row r="14" spans="1:7" ht="10.5" customHeight="1"/>
    <row r="15" spans="1:7" ht="11.1" customHeight="1"/>
    <row r="16" spans="1:7" s="196" customFormat="1">
      <c r="A16" s="28" t="s">
        <v>641</v>
      </c>
      <c r="C16" s="230"/>
      <c r="D16" s="230"/>
    </row>
    <row r="17" spans="1:5" s="196" customFormat="1">
      <c r="A17" s="28" t="s">
        <v>642</v>
      </c>
      <c r="C17" s="420">
        <v>733121</v>
      </c>
      <c r="D17" s="420">
        <v>1167942</v>
      </c>
      <c r="E17" s="420">
        <v>1859076</v>
      </c>
    </row>
    <row r="18" spans="1:5" s="196" customFormat="1">
      <c r="A18" s="196" t="s">
        <v>643</v>
      </c>
      <c r="C18" s="230"/>
      <c r="D18" s="230"/>
    </row>
    <row r="19" spans="1:5" s="196" customFormat="1">
      <c r="A19" s="421" t="s">
        <v>219</v>
      </c>
      <c r="C19" s="422">
        <v>80682128</v>
      </c>
      <c r="D19" s="422">
        <v>81054421</v>
      </c>
      <c r="E19" s="422" t="s">
        <v>658</v>
      </c>
    </row>
    <row r="20" spans="1:5" s="196" customFormat="1">
      <c r="A20" s="423" t="s">
        <v>252</v>
      </c>
      <c r="C20" s="424">
        <v>52646291</v>
      </c>
      <c r="D20" s="424">
        <v>52975424</v>
      </c>
      <c r="E20" s="424">
        <v>56599967</v>
      </c>
    </row>
    <row r="21" spans="1:5" s="196" customFormat="1">
      <c r="A21" s="196" t="s">
        <v>656</v>
      </c>
      <c r="C21" s="230"/>
      <c r="D21" s="230"/>
    </row>
    <row r="22" spans="1:5" s="196" customFormat="1">
      <c r="A22" s="421" t="s">
        <v>219</v>
      </c>
      <c r="C22" s="422">
        <v>-733121</v>
      </c>
      <c r="D22" s="422">
        <v>-1167942</v>
      </c>
      <c r="E22" s="422" t="e">
        <v>#VALUE!</v>
      </c>
    </row>
    <row r="23" spans="1:5" s="196" customFormat="1" ht="15.6" customHeight="1">
      <c r="A23" s="423" t="s">
        <v>252</v>
      </c>
      <c r="C23" s="422">
        <v>-733121</v>
      </c>
      <c r="D23" s="422">
        <v>-1167942</v>
      </c>
      <c r="E23" s="422">
        <v>-1859076</v>
      </c>
    </row>
  </sheetData>
  <customSheetViews>
    <customSheetView guid="{94D3F5C6-9F13-4557-913D-E7CD376B110B}" hiddenRows="1">
      <pane xSplit="2" ySplit="2" topLeftCell="C3" activePane="bottomRight" state="frozen"/>
      <selection pane="bottomRight" activeCell="L9" sqref="L9"/>
      <pageMargins left="0.7" right="0.7" top="0.75" bottom="0.75" header="0.3" footer="0.3"/>
      <pageSetup paperSize="9" orientation="portrait" r:id="rId1"/>
    </customSheetView>
    <customSheetView guid="{899D69CD-4B7E-42BC-9944-5BD922EB798C}" hiddenRows="1">
      <pane xSplit="2" ySplit="2" topLeftCell="T3" activePane="bottomRight" state="frozen"/>
      <selection pane="bottomRight" activeCell="X19" sqref="X19"/>
      <pageMargins left="0.7" right="0.7" top="0.75" bottom="0.75" header="0.3" footer="0.3"/>
      <pageSetup paperSize="9" orientation="portrait" r:id="rId2"/>
    </customSheetView>
    <customSheetView guid="{25FAB884-5E17-4008-8139-33D910C7DEFE}">
      <selection activeCell="G13" sqref="G13"/>
      <pageMargins left="0.7" right="0.7" top="0.75" bottom="0.75" header="0.3" footer="0.3"/>
      <pageSetup paperSize="9" orientation="portrait" r:id="rId3"/>
    </customSheetView>
    <customSheetView guid="{9AF4A83C-CF57-4B40-8A74-6A0EA6C2FE5C}" hiddenColumns="1">
      <selection activeCell="X28" sqref="X28"/>
      <pageMargins left="0.7" right="0.7" top="0.75" bottom="0.75" header="0.3" footer="0.3"/>
      <pageSetup paperSize="9" orientation="portrait" horizontalDpi="1200" verticalDpi="1200" r:id="rId4"/>
    </customSheetView>
    <customSheetView guid="{12F8D032-8143-430B-8DFF-852E8796C402}" showGridLines="0" topLeftCell="B1">
      <selection activeCell="D22" sqref="D22"/>
      <pageMargins left="0.7" right="0.7" top="0.75" bottom="0.75" header="0.3" footer="0.3"/>
    </customSheetView>
    <customSheetView guid="{8DA78CF1-615A-4626-9893-6751995631A4}" topLeftCell="C1">
      <selection activeCell="R17" sqref="R17"/>
      <pageMargins left="0.7" right="0.7" top="0.75" bottom="0.75" header="0.3" footer="0.3"/>
    </customSheetView>
    <customSheetView guid="{57267270-6A97-4850-9DB6-FE6B399379AA}">
      <selection activeCell="A15" sqref="A15"/>
      <pageMargins left="0.7" right="0.7" top="0.75" bottom="0.75" header="0.3" footer="0.3"/>
    </customSheetView>
    <customSheetView guid="{687A4863-1825-4D63-B732-E76682E6DE4F}" hiddenRows="1" topLeftCell="F1">
      <selection activeCell="G12" sqref="G12"/>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22</vt:i4>
      </vt:variant>
      <vt:variant>
        <vt:lpstr>Zakresy nazwane</vt:lpstr>
      </vt:variant>
      <vt:variant>
        <vt:i4>2</vt:i4>
      </vt:variant>
    </vt:vector>
  </HeadingPairs>
  <TitlesOfParts>
    <vt:vector size="24"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2022-07-27T11:25:59Z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