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19\Prezentacja 3Q 2019\"/>
    </mc:Choice>
  </mc:AlternateContent>
  <bookViews>
    <workbookView xWindow="-15" yWindow="-15" windowWidth="13290" windowHeight="10995" tabRatio="820"/>
  </bookViews>
  <sheets>
    <sheet name="P&amp;L" sheetId="22" r:id="rId1"/>
    <sheet name="BS" sheetId="2" r:id="rId2"/>
    <sheet name="Wynik odsetkowy" sheetId="3" r:id="rId3"/>
    <sheet name="Przychody prowizyjne" sheetId="4" r:id="rId4"/>
    <sheet name="Koszty działania razem" sheetId="5" r:id="rId5"/>
    <sheet name="Wynik handlowy" sheetId="6" r:id="rId6"/>
    <sheet name="Należności od klientów" sheetId="8" r:id="rId7"/>
    <sheet name="Wynik inwestycyjny" sheetId="7" r:id="rId8"/>
    <sheet name="Rezerwy_RZiS _Q" sheetId="9" r:id="rId9"/>
    <sheet name="Zobowiązania wobec klientów" sheetId="10" r:id="rId10"/>
    <sheet name="Należn. i zob. od banków" sheetId="11" r:id="rId11"/>
    <sheet name="Inwestycyjne aktywa finansowe"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Wybrane dane niefinansowe " sheetId="18" r:id="rId18"/>
    <sheet name="Jakość należności od klientów " sheetId="19" r:id="rId19"/>
    <sheet name="Arkusz1"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3">#REF!</definedName>
    <definedName name="\" localSheetId="8">#REF!</definedName>
    <definedName name="\" localSheetId="15">#REF!</definedName>
    <definedName name="\">#REF!</definedName>
    <definedName name="_" localSheetId="3">#REF!</definedName>
    <definedName name="_" localSheetId="8">#REF!</definedName>
    <definedName name="_" localSheetId="15">#REF!</definedName>
    <definedName name="_">#REF!</definedName>
    <definedName name="__" localSheetId="3">#REF!</definedName>
    <definedName name="__" localSheetId="8">#REF!</definedName>
    <definedName name="__" localSheetId="15">#REF!</definedName>
    <definedName name="__">#REF!</definedName>
    <definedName name="___" localSheetId="3">#REF!</definedName>
    <definedName name="___" localSheetId="8">#REF!</definedName>
    <definedName name="___" localSheetId="15">#REF!</definedName>
    <definedName name="___">#REF!</definedName>
    <definedName name="____" localSheetId="3">#REF!</definedName>
    <definedName name="____" localSheetId="8">#REF!</definedName>
    <definedName name="____" localSheetId="15">#REF!</definedName>
    <definedName name="____">#REF!</definedName>
    <definedName name="_____" localSheetId="3">#REF!</definedName>
    <definedName name="_____" localSheetId="8">#REF!</definedName>
    <definedName name="_____" localSheetId="15">#REF!</definedName>
    <definedName name="_____">#REF!</definedName>
    <definedName name="________" localSheetId="3">#REF!</definedName>
    <definedName name="________" localSheetId="8">#REF!</definedName>
    <definedName name="________" localSheetId="15">#REF!</definedName>
    <definedName name="________">#REF!</definedName>
    <definedName name="_____________" localSheetId="3">#REF!</definedName>
    <definedName name="_____________" localSheetId="8">#REF!</definedName>
    <definedName name="_____________" localSheetId="15">#REF!</definedName>
    <definedName name="_____________">#REF!</definedName>
    <definedName name="__________________" localSheetId="3">#REF!</definedName>
    <definedName name="__________________" localSheetId="8">#REF!</definedName>
    <definedName name="__________________" localSheetId="15">#REF!</definedName>
    <definedName name="__________________">#REF!</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8">'[1]Arkusz1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8">'[1]Arkusz1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3">'[3]wybrane dane finansowe 1'!#REF!</definedName>
    <definedName name="___________________________________xliuwt54j27" localSheetId="8">'[3]wybrane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8">'[4]Depoz.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3">'[5]wybrane dane finansowe 1'!#REF!</definedName>
    <definedName name="__________________________________xliuwt54j27" localSheetId="8">'[5]wybrane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8">'[1]Arkusz1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3">'[5]wybrane dane finansowe 1'!#REF!</definedName>
    <definedName name="_________________________________xliuwt54j27" localSheetId="8">'[5]wybrane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8">'[4]Depoz.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3">'[5]wybrane dane finansowe 1'!#REF!</definedName>
    <definedName name="________________________________xliuwt54j27" localSheetId="8">'[5]wybrane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8">'[1]Arkusz1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3">'[5]wybrane dane finansowe 1'!#REF!</definedName>
    <definedName name="_______________________________xliuwt54j27" localSheetId="8">'[5]wybrane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8">'[1]Arkusz1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3">'[5]wybrane dane finansowe 1'!#REF!</definedName>
    <definedName name="______________________________xliuwt54j27" localSheetId="8">'[5]wybrane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3">'[5]wybrane dane finansowe 1'!#REF!</definedName>
    <definedName name="_____________________________xliuwt54j27" localSheetId="8">'[5]wybrane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8">'[1]Arkusz1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3">'[5]wybrane dane finansowe 1'!#REF!</definedName>
    <definedName name="____________________________xliuwt54j27" localSheetId="8">'[5]wybrane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3">'[5]wybrane dane finansowe 1'!#REF!</definedName>
    <definedName name="___________________________xliuwt54j27" localSheetId="8">'[5]wybrane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8">'[1]Arkusz1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3">'[5]wybrane dane finansowe 1'!#REF!</definedName>
    <definedName name="__________________________xliuwt54j27" localSheetId="8">'[5]wybrane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3">'[5]wybrane dane finansowe 1'!#REF!</definedName>
    <definedName name="_________________________xliuwt54j27" localSheetId="8">'[5]wybrane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3">'[5]wybrane dane finansowe 1'!#REF!</definedName>
    <definedName name="________________________xliuwt54j27" localSheetId="8">'[5]wybrane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3">'[5]wybrane dane finansowe 1'!#REF!</definedName>
    <definedName name="_______________________xliuwt54j27" localSheetId="8">'[5]wybrane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3">'[5]wybrane dane finansowe 1'!#REF!</definedName>
    <definedName name="______________________xliuwt54j27" localSheetId="8">'[5]wybrane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3">'[5]wybrane dane finansowe 1'!#REF!</definedName>
    <definedName name="_____________________xliuwt54j27" localSheetId="8">'[5]wybrane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3">#REF!</definedName>
    <definedName name="____________________PLQ2" localSheetId="8">#REF!</definedName>
    <definedName name="____________________PLQ2" localSheetId="15">#REF!</definedName>
    <definedName name="____________________PLQ2">#REF!</definedName>
    <definedName name="____________________wbk1">[6]!_______________wbk1</definedName>
    <definedName name="____________________xliuwt54j27" localSheetId="3">'[5]wybrane dane finansowe 1'!#REF!</definedName>
    <definedName name="____________________xliuwt54j27" localSheetId="8">'[5]wybrane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3">#REF!</definedName>
    <definedName name="___________________IAF2005" localSheetId="8">#REF!</definedName>
    <definedName name="___________________IAF2005" localSheetId="15">#REF!</definedName>
    <definedName name="___________________IAF2005">#REF!</definedName>
    <definedName name="___________________IAF2006" localSheetId="3">#REF!</definedName>
    <definedName name="___________________IAF2006" localSheetId="8">#REF!</definedName>
    <definedName name="___________________IAF2006" localSheetId="15">#REF!</definedName>
    <definedName name="___________________IAF2006">#REF!</definedName>
    <definedName name="___________________TW092006" localSheetId="3">#REF!</definedName>
    <definedName name="___________________TW092006" localSheetId="8">#REF!</definedName>
    <definedName name="___________________TW092006" localSheetId="15">#REF!</definedName>
    <definedName name="___________________TW092006">#REF!</definedName>
    <definedName name="___________________TW092007" localSheetId="3">#REF!</definedName>
    <definedName name="___________________TW092007" localSheetId="8">#REF!</definedName>
    <definedName name="___________________TW092007" localSheetId="15">#REF!</definedName>
    <definedName name="___________________TW092007">#REF!</definedName>
    <definedName name="___________________wbk1">#N/A</definedName>
    <definedName name="___________________xliuwt54j27" localSheetId="3">'[5]wybrane dane finansowe 1'!#REF!</definedName>
    <definedName name="___________________xliuwt54j27" localSheetId="8">'[5]wybrane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3">#REF!</definedName>
    <definedName name="__________________IAF2005" localSheetId="8">#REF!</definedName>
    <definedName name="__________________IAF2005" localSheetId="15">#REF!</definedName>
    <definedName name="__________________IAF2005">#REF!</definedName>
    <definedName name="__________________IAF2006" localSheetId="3">#REF!</definedName>
    <definedName name="__________________IAF2006" localSheetId="8">#REF!</definedName>
    <definedName name="__________________IAF2006" localSheetId="15">#REF!</definedName>
    <definedName name="__________________IAF2006">#REF!</definedName>
    <definedName name="__________________PLQ2" localSheetId="3">#REF!</definedName>
    <definedName name="__________________PLQ2" localSheetId="8">#REF!</definedName>
    <definedName name="__________________PLQ2" localSheetId="15">#REF!</definedName>
    <definedName name="__________________PLQ2">#REF!</definedName>
    <definedName name="__________________TW092006" localSheetId="3">#REF!</definedName>
    <definedName name="__________________TW092006" localSheetId="8">#REF!</definedName>
    <definedName name="__________________TW092006" localSheetId="15">#REF!</definedName>
    <definedName name="__________________TW092006">#REF!</definedName>
    <definedName name="__________________TW092007" localSheetId="3">#REF!</definedName>
    <definedName name="__________________TW092007" localSheetId="8">#REF!</definedName>
    <definedName name="__________________TW092007" localSheetId="15">#REF!</definedName>
    <definedName name="__________________TW092007">#REF!</definedName>
    <definedName name="__________________wbk1">[6]!_______________wbk1</definedName>
    <definedName name="__________________xliuwt54j27" localSheetId="3">'[5]wybrane dane finansowe 1'!#REF!</definedName>
    <definedName name="__________________xliuwt54j27" localSheetId="8">'[5]wybrane dane finansowe 1'!#REF!</definedName>
    <definedName name="__________________xliuwt54j27" localSheetId="15">'[5]wybrane dane finansowe 1'!#REF!</definedName>
    <definedName name="__________________xliuwt54j27">'[5]wybrane dane finansowe 1'!#REF!</definedName>
    <definedName name="_________________IAF2005" localSheetId="3">#REF!</definedName>
    <definedName name="_________________IAF2005" localSheetId="8">#REF!</definedName>
    <definedName name="_________________IAF2005" localSheetId="15">#REF!</definedName>
    <definedName name="_________________IAF2005">#REF!</definedName>
    <definedName name="_________________IAF2006" localSheetId="3">#REF!</definedName>
    <definedName name="_________________IAF2006" localSheetId="8">#REF!</definedName>
    <definedName name="_________________IAF2006" localSheetId="15">#REF!</definedName>
    <definedName name="_________________IAF2006">#REF!</definedName>
    <definedName name="_________________PLQ2" localSheetId="3">#REF!</definedName>
    <definedName name="_________________PLQ2" localSheetId="8">#REF!</definedName>
    <definedName name="_________________PLQ2" localSheetId="15">#REF!</definedName>
    <definedName name="_________________PLQ2">#REF!</definedName>
    <definedName name="_________________TW092006" localSheetId="3">#REF!</definedName>
    <definedName name="_________________TW092006" localSheetId="8">#REF!</definedName>
    <definedName name="_________________TW092006" localSheetId="15">#REF!</definedName>
    <definedName name="_________________TW092006">#REF!</definedName>
    <definedName name="_________________TW092007" localSheetId="3">#REF!</definedName>
    <definedName name="_________________TW092007" localSheetId="8">#REF!</definedName>
    <definedName name="_________________TW092007" localSheetId="15">#REF!</definedName>
    <definedName name="_________________TW092007">#REF!</definedName>
    <definedName name="_________________wbk1">#N/A</definedName>
    <definedName name="_________________xliuwt54j27" localSheetId="3">'[5]wybrane dane finansowe 1'!#REF!</definedName>
    <definedName name="_________________xliuwt54j27" localSheetId="8">'[5]wybrane dane finansowe 1'!#REF!</definedName>
    <definedName name="_________________xliuwt54j27" localSheetId="15">'[5]wybrane dane finansowe 1'!#REF!</definedName>
    <definedName name="_________________xliuwt54j27">'[5]wybrane dane finansowe 1'!#REF!</definedName>
    <definedName name="________________IAF2005" localSheetId="3">#REF!</definedName>
    <definedName name="________________IAF2005" localSheetId="8">#REF!</definedName>
    <definedName name="________________IAF2005" localSheetId="15">#REF!</definedName>
    <definedName name="________________IAF2005">#REF!</definedName>
    <definedName name="________________IAF2006" localSheetId="3">#REF!</definedName>
    <definedName name="________________IAF2006" localSheetId="8">#REF!</definedName>
    <definedName name="________________IAF2006" localSheetId="15">#REF!</definedName>
    <definedName name="________________IAF2006">#REF!</definedName>
    <definedName name="________________PLQ2" localSheetId="3">#REF!</definedName>
    <definedName name="________________PLQ2" localSheetId="8">#REF!</definedName>
    <definedName name="________________PLQ2" localSheetId="15">#REF!</definedName>
    <definedName name="________________PLQ2">#REF!</definedName>
    <definedName name="________________TW092006" localSheetId="3">#REF!</definedName>
    <definedName name="________________TW092006" localSheetId="8">#REF!</definedName>
    <definedName name="________________TW092006" localSheetId="15">#REF!</definedName>
    <definedName name="________________TW092006">#REF!</definedName>
    <definedName name="________________TW092007" localSheetId="3">#REF!</definedName>
    <definedName name="________________TW092007" localSheetId="8">#REF!</definedName>
    <definedName name="________________TW092007" localSheetId="15">#REF!</definedName>
    <definedName name="________________TW092007">#REF!</definedName>
    <definedName name="________________wbk1">[6]!_______________wbk1</definedName>
    <definedName name="________________xliuwt54j27" localSheetId="3">'[5]wybrane dane finansowe 1'!#REF!</definedName>
    <definedName name="________________xliuwt54j27" localSheetId="8">'[5]wybrane dane finansowe 1'!#REF!</definedName>
    <definedName name="________________xliuwt54j27" localSheetId="15">'[5]wybrane dane finansowe 1'!#REF!</definedName>
    <definedName name="________________xliuwt54j27">'[5]wybrane dane finansowe 1'!#REF!</definedName>
    <definedName name="_______________IAF2005" localSheetId="3">#REF!</definedName>
    <definedName name="_______________IAF2005" localSheetId="8">#REF!</definedName>
    <definedName name="_______________IAF2005" localSheetId="15">#REF!</definedName>
    <definedName name="_______________IAF2005">#REF!</definedName>
    <definedName name="_______________IAF2006" localSheetId="3">#REF!</definedName>
    <definedName name="_______________IAF2006" localSheetId="8">#REF!</definedName>
    <definedName name="_______________IAF2006" localSheetId="15">#REF!</definedName>
    <definedName name="_______________IAF2006">#REF!</definedName>
    <definedName name="_______________PLQ2" localSheetId="3">#REF!</definedName>
    <definedName name="_______________PLQ2" localSheetId="8">#REF!</definedName>
    <definedName name="_______________PLQ2" localSheetId="15">#REF!</definedName>
    <definedName name="_______________PLQ2">#REF!</definedName>
    <definedName name="_______________TW092006" localSheetId="3">#REF!</definedName>
    <definedName name="_______________TW092006" localSheetId="8">#REF!</definedName>
    <definedName name="_______________TW092006" localSheetId="15">#REF!</definedName>
    <definedName name="_______________TW092006">#REF!</definedName>
    <definedName name="_______________TW092007" localSheetId="3">#REF!</definedName>
    <definedName name="_______________TW092007" localSheetId="8">#REF!</definedName>
    <definedName name="_______________TW092007" localSheetId="15">#REF!</definedName>
    <definedName name="_______________TW092007">#REF!</definedName>
    <definedName name="_______________wbk1">[6]!_______________wbk1</definedName>
    <definedName name="_______________xliuwt54j27" localSheetId="3">'[5]wybrane dane finansowe 1'!#REF!</definedName>
    <definedName name="_______________xliuwt54j27" localSheetId="8">'[5]wybrane dane finansowe 1'!#REF!</definedName>
    <definedName name="_______________xliuwt54j27" localSheetId="15">'[5]wybrane dane finansowe 1'!#REF!</definedName>
    <definedName name="_______________xliuwt54j27">'[5]wybrane dane finansowe 1'!#REF!</definedName>
    <definedName name="______________IAF2005" localSheetId="3">#REF!</definedName>
    <definedName name="______________IAF2005" localSheetId="8">#REF!</definedName>
    <definedName name="______________IAF2005" localSheetId="15">#REF!</definedName>
    <definedName name="______________IAF2005">#REF!</definedName>
    <definedName name="______________IAF2006" localSheetId="3">#REF!</definedName>
    <definedName name="______________IAF2006" localSheetId="8">#REF!</definedName>
    <definedName name="______________IAF2006" localSheetId="15">#REF!</definedName>
    <definedName name="______________IAF2006">#REF!</definedName>
    <definedName name="______________PLQ2" localSheetId="3">#REF!</definedName>
    <definedName name="______________PLQ2" localSheetId="8">#REF!</definedName>
    <definedName name="______________PLQ2" localSheetId="15">#REF!</definedName>
    <definedName name="______________PLQ2">#REF!</definedName>
    <definedName name="______________TW092006" localSheetId="3">#REF!</definedName>
    <definedName name="______________TW092006" localSheetId="8">#REF!</definedName>
    <definedName name="______________TW092006" localSheetId="15">#REF!</definedName>
    <definedName name="______________TW092006">#REF!</definedName>
    <definedName name="______________TW092007" localSheetId="3">#REF!</definedName>
    <definedName name="______________TW092007" localSheetId="8">#REF!</definedName>
    <definedName name="______________TW092007" localSheetId="15">#REF!</definedName>
    <definedName name="______________TW092007">#REF!</definedName>
    <definedName name="______________wbk1">[6]!_______________wbk1</definedName>
    <definedName name="______________xliuwt54j27" localSheetId="3">'[5]wybrane dane finansowe 1'!#REF!</definedName>
    <definedName name="______________xliuwt54j27" localSheetId="8">'[5]wybrane dane finansowe 1'!#REF!</definedName>
    <definedName name="______________xliuwt54j27" localSheetId="15">'[5]wybrane dane finansowe 1'!#REF!</definedName>
    <definedName name="______________xliuwt54j27">'[5]wybrane dane finansowe 1'!#REF!</definedName>
    <definedName name="_____________IAF2005" localSheetId="3">#REF!</definedName>
    <definedName name="_____________IAF2005" localSheetId="8">#REF!</definedName>
    <definedName name="_____________IAF2005" localSheetId="15">#REF!</definedName>
    <definedName name="_____________IAF2005">#REF!</definedName>
    <definedName name="_____________IAF2006" localSheetId="3">#REF!</definedName>
    <definedName name="_____________IAF2006" localSheetId="8">#REF!</definedName>
    <definedName name="_____________IAF2006" localSheetId="15">#REF!</definedName>
    <definedName name="_____________IAF2006">#REF!</definedName>
    <definedName name="_____________PLQ2" localSheetId="3">#REF!</definedName>
    <definedName name="_____________PLQ2" localSheetId="8">#REF!</definedName>
    <definedName name="_____________PLQ2" localSheetId="15">#REF!</definedName>
    <definedName name="_____________PLQ2">#REF!</definedName>
    <definedName name="_____________TW092006" localSheetId="3">#REF!</definedName>
    <definedName name="_____________TW092006" localSheetId="8">#REF!</definedName>
    <definedName name="_____________TW092006" localSheetId="15">#REF!</definedName>
    <definedName name="_____________TW092006">#REF!</definedName>
    <definedName name="_____________TW092007" localSheetId="3">#REF!</definedName>
    <definedName name="_____________TW092007" localSheetId="8">#REF!</definedName>
    <definedName name="_____________TW092007" localSheetId="15">#REF!</definedName>
    <definedName name="_____________TW092007">#REF!</definedName>
    <definedName name="_____________wbk1">[2]!_____________wbk1</definedName>
    <definedName name="_____________xliuwt54j27" localSheetId="3">'[5]wybrane dane finansowe 1'!#REF!</definedName>
    <definedName name="_____________xliuwt54j27" localSheetId="8">'[5]wybrane dane finansowe 1'!#REF!</definedName>
    <definedName name="_____________xliuwt54j27" localSheetId="15">'[5]wybrane dane finansowe 1'!#REF!</definedName>
    <definedName name="_____________xliuwt54j27">'[5]wybrane dane finansowe 1'!#REF!</definedName>
    <definedName name="____________IAF2005" localSheetId="3">#REF!</definedName>
    <definedName name="____________IAF2005" localSheetId="8">#REF!</definedName>
    <definedName name="____________IAF2005" localSheetId="15">#REF!</definedName>
    <definedName name="____________IAF2005">#REF!</definedName>
    <definedName name="____________IAF2006" localSheetId="3">#REF!</definedName>
    <definedName name="____________IAF2006" localSheetId="8">#REF!</definedName>
    <definedName name="____________IAF2006" localSheetId="15">#REF!</definedName>
    <definedName name="____________IAF2006">#REF!</definedName>
    <definedName name="____________PLQ2" localSheetId="3">#REF!</definedName>
    <definedName name="____________PLQ2" localSheetId="8">#REF!</definedName>
    <definedName name="____________PLQ2" localSheetId="15">#REF!</definedName>
    <definedName name="____________PLQ2">#REF!</definedName>
    <definedName name="____________TW092006" localSheetId="3">#REF!</definedName>
    <definedName name="____________TW092006" localSheetId="8">#REF!</definedName>
    <definedName name="____________TW092006" localSheetId="15">#REF!</definedName>
    <definedName name="____________TW092006">#REF!</definedName>
    <definedName name="____________TW092007" localSheetId="3">#REF!</definedName>
    <definedName name="____________TW092007" localSheetId="8">#REF!</definedName>
    <definedName name="____________TW092007" localSheetId="15">#REF!</definedName>
    <definedName name="____________TW092007">#REF!</definedName>
    <definedName name="____________wbk1">#N/A</definedName>
    <definedName name="____________xliuwt54j27" localSheetId="3">'[5]wybrane dane finansowe 1'!#REF!</definedName>
    <definedName name="____________xliuwt54j27" localSheetId="8">'[5]wybrane dane finansowe 1'!#REF!</definedName>
    <definedName name="____________xliuwt54j27" localSheetId="15">'[5]wybrane dane finansowe 1'!#REF!</definedName>
    <definedName name="____________xliuwt54j27">'[5]wybrane dane finansowe 1'!#REF!</definedName>
    <definedName name="___________IAF2005" localSheetId="3">#REF!</definedName>
    <definedName name="___________IAF2005" localSheetId="8">#REF!</definedName>
    <definedName name="___________IAF2005" localSheetId="15">#REF!</definedName>
    <definedName name="___________IAF2005">#REF!</definedName>
    <definedName name="___________IAF2006" localSheetId="3">#REF!</definedName>
    <definedName name="___________IAF2006" localSheetId="8">#REF!</definedName>
    <definedName name="___________IAF2006" localSheetId="15">#REF!</definedName>
    <definedName name="___________IAF2006">#REF!</definedName>
    <definedName name="___________PLQ2" localSheetId="3">#REF!</definedName>
    <definedName name="___________PLQ2" localSheetId="8">#REF!</definedName>
    <definedName name="___________PLQ2" localSheetId="15">#REF!</definedName>
    <definedName name="___________PLQ2">#REF!</definedName>
    <definedName name="___________TW092006" localSheetId="3">#REF!</definedName>
    <definedName name="___________TW092006" localSheetId="8">#REF!</definedName>
    <definedName name="___________TW092006" localSheetId="15">#REF!</definedName>
    <definedName name="___________TW092006">#REF!</definedName>
    <definedName name="___________TW092007" localSheetId="3">#REF!</definedName>
    <definedName name="___________TW092007" localSheetId="8">#REF!</definedName>
    <definedName name="___________TW092007" localSheetId="15">#REF!</definedName>
    <definedName name="___________TW092007">#REF!</definedName>
    <definedName name="___________wbk1">#N/A</definedName>
    <definedName name="___________xliuwt54j27" localSheetId="3">'[5]wybrane dane finansowe 1'!#REF!</definedName>
    <definedName name="___________xliuwt54j27" localSheetId="8">'[5]wybrane dane finansowe 1'!#REF!</definedName>
    <definedName name="___________xliuwt54j27" localSheetId="15">'[5]wybrane dane finansowe 1'!#REF!</definedName>
    <definedName name="___________xliuwt54j27">'[5]wybrane dane finansowe 1'!#REF!</definedName>
    <definedName name="__________IAF2005" localSheetId="3">#REF!</definedName>
    <definedName name="__________IAF2005" localSheetId="8">#REF!</definedName>
    <definedName name="__________IAF2005" localSheetId="15">#REF!</definedName>
    <definedName name="__________IAF2005">#REF!</definedName>
    <definedName name="__________IAF2006" localSheetId="3">#REF!</definedName>
    <definedName name="__________IAF2006" localSheetId="8">#REF!</definedName>
    <definedName name="__________IAF2006" localSheetId="15">#REF!</definedName>
    <definedName name="__________IAF2006">#REF!</definedName>
    <definedName name="__________PLQ2" localSheetId="3">#REF!</definedName>
    <definedName name="__________PLQ2" localSheetId="8">#REF!</definedName>
    <definedName name="__________PLQ2" localSheetId="15">#REF!</definedName>
    <definedName name="__________PLQ2">#REF!</definedName>
    <definedName name="__________TW092006" localSheetId="3">#REF!</definedName>
    <definedName name="__________TW092006" localSheetId="8">#REF!</definedName>
    <definedName name="__________TW092006" localSheetId="15">#REF!</definedName>
    <definedName name="__________TW092006">#REF!</definedName>
    <definedName name="__________TW092007" localSheetId="3">#REF!</definedName>
    <definedName name="__________TW092007" localSheetId="8">#REF!</definedName>
    <definedName name="__________TW092007" localSheetId="15">#REF!</definedName>
    <definedName name="__________TW092007">#REF!</definedName>
    <definedName name="__________wbk1">[2]!__________wbk1</definedName>
    <definedName name="__________xliuwt54j27" localSheetId="3">'[5]wybrane dane finansowe 1'!#REF!</definedName>
    <definedName name="__________xliuwt54j27" localSheetId="8">'[5]wybrane dane finansowe 1'!#REF!</definedName>
    <definedName name="__________xliuwt54j27" localSheetId="15">'[5]wybrane dane finansowe 1'!#REF!</definedName>
    <definedName name="__________xliuwt54j27">'[5]wybrane dane finansowe 1'!#REF!</definedName>
    <definedName name="_________IAF2005" localSheetId="3">#REF!</definedName>
    <definedName name="_________IAF2005" localSheetId="8">#REF!</definedName>
    <definedName name="_________IAF2005" localSheetId="15">#REF!</definedName>
    <definedName name="_________IAF2005">#REF!</definedName>
    <definedName name="_________IAF2006" localSheetId="3">#REF!</definedName>
    <definedName name="_________IAF2006" localSheetId="8">#REF!</definedName>
    <definedName name="_________IAF2006" localSheetId="15">#REF!</definedName>
    <definedName name="_________IAF2006">#REF!</definedName>
    <definedName name="_________PLQ2" localSheetId="3">#REF!</definedName>
    <definedName name="_________PLQ2" localSheetId="8">#REF!</definedName>
    <definedName name="_________PLQ2" localSheetId="15">#REF!</definedName>
    <definedName name="_________PLQ2">#REF!</definedName>
    <definedName name="_________TW092006" localSheetId="3">#REF!</definedName>
    <definedName name="_________TW092006" localSheetId="8">#REF!</definedName>
    <definedName name="_________TW092006" localSheetId="15">#REF!</definedName>
    <definedName name="_________TW092006">#REF!</definedName>
    <definedName name="_________TW092007" localSheetId="3">#REF!</definedName>
    <definedName name="_________TW092007" localSheetId="8">#REF!</definedName>
    <definedName name="_________TW092007" localSheetId="15">#REF!</definedName>
    <definedName name="_________TW092007">#REF!</definedName>
    <definedName name="_________wbk1">[2]!_________wbk1</definedName>
    <definedName name="_________xliuwt54j27" localSheetId="3">'[5]wybrane dane finansowe 1'!#REF!</definedName>
    <definedName name="_________xliuwt54j27" localSheetId="8">'[5]wybrane dane finansowe 1'!#REF!</definedName>
    <definedName name="_________xliuwt54j27" localSheetId="15">'[5]wybrane dane finansowe 1'!#REF!</definedName>
    <definedName name="_________xliuwt54j27">'[5]wybrane dane finansowe 1'!#REF!</definedName>
    <definedName name="________IAF2005" localSheetId="3">#REF!</definedName>
    <definedName name="________IAF2005" localSheetId="8">#REF!</definedName>
    <definedName name="________IAF2005" localSheetId="15">#REF!</definedName>
    <definedName name="________IAF2005">#REF!</definedName>
    <definedName name="________IAF2006" localSheetId="3">#REF!</definedName>
    <definedName name="________IAF2006" localSheetId="8">#REF!</definedName>
    <definedName name="________IAF2006" localSheetId="15">#REF!</definedName>
    <definedName name="________IAF2006">#REF!</definedName>
    <definedName name="________PLQ2" localSheetId="3">#REF!</definedName>
    <definedName name="________PLQ2" localSheetId="8">#REF!</definedName>
    <definedName name="________PLQ2" localSheetId="15">#REF!</definedName>
    <definedName name="________PLQ2">#REF!</definedName>
    <definedName name="________TW092006" localSheetId="3">#REF!</definedName>
    <definedName name="________TW092006" localSheetId="8">#REF!</definedName>
    <definedName name="________TW092006" localSheetId="15">#REF!</definedName>
    <definedName name="________TW092006">#REF!</definedName>
    <definedName name="________TW092007" localSheetId="3">#REF!</definedName>
    <definedName name="________TW092007" localSheetId="8">#REF!</definedName>
    <definedName name="________TW092007" localSheetId="15">#REF!</definedName>
    <definedName name="________TW092007">#REF!</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3">'[7]wybrane dane finansowe 1'!#REF!</definedName>
    <definedName name="________xliuwt54j27" localSheetId="8">'[7]wybrane dane finansowe 1'!#REF!</definedName>
    <definedName name="________xliuwt54j27" localSheetId="15">'[7]wybrane dane finansowe 1'!#REF!</definedName>
    <definedName name="________xliuwt54j27">'[7]wybrane dane finansowe 1'!#REF!</definedName>
    <definedName name="_______IAF2005" localSheetId="3">#REF!</definedName>
    <definedName name="_______IAF2005" localSheetId="8">#REF!</definedName>
    <definedName name="_______IAF2005" localSheetId="15">#REF!</definedName>
    <definedName name="_______IAF2005">#REF!</definedName>
    <definedName name="_______IAF2006" localSheetId="3">#REF!</definedName>
    <definedName name="_______IAF2006" localSheetId="8">#REF!</definedName>
    <definedName name="_______IAF2006" localSheetId="15">#REF!</definedName>
    <definedName name="_______IAF2006">#REF!</definedName>
    <definedName name="_______PLQ2" localSheetId="3">#REF!</definedName>
    <definedName name="_______PLQ2" localSheetId="8">#REF!</definedName>
    <definedName name="_______PLQ2" localSheetId="15">#REF!</definedName>
    <definedName name="_______PLQ2">#REF!</definedName>
    <definedName name="_______TW092006" localSheetId="3">#REF!</definedName>
    <definedName name="_______TW092006" localSheetId="8">#REF!</definedName>
    <definedName name="_______TW092006" localSheetId="15">#REF!</definedName>
    <definedName name="_______TW092006">#REF!</definedName>
    <definedName name="_______TW092007" localSheetId="3">#REF!</definedName>
    <definedName name="_______TW092007" localSheetId="8">#REF!</definedName>
    <definedName name="_______TW092007" localSheetId="15">#REF!</definedName>
    <definedName name="_______TW092007">#REF!</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3">'[7]wybrane dane finansowe 1'!#REF!</definedName>
    <definedName name="_______xliuwt54j27" localSheetId="8">'[7]wybrane dane finansowe 1'!#REF!</definedName>
    <definedName name="_______xliuwt54j27" localSheetId="15">'[7]wybrane dane finansowe 1'!#REF!</definedName>
    <definedName name="_______xliuwt54j27">'[7]wybrane dane finansowe 1'!#REF!</definedName>
    <definedName name="______IAF2005" localSheetId="3">#REF!</definedName>
    <definedName name="______IAF2005" localSheetId="8">#REF!</definedName>
    <definedName name="______IAF2005" localSheetId="15">#REF!</definedName>
    <definedName name="______IAF2005">#REF!</definedName>
    <definedName name="______IAF2006" localSheetId="3">#REF!</definedName>
    <definedName name="______IAF2006" localSheetId="8">#REF!</definedName>
    <definedName name="______IAF2006" localSheetId="15">#REF!</definedName>
    <definedName name="______IAF2006">#REF!</definedName>
    <definedName name="______PLQ2" localSheetId="3">#REF!</definedName>
    <definedName name="______PLQ2" localSheetId="8">#REF!</definedName>
    <definedName name="______PLQ2" localSheetId="15">#REF!</definedName>
    <definedName name="______PLQ2">#REF!</definedName>
    <definedName name="______TW092006" localSheetId="3">#REF!</definedName>
    <definedName name="______TW092006" localSheetId="8">#REF!</definedName>
    <definedName name="______TW092006" localSheetId="15">#REF!</definedName>
    <definedName name="______TW092006">#REF!</definedName>
    <definedName name="______TW092007" localSheetId="3">#REF!</definedName>
    <definedName name="______TW092007" localSheetId="8">#REF!</definedName>
    <definedName name="______TW092007" localSheetId="15">#REF!</definedName>
    <definedName name="______TW092007">#REF!</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3">'[5]wybrane dane finansowe 1'!#REF!</definedName>
    <definedName name="______xliuwt54j27" localSheetId="8">'[5]wybrane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3">#REF!</definedName>
    <definedName name="_____ALI1" localSheetId="8">#REF!</definedName>
    <definedName name="_____ALI1" localSheetId="15">#REF!</definedName>
    <definedName name="_____ALI1">#REF!</definedName>
    <definedName name="_____ALI2" localSheetId="3">#REF!</definedName>
    <definedName name="_____ALI2" localSheetId="8">#REF!</definedName>
    <definedName name="_____ALI2" localSheetId="15">#REF!</definedName>
    <definedName name="_____ALI2">#REF!</definedName>
    <definedName name="_____AMI1" localSheetId="3">#REF!</definedName>
    <definedName name="_____AMI1" localSheetId="8">#REF!</definedName>
    <definedName name="_____AMI1" localSheetId="15">#REF!</definedName>
    <definedName name="_____AMI1">#REF!</definedName>
    <definedName name="_____AMI2" localSheetId="3">#REF!</definedName>
    <definedName name="_____AMI2" localSheetId="8">#REF!</definedName>
    <definedName name="_____AMI2" localSheetId="15">#REF!</definedName>
    <definedName name="_____AMI2">#REF!</definedName>
    <definedName name="_____AOI1" localSheetId="3">#REF!</definedName>
    <definedName name="_____AOI1" localSheetId="8">#REF!</definedName>
    <definedName name="_____AOI1" localSheetId="15">#REF!</definedName>
    <definedName name="_____AOI1">#REF!</definedName>
    <definedName name="_____AOI2" localSheetId="3">#REF!</definedName>
    <definedName name="_____AOI2" localSheetId="8">#REF!</definedName>
    <definedName name="_____AOI2" localSheetId="15">#REF!</definedName>
    <definedName name="_____AOI2">#REF!</definedName>
    <definedName name="_____DAI1" localSheetId="3">#REF!</definedName>
    <definedName name="_____DAI1" localSheetId="8">#REF!</definedName>
    <definedName name="_____DAI1" localSheetId="15">#REF!</definedName>
    <definedName name="_____DAI1">#REF!</definedName>
    <definedName name="_____DAI2" localSheetId="3">#REF!</definedName>
    <definedName name="_____DAI2" localSheetId="8">#REF!</definedName>
    <definedName name="_____DAI2" localSheetId="15">#REF!</definedName>
    <definedName name="_____DAI2">#REF!</definedName>
    <definedName name="_____DCI1" localSheetId="3">#REF!</definedName>
    <definedName name="_____DCI1" localSheetId="8">#REF!</definedName>
    <definedName name="_____DCI1" localSheetId="15">#REF!</definedName>
    <definedName name="_____DCI1">#REF!</definedName>
    <definedName name="_____DCI2" localSheetId="3">#REF!</definedName>
    <definedName name="_____DCI2" localSheetId="8">#REF!</definedName>
    <definedName name="_____DCI2" localSheetId="15">#REF!</definedName>
    <definedName name="_____DCI2">#REF!</definedName>
    <definedName name="_____ELI1" localSheetId="3">#REF!</definedName>
    <definedName name="_____ELI1" localSheetId="8">#REF!</definedName>
    <definedName name="_____ELI1" localSheetId="15">#REF!</definedName>
    <definedName name="_____ELI1">#REF!</definedName>
    <definedName name="_____ELI2" localSheetId="3">#REF!</definedName>
    <definedName name="_____ELI2" localSheetId="8">#REF!</definedName>
    <definedName name="_____ELI2" localSheetId="15">#REF!</definedName>
    <definedName name="_____ELI2">#REF!</definedName>
    <definedName name="_____FXI1" localSheetId="3">#REF!</definedName>
    <definedName name="_____FXI1" localSheetId="8">#REF!</definedName>
    <definedName name="_____FXI1" localSheetId="15">#REF!</definedName>
    <definedName name="_____FXI1">#REF!</definedName>
    <definedName name="_____FXI2" localSheetId="3">#REF!</definedName>
    <definedName name="_____FXI2" localSheetId="8">#REF!</definedName>
    <definedName name="_____FXI2" localSheetId="15">#REF!</definedName>
    <definedName name="_____FXI2">#REF!</definedName>
    <definedName name="_____IAF2005" localSheetId="3">#REF!</definedName>
    <definedName name="_____IAF2005" localSheetId="8">#REF!</definedName>
    <definedName name="_____IAF2005" localSheetId="15">#REF!</definedName>
    <definedName name="_____IAF2005">#REF!</definedName>
    <definedName name="_____IAF2006" localSheetId="3">#REF!</definedName>
    <definedName name="_____IAF2006" localSheetId="8">#REF!</definedName>
    <definedName name="_____IAF2006" localSheetId="15">#REF!</definedName>
    <definedName name="_____IAF2006">#REF!</definedName>
    <definedName name="_____NAN2">[8]AN2!$A$3:$AA$111</definedName>
    <definedName name="_____PLQ2" localSheetId="3">#REF!</definedName>
    <definedName name="_____PLQ2" localSheetId="8">#REF!</definedName>
    <definedName name="_____PLQ2" localSheetId="15">#REF!</definedName>
    <definedName name="_____PLQ2">#REF!</definedName>
    <definedName name="_____RAI1" localSheetId="3">#REF!</definedName>
    <definedName name="_____RAI1" localSheetId="8">#REF!</definedName>
    <definedName name="_____RAI1" localSheetId="15">#REF!</definedName>
    <definedName name="_____RAI1">#REF!</definedName>
    <definedName name="_____RAI2" localSheetId="3">#REF!</definedName>
    <definedName name="_____RAI2" localSheetId="8">#REF!</definedName>
    <definedName name="_____RAI2" localSheetId="15">#REF!</definedName>
    <definedName name="_____RAI2">#REF!</definedName>
    <definedName name="_____scn1" localSheetId="3">#REF!</definedName>
    <definedName name="_____scn1" localSheetId="8">#REF!</definedName>
    <definedName name="_____scn1" localSheetId="15">#REF!</definedName>
    <definedName name="_____scn1">#REF!</definedName>
    <definedName name="_____TMI1" localSheetId="3">#REF!</definedName>
    <definedName name="_____TMI1" localSheetId="8">#REF!</definedName>
    <definedName name="_____TMI1" localSheetId="15">#REF!</definedName>
    <definedName name="_____TMI1">#REF!</definedName>
    <definedName name="_____TMI2" localSheetId="3">#REF!</definedName>
    <definedName name="_____TMI2" localSheetId="8">#REF!</definedName>
    <definedName name="_____TMI2" localSheetId="15">#REF!</definedName>
    <definedName name="_____TMI2">#REF!</definedName>
    <definedName name="_____TW092006" localSheetId="3">#REF!</definedName>
    <definedName name="_____TW092006" localSheetId="8">#REF!</definedName>
    <definedName name="_____TW092006" localSheetId="15">#REF!</definedName>
    <definedName name="_____TW092006">#REF!</definedName>
    <definedName name="_____TW092007" localSheetId="3">#REF!</definedName>
    <definedName name="_____TW092007" localSheetId="8">#REF!</definedName>
    <definedName name="_____TW092007" localSheetId="15">#REF!</definedName>
    <definedName name="_____TW092007">#REF!</definedName>
    <definedName name="_____UNI1" localSheetId="3">#REF!</definedName>
    <definedName name="_____UNI1" localSheetId="8">#REF!</definedName>
    <definedName name="_____UNI1" localSheetId="15">#REF!</definedName>
    <definedName name="_____UNI1">#REF!</definedName>
    <definedName name="_____UNI2" localSheetId="3">#REF!</definedName>
    <definedName name="_____UNI2" localSheetId="8">#REF!</definedName>
    <definedName name="_____UNI2" localSheetId="15">#REF!</definedName>
    <definedName name="_____UNI2">#REF!</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8">'[5]wybrane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3">#REF!</definedName>
    <definedName name="____ALI1" localSheetId="8">#REF!</definedName>
    <definedName name="____ALI1" localSheetId="15">#REF!</definedName>
    <definedName name="____ALI1">#REF!</definedName>
    <definedName name="____ALI2" localSheetId="3">#REF!</definedName>
    <definedName name="____ALI2" localSheetId="8">#REF!</definedName>
    <definedName name="____ALI2" localSheetId="15">#REF!</definedName>
    <definedName name="____ALI2">#REF!</definedName>
    <definedName name="____AMI1" localSheetId="3">#REF!</definedName>
    <definedName name="____AMI1" localSheetId="8">#REF!</definedName>
    <definedName name="____AMI1" localSheetId="15">#REF!</definedName>
    <definedName name="____AMI1">#REF!</definedName>
    <definedName name="____AMI2" localSheetId="3">#REF!</definedName>
    <definedName name="____AMI2" localSheetId="8">#REF!</definedName>
    <definedName name="____AMI2" localSheetId="15">#REF!</definedName>
    <definedName name="____AMI2">#REF!</definedName>
    <definedName name="____AOI1" localSheetId="3">#REF!</definedName>
    <definedName name="____AOI1" localSheetId="8">#REF!</definedName>
    <definedName name="____AOI1" localSheetId="15">#REF!</definedName>
    <definedName name="____AOI1">#REF!</definedName>
    <definedName name="____AOI2" localSheetId="3">#REF!</definedName>
    <definedName name="____AOI2" localSheetId="8">#REF!</definedName>
    <definedName name="____AOI2" localSheetId="15">#REF!</definedName>
    <definedName name="____AOI2">#REF!</definedName>
    <definedName name="____DAI1" localSheetId="3">#REF!</definedName>
    <definedName name="____DAI1" localSheetId="8">#REF!</definedName>
    <definedName name="____DAI1" localSheetId="15">#REF!</definedName>
    <definedName name="____DAI1">#REF!</definedName>
    <definedName name="____DAI2" localSheetId="3">#REF!</definedName>
    <definedName name="____DAI2" localSheetId="8">#REF!</definedName>
    <definedName name="____DAI2" localSheetId="15">#REF!</definedName>
    <definedName name="____DAI2">#REF!</definedName>
    <definedName name="____DCI1" localSheetId="3">#REF!</definedName>
    <definedName name="____DCI1" localSheetId="8">#REF!</definedName>
    <definedName name="____DCI1" localSheetId="15">#REF!</definedName>
    <definedName name="____DCI1">#REF!</definedName>
    <definedName name="____DCI2" localSheetId="3">#REF!</definedName>
    <definedName name="____DCI2" localSheetId="8">#REF!</definedName>
    <definedName name="____DCI2" localSheetId="15">#REF!</definedName>
    <definedName name="____DCI2">#REF!</definedName>
    <definedName name="____ELI1" localSheetId="3">#REF!</definedName>
    <definedName name="____ELI1" localSheetId="8">#REF!</definedName>
    <definedName name="____ELI1" localSheetId="15">#REF!</definedName>
    <definedName name="____ELI1">#REF!</definedName>
    <definedName name="____ELI2" localSheetId="3">#REF!</definedName>
    <definedName name="____ELI2" localSheetId="8">#REF!</definedName>
    <definedName name="____ELI2" localSheetId="15">#REF!</definedName>
    <definedName name="____ELI2">#REF!</definedName>
    <definedName name="____FXI1" localSheetId="3">#REF!</definedName>
    <definedName name="____FXI1" localSheetId="8">#REF!</definedName>
    <definedName name="____FXI1" localSheetId="15">#REF!</definedName>
    <definedName name="____FXI1">#REF!</definedName>
    <definedName name="____FXI2" localSheetId="3">#REF!</definedName>
    <definedName name="____FXI2" localSheetId="8">#REF!</definedName>
    <definedName name="____FXI2" localSheetId="15">#REF!</definedName>
    <definedName name="____FXI2">#REF!</definedName>
    <definedName name="____IAF2005" localSheetId="3">#REF!</definedName>
    <definedName name="____IAF2005" localSheetId="8">#REF!</definedName>
    <definedName name="____IAF2005" localSheetId="15">#REF!</definedName>
    <definedName name="____IAF2005">#REF!</definedName>
    <definedName name="____IAF2006" localSheetId="3">#REF!</definedName>
    <definedName name="____IAF2006" localSheetId="8">#REF!</definedName>
    <definedName name="____IAF2006" localSheetId="15">#REF!</definedName>
    <definedName name="____IAF2006">#REF!</definedName>
    <definedName name="____NAN2">[9]AN2!$A$3:$AA$111</definedName>
    <definedName name="____PLQ2" localSheetId="3">#REF!</definedName>
    <definedName name="____PLQ2" localSheetId="8">#REF!</definedName>
    <definedName name="____PLQ2" localSheetId="15">#REF!</definedName>
    <definedName name="____PLQ2">#REF!</definedName>
    <definedName name="____RAI1" localSheetId="3">#REF!</definedName>
    <definedName name="____RAI1" localSheetId="8">#REF!</definedName>
    <definedName name="____RAI1" localSheetId="15">#REF!</definedName>
    <definedName name="____RAI1">#REF!</definedName>
    <definedName name="____RAI2" localSheetId="3">#REF!</definedName>
    <definedName name="____RAI2" localSheetId="8">#REF!</definedName>
    <definedName name="____RAI2" localSheetId="15">#REF!</definedName>
    <definedName name="____RAI2">#REF!</definedName>
    <definedName name="____scn1" localSheetId="3">#REF!</definedName>
    <definedName name="____scn1" localSheetId="8">#REF!</definedName>
    <definedName name="____scn1" localSheetId="15">#REF!</definedName>
    <definedName name="____scn1">#REF!</definedName>
    <definedName name="____TMI1" localSheetId="3">#REF!</definedName>
    <definedName name="____TMI1" localSheetId="8">#REF!</definedName>
    <definedName name="____TMI1" localSheetId="15">#REF!</definedName>
    <definedName name="____TMI1">#REF!</definedName>
    <definedName name="____TMI2" localSheetId="3">#REF!</definedName>
    <definedName name="____TMI2" localSheetId="8">#REF!</definedName>
    <definedName name="____TMI2" localSheetId="15">#REF!</definedName>
    <definedName name="____TMI2">#REF!</definedName>
    <definedName name="____TW092006" localSheetId="3">#REF!</definedName>
    <definedName name="____TW092006" localSheetId="8">#REF!</definedName>
    <definedName name="____TW092006" localSheetId="15">#REF!</definedName>
    <definedName name="____TW092006">#REF!</definedName>
    <definedName name="____TW092007" localSheetId="3">#REF!</definedName>
    <definedName name="____TW092007" localSheetId="8">#REF!</definedName>
    <definedName name="____TW092007" localSheetId="15">#REF!</definedName>
    <definedName name="____TW092007">#REF!</definedName>
    <definedName name="____UNI1" localSheetId="3">#REF!</definedName>
    <definedName name="____UNI1" localSheetId="8">#REF!</definedName>
    <definedName name="____UNI1" localSheetId="15">#REF!</definedName>
    <definedName name="____UNI1">#REF!</definedName>
    <definedName name="____UNI2" localSheetId="3">#REF!</definedName>
    <definedName name="____UNI2" localSheetId="8">#REF!</definedName>
    <definedName name="____UNI2" localSheetId="15">#REF!</definedName>
    <definedName name="____UNI2">#REF!</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8">'[5]wybrane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3">#REF!</definedName>
    <definedName name="___ALI1" localSheetId="8">#REF!</definedName>
    <definedName name="___ALI1" localSheetId="15">#REF!</definedName>
    <definedName name="___ALI1">#REF!</definedName>
    <definedName name="___ALI2" localSheetId="3">#REF!</definedName>
    <definedName name="___ALI2" localSheetId="8">#REF!</definedName>
    <definedName name="___ALI2" localSheetId="15">#REF!</definedName>
    <definedName name="___ALI2">#REF!</definedName>
    <definedName name="___AMI1" localSheetId="3">#REF!</definedName>
    <definedName name="___AMI1" localSheetId="8">#REF!</definedName>
    <definedName name="___AMI1" localSheetId="15">#REF!</definedName>
    <definedName name="___AMI1">#REF!</definedName>
    <definedName name="___AMI2" localSheetId="3">#REF!</definedName>
    <definedName name="___AMI2" localSheetId="8">#REF!</definedName>
    <definedName name="___AMI2" localSheetId="15">#REF!</definedName>
    <definedName name="___AMI2">#REF!</definedName>
    <definedName name="___AOI1" localSheetId="3">#REF!</definedName>
    <definedName name="___AOI1" localSheetId="8">#REF!</definedName>
    <definedName name="___AOI1" localSheetId="15">#REF!</definedName>
    <definedName name="___AOI1">#REF!</definedName>
    <definedName name="___AOI2" localSheetId="3">#REF!</definedName>
    <definedName name="___AOI2" localSheetId="8">#REF!</definedName>
    <definedName name="___AOI2" localSheetId="15">#REF!</definedName>
    <definedName name="___AOI2">#REF!</definedName>
    <definedName name="___DAI1" localSheetId="3">#REF!</definedName>
    <definedName name="___DAI1" localSheetId="8">#REF!</definedName>
    <definedName name="___DAI1" localSheetId="15">#REF!</definedName>
    <definedName name="___DAI1">#REF!</definedName>
    <definedName name="___DAI2" localSheetId="3">#REF!</definedName>
    <definedName name="___DAI2" localSheetId="8">#REF!</definedName>
    <definedName name="___DAI2" localSheetId="15">#REF!</definedName>
    <definedName name="___DAI2">#REF!</definedName>
    <definedName name="___DCI1" localSheetId="3">#REF!</definedName>
    <definedName name="___DCI1" localSheetId="8">#REF!</definedName>
    <definedName name="___DCI1" localSheetId="15">#REF!</definedName>
    <definedName name="___DCI1">#REF!</definedName>
    <definedName name="___DCI2" localSheetId="3">#REF!</definedName>
    <definedName name="___DCI2" localSheetId="8">#REF!</definedName>
    <definedName name="___DCI2" localSheetId="15">#REF!</definedName>
    <definedName name="___DCI2">#REF!</definedName>
    <definedName name="___ELI1" localSheetId="3">#REF!</definedName>
    <definedName name="___ELI1" localSheetId="8">#REF!</definedName>
    <definedName name="___ELI1" localSheetId="15">#REF!</definedName>
    <definedName name="___ELI1">#REF!</definedName>
    <definedName name="___ELI2" localSheetId="3">#REF!</definedName>
    <definedName name="___ELI2" localSheetId="8">#REF!</definedName>
    <definedName name="___ELI2" localSheetId="15">#REF!</definedName>
    <definedName name="___ELI2">#REF!</definedName>
    <definedName name="___FXI1" localSheetId="3">#REF!</definedName>
    <definedName name="___FXI1" localSheetId="8">#REF!</definedName>
    <definedName name="___FXI1" localSheetId="15">#REF!</definedName>
    <definedName name="___FXI1">#REF!</definedName>
    <definedName name="___FXI2" localSheetId="3">#REF!</definedName>
    <definedName name="___FXI2" localSheetId="8">#REF!</definedName>
    <definedName name="___FXI2" localSheetId="15">#REF!</definedName>
    <definedName name="___FXI2">#REF!</definedName>
    <definedName name="___IAF2005" localSheetId="3">#REF!</definedName>
    <definedName name="___IAF2005" localSheetId="8">#REF!</definedName>
    <definedName name="___IAF2005" localSheetId="15">#REF!</definedName>
    <definedName name="___IAF2005">#REF!</definedName>
    <definedName name="___IAF2006" localSheetId="3">#REF!</definedName>
    <definedName name="___IAF2006" localSheetId="8">#REF!</definedName>
    <definedName name="___IAF2006" localSheetId="15">#REF!</definedName>
    <definedName name="___IAF2006">#REF!</definedName>
    <definedName name="___NAN2">[9]AN2!$A$3:$AA$111</definedName>
    <definedName name="___PLQ2" localSheetId="3">#REF!</definedName>
    <definedName name="___PLQ2" localSheetId="8">#REF!</definedName>
    <definedName name="___PLQ2" localSheetId="15">#REF!</definedName>
    <definedName name="___PLQ2">#REF!</definedName>
    <definedName name="___RAI1" localSheetId="3">#REF!</definedName>
    <definedName name="___RAI1" localSheetId="8">#REF!</definedName>
    <definedName name="___RAI1" localSheetId="15">#REF!</definedName>
    <definedName name="___RAI1">#REF!</definedName>
    <definedName name="___RAI2" localSheetId="3">#REF!</definedName>
    <definedName name="___RAI2" localSheetId="8">#REF!</definedName>
    <definedName name="___RAI2" localSheetId="15">#REF!</definedName>
    <definedName name="___RAI2">#REF!</definedName>
    <definedName name="___scn1" localSheetId="3">#REF!</definedName>
    <definedName name="___scn1" localSheetId="8">#REF!</definedName>
    <definedName name="___scn1" localSheetId="15">#REF!</definedName>
    <definedName name="___scn1">#REF!</definedName>
    <definedName name="___TMI1" localSheetId="3">#REF!</definedName>
    <definedName name="___TMI1" localSheetId="8">#REF!</definedName>
    <definedName name="___TMI1" localSheetId="15">#REF!</definedName>
    <definedName name="___TMI1">#REF!</definedName>
    <definedName name="___TMI2" localSheetId="3">#REF!</definedName>
    <definedName name="___TMI2" localSheetId="8">#REF!</definedName>
    <definedName name="___TMI2" localSheetId="15">#REF!</definedName>
    <definedName name="___TMI2">#REF!</definedName>
    <definedName name="___TW092006" localSheetId="3">#REF!</definedName>
    <definedName name="___TW092006" localSheetId="8">#REF!</definedName>
    <definedName name="___TW092006" localSheetId="15">#REF!</definedName>
    <definedName name="___TW092006">#REF!</definedName>
    <definedName name="___TW092007" localSheetId="3">#REF!</definedName>
    <definedName name="___TW092007" localSheetId="8">#REF!</definedName>
    <definedName name="___TW092007" localSheetId="15">#REF!</definedName>
    <definedName name="___TW092007">#REF!</definedName>
    <definedName name="___UNI1" localSheetId="3">#REF!</definedName>
    <definedName name="___UNI1" localSheetId="8">#REF!</definedName>
    <definedName name="___UNI1" localSheetId="15">#REF!</definedName>
    <definedName name="___UNI1">#REF!</definedName>
    <definedName name="___UNI2" localSheetId="3">#REF!</definedName>
    <definedName name="___UNI2" localSheetId="8">#REF!</definedName>
    <definedName name="___UNI2" localSheetId="15">#REF!</definedName>
    <definedName name="___UNI2">#REF!</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8">'[5]wybrane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3">#REF!</definedName>
    <definedName name="__1_0_0mota" localSheetId="8">#REF!</definedName>
    <definedName name="__1_0_0mota" localSheetId="15">#REF!</definedName>
    <definedName name="__1_0_0mota">#REF!</definedName>
    <definedName name="__ALI1" localSheetId="3">#REF!</definedName>
    <definedName name="__ALI1" localSheetId="8">#REF!</definedName>
    <definedName name="__ALI1" localSheetId="15">#REF!</definedName>
    <definedName name="__ALI1">#REF!</definedName>
    <definedName name="__ALI2" localSheetId="3">#REF!</definedName>
    <definedName name="__ALI2" localSheetId="8">#REF!</definedName>
    <definedName name="__ALI2" localSheetId="15">#REF!</definedName>
    <definedName name="__ALI2">#REF!</definedName>
    <definedName name="__AMI1" localSheetId="3">#REF!</definedName>
    <definedName name="__AMI1" localSheetId="8">#REF!</definedName>
    <definedName name="__AMI1" localSheetId="15">#REF!</definedName>
    <definedName name="__AMI1">#REF!</definedName>
    <definedName name="__AMI2" localSheetId="3">#REF!</definedName>
    <definedName name="__AMI2" localSheetId="8">#REF!</definedName>
    <definedName name="__AMI2" localSheetId="15">#REF!</definedName>
    <definedName name="__AMI2">#REF!</definedName>
    <definedName name="__AOI1" localSheetId="3">#REF!</definedName>
    <definedName name="__AOI1" localSheetId="8">#REF!</definedName>
    <definedName name="__AOI1" localSheetId="15">#REF!</definedName>
    <definedName name="__AOI1">#REF!</definedName>
    <definedName name="__AOI2" localSheetId="3">#REF!</definedName>
    <definedName name="__AOI2" localSheetId="8">#REF!</definedName>
    <definedName name="__AOI2" localSheetId="15">#REF!</definedName>
    <definedName name="__AOI2">#REF!</definedName>
    <definedName name="__DAI1" localSheetId="3">#REF!</definedName>
    <definedName name="__DAI1" localSheetId="8">#REF!</definedName>
    <definedName name="__DAI1" localSheetId="15">#REF!</definedName>
    <definedName name="__DAI1">#REF!</definedName>
    <definedName name="__DAI2" localSheetId="3">#REF!</definedName>
    <definedName name="__DAI2" localSheetId="8">#REF!</definedName>
    <definedName name="__DAI2" localSheetId="15">#REF!</definedName>
    <definedName name="__DAI2">#REF!</definedName>
    <definedName name="__DCI1" localSheetId="3">#REF!</definedName>
    <definedName name="__DCI1" localSheetId="8">#REF!</definedName>
    <definedName name="__DCI1" localSheetId="15">#REF!</definedName>
    <definedName name="__DCI1">#REF!</definedName>
    <definedName name="__DCI2" localSheetId="3">#REF!</definedName>
    <definedName name="__DCI2" localSheetId="8">#REF!</definedName>
    <definedName name="__DCI2" localSheetId="15">#REF!</definedName>
    <definedName name="__DCI2">#REF!</definedName>
    <definedName name="__ELI1" localSheetId="3">#REF!</definedName>
    <definedName name="__ELI1" localSheetId="8">#REF!</definedName>
    <definedName name="__ELI1" localSheetId="15">#REF!</definedName>
    <definedName name="__ELI1">#REF!</definedName>
    <definedName name="__ELI2" localSheetId="3">#REF!</definedName>
    <definedName name="__ELI2" localSheetId="8">#REF!</definedName>
    <definedName name="__ELI2" localSheetId="15">#REF!</definedName>
    <definedName name="__ELI2">#REF!</definedName>
    <definedName name="__FXI1" localSheetId="3">#REF!</definedName>
    <definedName name="__FXI1" localSheetId="8">#REF!</definedName>
    <definedName name="__FXI1" localSheetId="15">#REF!</definedName>
    <definedName name="__FXI1">#REF!</definedName>
    <definedName name="__FXI2" localSheetId="3">#REF!</definedName>
    <definedName name="__FXI2" localSheetId="8">#REF!</definedName>
    <definedName name="__FXI2" localSheetId="15">#REF!</definedName>
    <definedName name="__FXI2">#REF!</definedName>
    <definedName name="__IAF2005" localSheetId="3">#REF!</definedName>
    <definedName name="__IAF2005" localSheetId="8">#REF!</definedName>
    <definedName name="__IAF2005" localSheetId="15">#REF!</definedName>
    <definedName name="__IAF2005">#REF!</definedName>
    <definedName name="__IAF2006" localSheetId="3">#REF!</definedName>
    <definedName name="__IAF2006" localSheetId="8">#REF!</definedName>
    <definedName name="__IAF2006" localSheetId="15">#REF!</definedName>
    <definedName name="__IAF2006">#REF!</definedName>
    <definedName name="__NAN2">[10]AN2!$A$1:$AG$123</definedName>
    <definedName name="__PLQ2" localSheetId="3">#REF!</definedName>
    <definedName name="__PLQ2" localSheetId="8">#REF!</definedName>
    <definedName name="__PLQ2" localSheetId="15">#REF!</definedName>
    <definedName name="__PLQ2">#REF!</definedName>
    <definedName name="__RAI1" localSheetId="3">#REF!</definedName>
    <definedName name="__RAI1" localSheetId="8">#REF!</definedName>
    <definedName name="__RAI1" localSheetId="15">#REF!</definedName>
    <definedName name="__RAI1">#REF!</definedName>
    <definedName name="__RAI2" localSheetId="3">#REF!</definedName>
    <definedName name="__RAI2" localSheetId="8">#REF!</definedName>
    <definedName name="__RAI2" localSheetId="15">#REF!</definedName>
    <definedName name="__RAI2">#REF!</definedName>
    <definedName name="__scn1" localSheetId="3">#REF!</definedName>
    <definedName name="__scn1" localSheetId="8">#REF!</definedName>
    <definedName name="__scn1" localSheetId="15">#REF!</definedName>
    <definedName name="__scn1">#REF!</definedName>
    <definedName name="__TMI1" localSheetId="3">#REF!</definedName>
    <definedName name="__TMI1" localSheetId="8">#REF!</definedName>
    <definedName name="__TMI1" localSheetId="15">#REF!</definedName>
    <definedName name="__TMI1">#REF!</definedName>
    <definedName name="__TMI2" localSheetId="3">#REF!</definedName>
    <definedName name="__TMI2" localSheetId="8">#REF!</definedName>
    <definedName name="__TMI2" localSheetId="15">#REF!</definedName>
    <definedName name="__TMI2">#REF!</definedName>
    <definedName name="__TW092006" localSheetId="3">#REF!</definedName>
    <definedName name="__TW092006" localSheetId="8">#REF!</definedName>
    <definedName name="__TW092006" localSheetId="15">#REF!</definedName>
    <definedName name="__TW092006">#REF!</definedName>
    <definedName name="__TW092007" localSheetId="3">#REF!</definedName>
    <definedName name="__TW092007" localSheetId="8">#REF!</definedName>
    <definedName name="__TW092007" localSheetId="15">#REF!</definedName>
    <definedName name="__TW092007">#REF!</definedName>
    <definedName name="__UNI1" localSheetId="3">#REF!</definedName>
    <definedName name="__UNI1" localSheetId="8">#REF!</definedName>
    <definedName name="__UNI1" localSheetId="15">#REF!</definedName>
    <definedName name="__UNI1">#REF!</definedName>
    <definedName name="__UNI2" localSheetId="3">#REF!</definedName>
    <definedName name="__UNI2" localSheetId="8">#REF!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8">'[5]wybrane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8">'[5]wybrane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8">'[5]wybrane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8">'[5]wybrane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8">'[5]wybrane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8">'[5]wybrane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8">'[5]wybrane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8">'[5]wybrane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8">'[5]wybrane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8">'[5]wybrane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8">'[5]wybrane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8">'[5]wybrane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8">'[5]wybrane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8">'[5]wybrane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8">'[5]wybrane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8">'[5]wybrane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3">'[11]#ADR'!#REF!</definedName>
    <definedName name="_1_0_0mota" localSheetId="8">'[11]#ADR'!#REF!</definedName>
    <definedName name="_1_0_0mota" localSheetId="15">'[11]#ADR'!#REF!</definedName>
    <definedName name="_1_0_0mota">'[11]#ADR'!#REF!</definedName>
    <definedName name="_10_____mota" localSheetId="3">#REF!</definedName>
    <definedName name="_10_____mota" localSheetId="8">#REF!</definedName>
    <definedName name="_10_____mota" localSheetId="15">#REF!</definedName>
    <definedName name="_10_____mota">#REF!</definedName>
    <definedName name="_11_0_0mota" localSheetId="1">#REF!</definedName>
    <definedName name="_122006" localSheetId="3">#REF!</definedName>
    <definedName name="_122006" localSheetId="8">#REF!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8">'[5]wybrane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3">#REF!</definedName>
    <definedName name="_15_0_0mota" localSheetId="8">#REF!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8">'[5]wybrane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8">'[5]wybrane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3">#REF!</definedName>
    <definedName name="_18mota" localSheetId="8">#REF!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8">'[5]wybrane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8">'[5]wybrane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8">'[5]wybrane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8">'[5]wybrane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8">'[5]wybrane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8">'[5]wybrane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8">'[5]wybrane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8">'[5]wybrane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8">'[5]wybrane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8">'[5]wybrane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3">#REF!</definedName>
    <definedName name="_1mota" localSheetId="8">#REF!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8">'[5]wybrane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8">'[5]wybrane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8">'[5]wybrane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8">'[5]wybrane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8">'[5]wybrane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8">'[5]wybrane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8">'[5]wybrane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8">'[5]wybrane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8">'[5]wybrane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3">#REF!</definedName>
    <definedName name="_1zkowf4x9c" localSheetId="8">#REF!</definedName>
    <definedName name="_1zkowf4x9c" localSheetId="15">#REF!</definedName>
    <definedName name="_1zkowf4x9c">#REF!</definedName>
    <definedName name="_2_0_0mota" localSheetId="3">#REF!</definedName>
    <definedName name="_2_0_0mota" localSheetId="8">#REF!</definedName>
    <definedName name="_2_0_0mota" localSheetId="15">#REF!</definedName>
    <definedName name="_2_0_0mota">#REF!</definedName>
    <definedName name="_20____mota" localSheetId="3">#REF!</definedName>
    <definedName name="_20____mota" localSheetId="8">#REF!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8">'[5]wybrane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8">'[5]wybrane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8">'[5]wybrane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8">'[5]wybrane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8">'[5]wybrane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8">'[5]wybrane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8">'[5]wybrane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8">'[5]wybrane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8">'[5]wybrane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8">'[5]wybrane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8">'[5]wybrane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8">'[5]wybrane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8">'[5]wybrane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3">#REF!</definedName>
    <definedName name="_2vc21_p79tfavc32t" localSheetId="8">#REF!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8">'[5]wybrane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3">#REF!</definedName>
    <definedName name="_3_0_0mota" localSheetId="8">#REF!</definedName>
    <definedName name="_3_0_0mota" localSheetId="15">#REF!</definedName>
    <definedName name="_3_0_0mota">#REF!</definedName>
    <definedName name="_30_0_0mota" localSheetId="4">#REF!</definedName>
    <definedName name="_31.03.2007" localSheetId="3">#REF!</definedName>
    <definedName name="_31.03.2007" localSheetId="8">#REF!</definedName>
    <definedName name="_31.03.2007" localSheetId="15">#REF!</definedName>
    <definedName name="_31.03.2007">#REF!</definedName>
    <definedName name="_31.12.2006" localSheetId="3">#REF!</definedName>
    <definedName name="_31.12.2006" localSheetId="8">#REF!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8">'[5]wybrane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8">'[5]wybrane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8">'[5]wybrane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3">#REF!</definedName>
    <definedName name="_35_0_0mota" localSheetId="8">#REF!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8">'[5]wybrane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3">#REF!</definedName>
    <definedName name="_364kiv4x9g" localSheetId="8">#REF!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8">'[5]wybrane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8">'[5]wybrane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8">'[5]wybrane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8">'[5]wybrane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3">#REF!</definedName>
    <definedName name="_3gbj194x9b" localSheetId="8">#REF!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8">'[5]wybrane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3">#REF!</definedName>
    <definedName name="_3mota" localSheetId="8">#REF!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8">'[5]wybrane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8">'[5]wybrane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8">'[5]wybrane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8">'[5]wybrane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8">'[5]wybrane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8">'[5]wybrane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8">'[5]wybrane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8">'[5]wybrane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3">'[12]#ADR'!#REF!</definedName>
    <definedName name="_4_0_0mota" localSheetId="8">'[12]#ADR'!#REF!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8">'[5]wybrane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8">'[5]wybrane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8">'[5]wybrane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8">'[5]wybrane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8">'[5]wybrane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8">'[5]wybrane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8">'[5]wybrane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8">'[5]wybrane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8">'[5]wybrane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8">'[5]wybrane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8">'[5]wybrane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8">'[5]wybrane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8">'[5]wybrane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8">'[5]wybrane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8">'[5]wybrane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8">'[5]wybrane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8">'[5]wybrane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3">#REF!</definedName>
    <definedName name="_4uq3d44x9u" localSheetId="8">#REF!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8">'[5]wybrane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8">'[5]wybrane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3">#REF!</definedName>
    <definedName name="_5______mota" localSheetId="8">#REF!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8">'[5]wybrane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8">'[5]wybrane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8">'[5]wybrane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8">'[5]wybrane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8">'[5]wybrane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8">'[5]wybrane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8">'[5]wybrane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8">'[5]wybrane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8">'[5]wybrane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8">'[5]wybrane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8">'[5]wybrane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8">'[5]wybrane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8">'[5]wybrane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8">'[5]wybrane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8">'[5]wybrane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8">'[5]wybrane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8">'[5]wybrane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8">'[5]wybrane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8">'[5]wybrane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8">'[5]wybrane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8">'[5]wybrane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8">'[5]wybrane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8">'[5]wybrane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8">'[5]wybrane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8">'[5]wybrane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8">'[5]wybrane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8">'[5]wybrane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8">'[5]wybrane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8">'[5]wybrane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8">'[5]wybrane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8">'[5]wybrane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8">'[5]wybrane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8">'[5]wybrane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8">'[5]wybrane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8">'[5]wybrane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8">'[5]wybrane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8">'[5]wybrane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8">'[5]wybrane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8">'[5]wybrane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8">'[5]wybrane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8">'[5]wybrane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8">'[5]wybrane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8">'[5]wybrane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8">'[5]wybrane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8">'[5]wybrane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8">'[5]wybrane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8">'[5]wybrane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8">'[5]wybrane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8">'[5]wybrane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8">'[5]wybrane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8">'[5]wybrane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8">'[5]wybrane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3">#REF!</definedName>
    <definedName name="_7_0_0mota" localSheetId="8">#REF!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8">'[5]wybrane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8">'[5]wybrane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8">'[5]wybrane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8">'[5]wybrane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8">'[5]wybrane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8">'[5]wybrane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8">'[5]wybrane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8">'[5]wybrane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8">'[5]wybrane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8">'[5]wybrane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8">'[5]wybrane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8">'[5]wybrane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8">'[5]wybrane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8">'[5]wybrane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8">'[5]wybrane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8">'[5]wybrane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8">'[5]wybrane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8">'[5]wybrane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3">'[12]#ADR'!#REF!</definedName>
    <definedName name="_8_0_0mota" localSheetId="8">'[12]#ADR'!#REF!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8">'[5]wybrane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8">'[5]wybrane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8">'[5]wybrane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8">'[5]wybrane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8">'[5]wybrane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8">'[5]wybrane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3">#REF!</definedName>
    <definedName name="_8idedh4x9r" localSheetId="8">#REF!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8">'[5]wybrane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8">'[5]wybrane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8">'[5]wybrane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8">'[5]wybrane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8">'[5]wybrane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8">'[5]wybrane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8">'[5]wybrane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8">'[5]wybrane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8">'[5]wybrane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8">'[5]wybrane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8">'[5]wybrane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8">'[5]wybrane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8">'[5]wybrane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8">'[5]wybrane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8">'[5]wybrane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8">'[5]wybrane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8">'[5]wybrane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8">'[5]wybrane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8">'[5]wybrane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8">'[5]wybrane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8">'[5]wybrane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8">'[5]wybrane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8">'[5]wybrane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8">'[5]wybrane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8">'[5]wybrane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3">#REF!</definedName>
    <definedName name="_9obk1g4x9f" localSheetId="8">#REF!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8">'[5]wybrane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3">#REF!</definedName>
    <definedName name="_9uombz4x98" localSheetId="8">#REF!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8">'[5]wybrane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8">'[5]wybrane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8">'[5]wybrane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8">'[5]wybrane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8">'[5]wybrane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8">'[5]wybrane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8">'[5]wybrane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8">'[5]wybrane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8">'[5]wybrane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8">'[5]wybrane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8">'[5]wybrane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8">'[5]wybrane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8">'[5]wybrane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8">'[5]wybrane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8">'[5]wybrane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3">#REF!</definedName>
    <definedName name="_ALI1" localSheetId="8">#REF!</definedName>
    <definedName name="_ALI1" localSheetId="15">#REF!</definedName>
    <definedName name="_ALI1">#REF!</definedName>
    <definedName name="_ALI2" localSheetId="3">#REF!</definedName>
    <definedName name="_ALI2" localSheetId="8">#REF!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8">'[5]wybrane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3">#REF!</definedName>
    <definedName name="_AMI1" localSheetId="8">#REF!</definedName>
    <definedName name="_AMI1" localSheetId="15">#REF!</definedName>
    <definedName name="_AMI1">#REF!</definedName>
    <definedName name="_AMI2" localSheetId="3">#REF!</definedName>
    <definedName name="_AMI2" localSheetId="8">#REF!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8">'[5]wybrane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3">#REF!</definedName>
    <definedName name="_AOI1" localSheetId="8">#REF!</definedName>
    <definedName name="_AOI1" localSheetId="15">#REF!</definedName>
    <definedName name="_AOI1">#REF!</definedName>
    <definedName name="_AOI2" localSheetId="3">#REF!</definedName>
    <definedName name="_AOI2" localSheetId="8">#REF!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8">'[5]wybrane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8">'[5]wybrane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8">'[5]wybrane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8">'[5]wybrane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8">'[5]wybrane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8">'[5]wybrane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8">'[5]wybrane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8">'[5]wybrane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8">'[5]wybrane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8">'[5]wybrane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8">'[5]wybrane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8">'[5]wybrane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8">'[5]wybrane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8">'[5]wybrane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8">'[5]wybrane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8">'[5]wybrane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8">'[5]wybrane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8">'[5]wybrane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3">#REF!</definedName>
    <definedName name="_bxw28v4x9o" localSheetId="8">#REF!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8">'[5]wybrane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8">'[5]wybrane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8">'[5]wybrane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8">'[5]wybrane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8">'[5]wybrane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8">'[5]wybrane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8">'[5]wybrane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8">'[5]wybrane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8">'[5]wybrane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8">'[5]wybrane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8">'[5]wybrane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8">'[5]wybrane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8">'[5]wybrane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8">'[5]wybrane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8">'[5]wybrane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8">'[5]wybrane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8">'[5]wybrane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8">'[5]wybrane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8">'[5]wybrane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8">'[5]wybrane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3">#REF!</definedName>
    <definedName name="_da3sip4x9y" localSheetId="8">#REF!</definedName>
    <definedName name="_da3sip4x9y" localSheetId="15">#REF!</definedName>
    <definedName name="_da3sip4x9y">#REF!</definedName>
    <definedName name="_DAI1" localSheetId="3">#REF!</definedName>
    <definedName name="_DAI1" localSheetId="8">#REF!</definedName>
    <definedName name="_DAI1" localSheetId="15">#REF!</definedName>
    <definedName name="_DAI1">#REF!</definedName>
    <definedName name="_DAI2" localSheetId="3">#REF!</definedName>
    <definedName name="_DAI2" localSheetId="8">#REF!</definedName>
    <definedName name="_DAI2" localSheetId="15">#REF!</definedName>
    <definedName name="_DAI2">#REF!</definedName>
    <definedName name="_DCI1" localSheetId="3">#REF!</definedName>
    <definedName name="_DCI1" localSheetId="8">#REF!</definedName>
    <definedName name="_DCI1" localSheetId="15">#REF!</definedName>
    <definedName name="_DCI1">#REF!</definedName>
    <definedName name="_DCI2" localSheetId="3">#REF!</definedName>
    <definedName name="_DCI2" localSheetId="8">#REF!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8">'[5]wybrane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8">'[5]wybrane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8">'[5]wybrane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8">'[5]wybrane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8">'[5]wybrane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8">'[5]wybrane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8">'[5]wybrane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8">'[5]wybrane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8">'[5]wybrane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8">'[5]wybrane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8">'[5]wybrane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8">'[5]wybrane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8">'[5]wybrane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8">'[5]wybrane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8">'[5]wybrane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8">'[5]wybrane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8">'[5]wybrane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8">'[5]wybrane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8">'[5]wybrane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8">'[5]wybrane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8">'[5]wybrane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8">'[5]wybrane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3">#REF!</definedName>
    <definedName name="_ELI1" localSheetId="8">#REF!</definedName>
    <definedName name="_ELI1" localSheetId="15">#REF!</definedName>
    <definedName name="_ELI1">#REF!</definedName>
    <definedName name="_ELI2" localSheetId="3">#REF!</definedName>
    <definedName name="_ELI2" localSheetId="8">#REF!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8">'[5]wybrane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8">'[5]wybrane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8">'[5]wybrane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8">'[5]wybrane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8">'[5]wybrane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3">#REF!</definedName>
    <definedName name="_endtbl2" localSheetId="8">#REF!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8">'[5]wybrane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8">'[5]wybrane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8">'[5]wybrane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8">'[5]wybrane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8">'[5]wybrane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8">'[5]wybrane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8">'[5]wybrane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8">'[5]wybrane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8">'[5]wybrane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8">'[5]wybrane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8">'[5]wybrane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8">'[5]wybrane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8">'[5]wybrane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8">'[5]wybrane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8">'[5]wybrane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8">'[5]wybrane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8">'[5]wybrane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8">'[5]wybrane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8">'[5]wybrane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8">'[5]wybrane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8">'[5]wybrane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8">'[5]wybrane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8">'[5]wybrane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8">'[5]wybrane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3">#REF!</definedName>
    <definedName name="_xlnm._FilterDatabase" localSheetId="8">#REF!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8">'[5]wybrane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8">'[5]wybrane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8">'[5]wybrane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3">#REF!</definedName>
    <definedName name="_fo0mzb4x9p" localSheetId="8">#REF!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8">'[5]wybrane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8">'[5]wybrane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8">'[5]wybrane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8">'[5]wybrane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8">'[5]wybrane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8">'[5]wybrane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3">'[13]Table 39_'!#REF!</definedName>
    <definedName name="_ftnref1_50" localSheetId="8">'[13]Table 39_'!#REF!</definedName>
    <definedName name="_ftnref1_50" localSheetId="15">'[13]Table 39_'!#REF!</definedName>
    <definedName name="_ftnref1_50">'[13]Table 39_'!#REF!</definedName>
    <definedName name="_ftnref1_50_10" localSheetId="3">'[14]Table 39_'!#REF!</definedName>
    <definedName name="_ftnref1_50_10" localSheetId="8">'[14]Table 39_'!#REF!</definedName>
    <definedName name="_ftnref1_50_10" localSheetId="15">'[14]Table 39_'!#REF!</definedName>
    <definedName name="_ftnref1_50_10">'[14]Table 39_'!#REF!</definedName>
    <definedName name="_ftnref1_50_15" localSheetId="3">'[14]Table 39_'!#REF!</definedName>
    <definedName name="_ftnref1_50_15" localSheetId="8">'[14]Table 39_'!#REF!</definedName>
    <definedName name="_ftnref1_50_15" localSheetId="15">'[14]Table 39_'!#REF!</definedName>
    <definedName name="_ftnref1_50_15">'[14]Table 39_'!#REF!</definedName>
    <definedName name="_ftnref1_50_18" localSheetId="3">'[14]Table 39_'!#REF!</definedName>
    <definedName name="_ftnref1_50_18" localSheetId="8">'[14]Table 39_'!#REF!</definedName>
    <definedName name="_ftnref1_50_18" localSheetId="15">'[14]Table 39_'!#REF!</definedName>
    <definedName name="_ftnref1_50_18">'[14]Table 39_'!#REF!</definedName>
    <definedName name="_ftnref1_50_19" localSheetId="3">'[14]Table 39_'!#REF!</definedName>
    <definedName name="_ftnref1_50_19" localSheetId="8">'[14]Table 39_'!#REF!</definedName>
    <definedName name="_ftnref1_50_19" localSheetId="15">'[14]Table 39_'!#REF!</definedName>
    <definedName name="_ftnref1_50_19">'[14]Table 39_'!#REF!</definedName>
    <definedName name="_ftnref1_50_20" localSheetId="3">'[14]Table 39_'!#REF!</definedName>
    <definedName name="_ftnref1_50_20" localSheetId="8">'[14]Table 39_'!#REF!</definedName>
    <definedName name="_ftnref1_50_20" localSheetId="15">'[14]Table 39_'!#REF!</definedName>
    <definedName name="_ftnref1_50_20">'[14]Table 39_'!#REF!</definedName>
    <definedName name="_ftnref1_50_21" localSheetId="3">'[14]Table 39_'!#REF!</definedName>
    <definedName name="_ftnref1_50_21" localSheetId="8">'[14]Table 39_'!#REF!</definedName>
    <definedName name="_ftnref1_50_21" localSheetId="15">'[14]Table 39_'!#REF!</definedName>
    <definedName name="_ftnref1_50_21">'[14]Table 39_'!#REF!</definedName>
    <definedName name="_ftnref1_50_23" localSheetId="3">'[14]Table 39_'!#REF!</definedName>
    <definedName name="_ftnref1_50_23" localSheetId="8">'[14]Table 39_'!#REF!</definedName>
    <definedName name="_ftnref1_50_23" localSheetId="15">'[14]Table 39_'!#REF!</definedName>
    <definedName name="_ftnref1_50_23">'[14]Table 39_'!#REF!</definedName>
    <definedName name="_ftnref1_50_24" localSheetId="3">'[14]Table 39_'!#REF!</definedName>
    <definedName name="_ftnref1_50_24" localSheetId="8">'[14]Table 39_'!#REF!</definedName>
    <definedName name="_ftnref1_50_24" localSheetId="15">'[14]Table 39_'!#REF!</definedName>
    <definedName name="_ftnref1_50_24">'[14]Table 39_'!#REF!</definedName>
    <definedName name="_ftnref1_50_27" localSheetId="3">'[15]Table 39_'!#REF!</definedName>
    <definedName name="_ftnref1_50_27" localSheetId="8">'[15]Table 39_'!#REF!</definedName>
    <definedName name="_ftnref1_50_27" localSheetId="15">'[15]Table 39_'!#REF!</definedName>
    <definedName name="_ftnref1_50_27">'[15]Table 39_'!#REF!</definedName>
    <definedName name="_ftnref1_50_28" localSheetId="3">'[15]Table 39_'!#REF!</definedName>
    <definedName name="_ftnref1_50_28" localSheetId="8">'[15]Table 39_'!#REF!</definedName>
    <definedName name="_ftnref1_50_28" localSheetId="15">'[15]Table 39_'!#REF!</definedName>
    <definedName name="_ftnref1_50_28">'[15]Table 39_'!#REF!</definedName>
    <definedName name="_ftnref1_50_4" localSheetId="3">'[14]Table 39_'!#REF!</definedName>
    <definedName name="_ftnref1_50_4" localSheetId="8">'[14]Table 39_'!#REF!</definedName>
    <definedName name="_ftnref1_50_4" localSheetId="15">'[14]Table 39_'!#REF!</definedName>
    <definedName name="_ftnref1_50_4">'[14]Table 39_'!#REF!</definedName>
    <definedName name="_ftnref1_50_5" localSheetId="3">'[14]Table 39_'!#REF!</definedName>
    <definedName name="_ftnref1_50_5" localSheetId="8">'[14]Table 39_'!#REF!</definedName>
    <definedName name="_ftnref1_50_5" localSheetId="15">'[14]Table 39_'!#REF!</definedName>
    <definedName name="_ftnref1_50_5">'[14]Table 39_'!#REF!</definedName>
    <definedName name="_ftnref1_50_9" localSheetId="3">'[15]Table 39_'!#REF!</definedName>
    <definedName name="_ftnref1_50_9" localSheetId="8">'[15]Table 39_'!#REF!</definedName>
    <definedName name="_ftnref1_50_9" localSheetId="15">'[15]Table 39_'!#REF!</definedName>
    <definedName name="_ftnref1_50_9">'[15]Table 39_'!#REF!</definedName>
    <definedName name="_ftnref1_51" localSheetId="3">'[13]Table 39_'!#REF!</definedName>
    <definedName name="_ftnref1_51" localSheetId="8">'[13]Table 39_'!#REF!</definedName>
    <definedName name="_ftnref1_51" localSheetId="15">'[13]Table 39_'!#REF!</definedName>
    <definedName name="_ftnref1_51">'[13]Table 39_'!#REF!</definedName>
    <definedName name="_ftnref1_51_10" localSheetId="3">'[14]Table 39_'!#REF!</definedName>
    <definedName name="_ftnref1_51_10" localSheetId="8">'[14]Table 39_'!#REF!</definedName>
    <definedName name="_ftnref1_51_10" localSheetId="15">'[14]Table 39_'!#REF!</definedName>
    <definedName name="_ftnref1_51_10">'[14]Table 39_'!#REF!</definedName>
    <definedName name="_ftnref1_51_15" localSheetId="3">'[14]Table 39_'!#REF!</definedName>
    <definedName name="_ftnref1_51_15" localSheetId="8">'[14]Table 39_'!#REF!</definedName>
    <definedName name="_ftnref1_51_15" localSheetId="15">'[14]Table 39_'!#REF!</definedName>
    <definedName name="_ftnref1_51_15">'[14]Table 39_'!#REF!</definedName>
    <definedName name="_ftnref1_51_18" localSheetId="3">'[14]Table 39_'!#REF!</definedName>
    <definedName name="_ftnref1_51_18" localSheetId="8">'[14]Table 39_'!#REF!</definedName>
    <definedName name="_ftnref1_51_18" localSheetId="15">'[14]Table 39_'!#REF!</definedName>
    <definedName name="_ftnref1_51_18">'[14]Table 39_'!#REF!</definedName>
    <definedName name="_ftnref1_51_19" localSheetId="3">'[14]Table 39_'!#REF!</definedName>
    <definedName name="_ftnref1_51_19" localSheetId="8">'[14]Table 39_'!#REF!</definedName>
    <definedName name="_ftnref1_51_19" localSheetId="15">'[14]Table 39_'!#REF!</definedName>
    <definedName name="_ftnref1_51_19">'[14]Table 39_'!#REF!</definedName>
    <definedName name="_ftnref1_51_20" localSheetId="3">'[14]Table 39_'!#REF!</definedName>
    <definedName name="_ftnref1_51_20" localSheetId="8">'[14]Table 39_'!#REF!</definedName>
    <definedName name="_ftnref1_51_20" localSheetId="15">'[14]Table 39_'!#REF!</definedName>
    <definedName name="_ftnref1_51_20">'[14]Table 39_'!#REF!</definedName>
    <definedName name="_ftnref1_51_21" localSheetId="3">'[14]Table 39_'!#REF!</definedName>
    <definedName name="_ftnref1_51_21" localSheetId="8">'[14]Table 39_'!#REF!</definedName>
    <definedName name="_ftnref1_51_21" localSheetId="15">'[14]Table 39_'!#REF!</definedName>
    <definedName name="_ftnref1_51_21">'[14]Table 39_'!#REF!</definedName>
    <definedName name="_ftnref1_51_23" localSheetId="3">'[14]Table 39_'!#REF!</definedName>
    <definedName name="_ftnref1_51_23" localSheetId="8">'[14]Table 39_'!#REF!</definedName>
    <definedName name="_ftnref1_51_23" localSheetId="15">'[14]Table 39_'!#REF!</definedName>
    <definedName name="_ftnref1_51_23">'[14]Table 39_'!#REF!</definedName>
    <definedName name="_ftnref1_51_24" localSheetId="3">'[14]Table 39_'!#REF!</definedName>
    <definedName name="_ftnref1_51_24" localSheetId="8">'[14]Table 39_'!#REF!</definedName>
    <definedName name="_ftnref1_51_24" localSheetId="15">'[14]Table 39_'!#REF!</definedName>
    <definedName name="_ftnref1_51_24">'[14]Table 39_'!#REF!</definedName>
    <definedName name="_ftnref1_51_4" localSheetId="3">'[14]Table 39_'!#REF!</definedName>
    <definedName name="_ftnref1_51_4" localSheetId="8">'[14]Table 39_'!#REF!</definedName>
    <definedName name="_ftnref1_51_4" localSheetId="15">'[14]Table 39_'!#REF!</definedName>
    <definedName name="_ftnref1_51_4">'[14]Table 39_'!#REF!</definedName>
    <definedName name="_ftnref1_51_5" localSheetId="3">'[14]Table 39_'!#REF!</definedName>
    <definedName name="_ftnref1_51_5" localSheetId="8">'[14]Table 39_'!#REF!</definedName>
    <definedName name="_ftnref1_51_5" localSheetId="15">'[14]Table 39_'!#REF!</definedName>
    <definedName name="_ftnref1_51_5">'[14]Table 39_'!#REF!</definedName>
    <definedName name="_ftref1_50" localSheetId="3">'[13]Table 39_'!#REF!</definedName>
    <definedName name="_ftref1_50" localSheetId="8">'[13]Table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8">'[5]wybrane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8">'[5]wybrane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8">'[5]wybrane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8">'[5]wybrane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3">#REF!</definedName>
    <definedName name="_FXI1" localSheetId="8">#REF!</definedName>
    <definedName name="_FXI1" localSheetId="15">#REF!</definedName>
    <definedName name="_FXI1">#REF!</definedName>
    <definedName name="_FXI2" localSheetId="3">#REF!</definedName>
    <definedName name="_FXI2" localSheetId="8">#REF!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8">'[5]wybrane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8">'[5]wybrane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8">'[5]wybrane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8">'[5]wybrane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8">'[5]wybrane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8">'[5]wybrane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8">'[5]wybrane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8">'[5]wybrane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8">'[5]wybrane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8">'[5]wybrane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8">'[5]wybrane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8">'[5]wybrane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8">'[5]wybrane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8">'[5]wybrane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8">'[5]wybrane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8">'[5]wybrane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8">'[5]wybrane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8">'[5]wybrane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3">'[14]Table 39_'!#REF!</definedName>
    <definedName name="_h" localSheetId="8">'[14]Table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8">'[5]wybrane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8">'[5]wybrane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8">'[5]wybrane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8">'[5]wybrane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8">'[5]wybrane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8">'[5]wybrane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8">'[5]wybrane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8">'[5]wybrane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8">'[5]wybrane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8">'[5]wybrane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8">'[5]wybrane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8">'[5]wybrane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8">'[5]wybrane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8">'[5]wybrane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8">'[5]wybrane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8">'[5]wybrane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8">'[5]wybrane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8">'[5]wybrane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3">#REF!</definedName>
    <definedName name="_hvx78p4x9l" localSheetId="8">#REF!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8">'[5]wybrane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8">'[5]wybrane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8">'[5]wybrane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8">'[5]wybrane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8">'[5]wybrane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8">'[5]wybrane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8">'[5]wybrane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3">#REF!</definedName>
    <definedName name="_IAF2005" localSheetId="8">#REF!</definedName>
    <definedName name="_IAF2005" localSheetId="15">#REF!</definedName>
    <definedName name="_IAF2005">#REF!</definedName>
    <definedName name="_IAF2006" localSheetId="3">#REF!</definedName>
    <definedName name="_IAF2006" localSheetId="8">#REF!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8">'[5]wybrane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8">'[5]wybrane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8">'[5]wybrane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8">'[5]wybrane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8">'[5]wybrane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8">'[5]wybrane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8">'[5]wybrane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8">'[5]wybrane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8">'[5]wybrane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8">'[5]wybrane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8">'[5]wybrane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8">'[5]wybrane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3">#REF!</definedName>
    <definedName name="_j6yq0m4x9w" localSheetId="8">#REF!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8">'[5]wybrane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8">'[5]wybrane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8">'[5]wybrane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8">'[5]wybrane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8">'[5]wybrane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8">'[5]wybrane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8">'[5]wybrane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8">'[5]wybrane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8">'[5]wybrane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8">'[5]wybrane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8">'[5]wybrane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8">'[5]wybrane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8">'[5]wybrane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8">'[5]wybrane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8">'[5]wybrane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8">'[5]wybrane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8">'[5]wybrane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8">'[5]wybrane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8">'[5]wybrane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8">'[5]wybrane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8">'[5]wybrane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8">'[5]wybrane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8">'[5]wybrane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8">'[5]wybrane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8">'[5]wybrane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8">'[5]wybrane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8">'[5]wybrane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8">'[5]wybrane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8">'[5]wybrane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8">'[5]wybrane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8">'[5]wybrane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8">'[5]wybrane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8">'[5]wybrane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3">#REF!</definedName>
    <definedName name="_kdlrv64x9t" localSheetId="8">#REF!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8">'[5]wybrane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8">'[5]wybrane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8">'[5]wybrane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8">'[5]wybrane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8">'[5]wybrane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8">'[5]wybrane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8">'[5]wybrane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8">'[5]wybrane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8">'[5]wybrane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8">'[5]wybrane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8">'[5]wybrane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8">'[5]wybrane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8">'[5]wybrane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8">'[5]wybrane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8">'[5]wybrane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8">'[5]wybrane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8">'[5]wybrane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8">'[5]wybrane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8">'[5]wybrane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8">'[5]wybrane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8">'[5]wybrane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8">'[5]wybrane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8">'[5]wybrane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8">'[5]wybrane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8">'[5]wybrane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3">#REF!</definedName>
    <definedName name="_lmmyqf4x9a" localSheetId="8">#REF!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8">'[5]wybrane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8">'[5]wybrane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8">'[5]wybrane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8">'[5]wybrane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8">'[5]wybrane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3">#REF!</definedName>
    <definedName name="_lvpqri4x9s" localSheetId="8">#REF!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8">'[5]wybrane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8">'[5]wybrane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8">'[5]wybrane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8">'[5]wybrane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8">'[5]wybrane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8">'[5]wybrane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8">'[5]wybrane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8">'[5]wybrane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8">'[5]wybrane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8">'[5]wybrane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8">'[5]wybrane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8">'[5]wybrane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8">'[5]wybrane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8">'[5]wybrane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8">'[5]wybrane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8">'[5]wybrane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8">'[5]wybrane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8">'[5]wybrane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8">'[5]wybrane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8">'[5]wybrane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8">'[5]wybrane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8">'[5]wybrane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8">'[5]wybrane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8">'[5]wybrane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8">'[5]wybrane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8">'[5]wybrane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8">'[5]wybrane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8">'[5]wybrane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8">'[5]wybrane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8">'[5]wybrane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8">'[5]wybrane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8">'[5]wybrane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8">'[5]wybrane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8">'[5]wybrane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8">'[5]wybrane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8">'[5]wybrane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8">'[5]wybrane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8">'[5]wybrane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3">#REF!</definedName>
    <definedName name="_nmw6uz4x9q" localSheetId="8">#REF!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8">'[5]wybrane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8">'[5]wybrane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8">'[5]wybrane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8">'[5]wybrane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8">'[5]wybrane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8">'[5]wybrane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8">'[5]wybrane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3">#REF!</definedName>
    <definedName name="_nsjipp4x9m" localSheetId="8">#REF!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8">'[5]wybrane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8">'[5]wybrane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8">'[5]wybrane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8">'[5]wybrane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8">'[5]wybrane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8">'[5]wybrane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8">'[5]wybrane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8">'[5]wybrane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8">'[5]wybrane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8">'[5]wybrane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8">'[5]wybrane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8">'[5]wybrane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8">'[5]wybrane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8">'[5]wybrane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8">'[5]wybrane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8">'[5]wybrane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8">'[5]wybrane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8">'[5]wybrane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8">'[5]wybrane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8">'[5]wybrane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8">'[5]wybrane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8">'[5]wybrane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8">'[5]wybrane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8">'[5]wybrane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8">'[5]wybrane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8">'[5]wybrane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3">#REF!</definedName>
    <definedName name="_oxy3mu4x9v" localSheetId="8">#REF!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8">'[5]wybrane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8">'[5]wybrane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8">'[5]wybrane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8">'[5]wybrane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8">'[5]wybrane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8">'[5]wybrane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8">'[5]wybrane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8">'[5]wybrane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8">'[5]wybrane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8">'[5]wybrane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8">'[5]wybrane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3">#REF!</definedName>
    <definedName name="_PLQ2" localSheetId="8">#REF!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8">'[5]wybrane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8">'[5]wybrane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8">'[5]wybrane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8">'[5]wybrane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8">'[5]wybrane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8">'[5]wybrane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8">'[5]wybrane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8">'[5]wybrane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8">'[5]wybrane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8">'[5]wybrane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8">'[5]wybrane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8">'[5]wybrane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8">'[5]wybrane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8">'[5]wybrane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8">'[5]wybrane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8">'[5]wybrane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8">'[5]wybrane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8">'[5]wybrane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8">'[5]wybrane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8">'[5]wybrane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8">'[5]wybrane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8">'[5]wybrane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8">'[5]wybrane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8">'[5]wybrane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8">'[5]wybrane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8">'[5]wybrane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8">'[5]wybrane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8">'[5]wybrane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8">'[5]wybrane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8">'[5]wybrane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8">'[5]wybrane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8">'[5]wybrane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8">'[5]wybrane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3">#REF!</definedName>
    <definedName name="_r8nq8h4x99" localSheetId="8">#REF!</definedName>
    <definedName name="_r8nq8h4x99" localSheetId="15">#REF!</definedName>
    <definedName name="_r8nq8h4x99">#REF!</definedName>
    <definedName name="_RAI1" localSheetId="3">#REF!</definedName>
    <definedName name="_RAI1" localSheetId="8">#REF!</definedName>
    <definedName name="_RAI1" localSheetId="15">#REF!</definedName>
    <definedName name="_RAI1">#REF!</definedName>
    <definedName name="_RAI2" localSheetId="3">#REF!</definedName>
    <definedName name="_RAI2" localSheetId="8">#REF!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8">'[5]wybrane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8">'[5]wybrane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8">'[5]wybrane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8">'[5]wybrane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8">'[5]wybrane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8">'[5]wybrane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8">'[5]wybrane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8">'[5]wybrane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8">'[5]wybrane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8">'[5]wybrane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8">'[5]wybrane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8">'[5]wybrane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8">'[5]wybrane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8">'[5]wybrane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8">'[5]wybrane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8">'[5]wybrane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8">'[5]wybrane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8">'[5]wybrane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8">'[5]wybrane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8">'[5]wybrane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8">'[5]wybrane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8">'[5]wybrane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8">'[5]wybrane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8">'[5]wybrane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3">#REF!</definedName>
    <definedName name="_scn1" localSheetId="8">#REF!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8">'[5]wybrane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8">'[5]wybrane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8">'[5]wybrane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8">'[5]wybrane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8">'[5]wybrane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8">'[5]wybrane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8">'[5]wybrane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8">'[5]wybrane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8">'[5]wybrane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8">'[5]wybrane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8">'[5]wybrane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8">'[5]wybrane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8">'[5]wybrane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8">'[5]wybrane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8">'[5]wybrane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8">'[5]wybrane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8">'[5]wybrane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8">'[5]wybrane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8">'[5]wybrane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8">'[5]wybrane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8">'[5]wybrane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8">'[5]wybrane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8">'[5]wybrane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8">'[5]wybrane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8">'[5]wybrane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8">'[5]wybrane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8">'[5]wybrane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8">'[5]wybrane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8">'[5]wybrane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8">'[5]wybrane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8">'[5]wybrane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8">'[5]wybrane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8">'[5]wybrane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8">'[5]wybrane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8">'[5]wybrane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8">'[5]wybrane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8">'[5]wybrane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3">#REF!</definedName>
    <definedName name="_TMI1" localSheetId="8">#REF!</definedName>
    <definedName name="_TMI1" localSheetId="15">#REF!</definedName>
    <definedName name="_TMI1">#REF!</definedName>
    <definedName name="_TMI2" localSheetId="3">#REF!</definedName>
    <definedName name="_TMI2" localSheetId="8">#REF!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8">'[5]wybrane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8">'[5]wybrane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8">'[5]wybrane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8">'[5]wybrane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3">#REF!</definedName>
    <definedName name="_TW092006" localSheetId="8">#REF!</definedName>
    <definedName name="_TW092006" localSheetId="15">#REF!</definedName>
    <definedName name="_TW092006">#REF!</definedName>
    <definedName name="_TW092007" localSheetId="3">#REF!</definedName>
    <definedName name="_TW092007" localSheetId="8">#REF!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8">'[5]wybrane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8">'[5]wybrane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8">'[5]wybrane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8">'[5]wybrane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8">'[5]wybrane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8">'[5]wybrane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8">'[5]wybrane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8">'[5]wybrane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3">#REF!</definedName>
    <definedName name="_u3k7ea4x9d" localSheetId="8">#REF!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8">'[5]wybrane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8">'[5]wybrane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8">'[5]wybrane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8">'[5]wybrane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8">'[5]wybrane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8">'[5]wybrane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8">'[5]wybrane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8">'[5]wybrane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8">'[5]wybrane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8">'[5]wybrane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8">'[5]wybrane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8">'[5]wybrane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8">'[5]wybrane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3">#REF!</definedName>
    <definedName name="_UNI1" localSheetId="8">#REF!</definedName>
    <definedName name="_UNI1" localSheetId="15">#REF!</definedName>
    <definedName name="_UNI1">#REF!</definedName>
    <definedName name="_UNI2" localSheetId="3">#REF!</definedName>
    <definedName name="_UNI2" localSheetId="8">#REF!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8">'[5]wybrane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8">'[5]wybrane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8">'[5]wybrane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8">'[5]wybrane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8">'[5]wybrane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8">'[5]wybrane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8">'[5]wybrane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8">'[5]wybrane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8">'[5]wybrane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8">'[5]wybrane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8">'[5]wybrane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8">'[5]wybrane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8">'[5]wybrane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8">'[5]wybrane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8">'[5]wybrane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8">'[5]wybrane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8">'[5]wybrane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8">'[5]wybrane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8">'[5]wybrane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8">'[5]wybrane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8">'[5]wybrane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8">'[5]wybrane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8">'[5]wybrane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8">'[5]wybrane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8">'[5]wybrane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8">'[5]wybrane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8">'[5]wybrane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8">'[5]wybrane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8">'[5]wybrane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8">'[5]wybrane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8">'[5]wybrane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8">'[5]wybrane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8">'[5]wybrane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8">'[5]wybrane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8">'[5]wybrane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8">'[5]wybrane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8">'[5]wybrane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8">'[5]wybrane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8">'[5]wybrane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8">'[5]wybrane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8">'[5]wybrane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3">#REF!</definedName>
    <definedName name="_wazjfl4x9z" localSheetId="8">#REF!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8">'[5]wybrane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0">#N/A</definedName>
    <definedName name="_wbk1" localSheetId="3">[0]!_wbk1</definedName>
    <definedName name="_wbk1" localSheetId="8">#N/A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8">'[5]wybrane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8">'[5]wybrane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8">'[5]wybrane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8">'[5]wybrane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8">'[5]wybrane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8">'[5]wybrane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8">'[5]wybrane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8">'[5]wybrane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8">'[5]wybrane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8">'[5]wybrane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8">'[5]wybrane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8">'[5]wybrane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8">'[5]wybrane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8">'[5]wybrane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3">#REF!</definedName>
    <definedName name="_wxf4yy4x9k" localSheetId="8">#REF!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8">'[5]wybrane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8">'[5]wybrane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8">'[5]wybrane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8">'[5]wybrane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8">'[5]wybrane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8">'[5]wybrane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8">'[5]wybrane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8">'[5]wybrane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8">'[5]wybrane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8">'[5]wybrane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8">'[5]wybrane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8">'[5]wybrane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8">'[5]wybrane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8">'[5]wybrane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8">'[5]wybrane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8">'[5]wybrane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8">'[5]wybrane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8">'[5]wybrane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8">'[5]wybrane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8">'[5]wybrane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8">'[5]wybrane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8">'[5]wybrane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8">'[5]wybrane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8">'[5]wybrane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3">#REF!</definedName>
    <definedName name="_ybwe2b4x9x" localSheetId="8">#REF!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8">'[5]wybrane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8">'[5]wybrane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8">'[5]wybrane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8">'[5]wybrane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8">'[5]wybrane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8">'[5]wybrane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8">'[5]wybrane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8">'[5]wybrane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8">'[5]wybrane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8">'[5]wybrane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8">'[5]wybrane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8">'[5]wybrane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8">'[5]wybrane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8">'[5]wybrane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8">'[5]wybrane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8">'[5]wybrane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8">'[5]wybrane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8">'[5]wybrane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8">'[5]wybrane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8">'[5]wybrane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8">'[5]wybrane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8">'[5]wybrane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3">#REF!</definedName>
    <definedName name="_zkp6jf4x9n" localSheetId="8">#REF!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8">'[5]wybrane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8">'[5]wybrane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8">'[5]wybrane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8">'[5]wybrane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8">'[5]wybrane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8">'[5]wybrane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8">'[5]wybrane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8">'[5]wybrane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8">'[5]wybrane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8">'[5]wybrane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3">#REF!</definedName>
    <definedName name="aaaaaaaaaaaaaa" localSheetId="8">#REF!</definedName>
    <definedName name="aaaaaaaaaaaaaa" localSheetId="15">#REF!</definedName>
    <definedName name="aaaaaaaaaaaaaa">#REF!</definedName>
    <definedName name="aaaaaaaaaaaaaabb" localSheetId="3">#REF!</definedName>
    <definedName name="aaaaaaaaaaaaaabb" localSheetId="8">#REF!</definedName>
    <definedName name="aaaaaaaaaaaaaabb" localSheetId="15">#REF!</definedName>
    <definedName name="aaaaaaaaaaaaaabb">#REF!</definedName>
    <definedName name="AAQAA">#N/A</definedName>
    <definedName name="AAS2000M" localSheetId="3">#REF!</definedName>
    <definedName name="AAS2000M" localSheetId="8">#REF!</definedName>
    <definedName name="AAS2000M" localSheetId="15">#REF!</definedName>
    <definedName name="AAS2000M">#REF!</definedName>
    <definedName name="AAS2000Y" localSheetId="3">#REF!</definedName>
    <definedName name="AAS2000Y" localSheetId="8">#REF!</definedName>
    <definedName name="AAS2000Y" localSheetId="15">#REF!</definedName>
    <definedName name="AAS2000Y">#REF!</definedName>
    <definedName name="AAS2001M" localSheetId="3">#REF!</definedName>
    <definedName name="AAS2001M" localSheetId="8">#REF!</definedName>
    <definedName name="AAS2001M" localSheetId="15">#REF!</definedName>
    <definedName name="AAS2001M">#REF!</definedName>
    <definedName name="AAS2001Y" localSheetId="3">#REF!</definedName>
    <definedName name="AAS2001Y" localSheetId="8">#REF!</definedName>
    <definedName name="AAS2001Y" localSheetId="15">#REF!</definedName>
    <definedName name="AAS2001Y">#REF!</definedName>
    <definedName name="ab" localSheetId="0" hidden="1">{"'BZ SA P&amp;l (fORECAST)'!$A$1:$BR$26"}</definedName>
    <definedName name="ab" hidden="1">{"'BZ SA P&amp;l (fORECAST)'!$A$1:$BR$26"}</definedName>
    <definedName name="ABI" localSheetId="3">#REF!</definedName>
    <definedName name="ABI" localSheetId="8">#REF!</definedName>
    <definedName name="ABI" localSheetId="15">#REF!</definedName>
    <definedName name="ABI">#REF!</definedName>
    <definedName name="ADJUSTMENTS2000WBKM" localSheetId="3">#REF!</definedName>
    <definedName name="ADJUSTMENTS2000WBKM" localSheetId="8">#REF!</definedName>
    <definedName name="ADJUSTMENTS2000WBKM" localSheetId="15">#REF!</definedName>
    <definedName name="ADJUSTMENTS2000WBKM">#REF!</definedName>
    <definedName name="ADJUSTMENTS2000WBKY" localSheetId="3">#REF!</definedName>
    <definedName name="ADJUSTMENTS2000WBKY" localSheetId="8">#REF!</definedName>
    <definedName name="ADJUSTMENTS2000WBKY" localSheetId="15">#REF!</definedName>
    <definedName name="ADJUSTMENTS2000WBKY">#REF!</definedName>
    <definedName name="agayaay" localSheetId="0" hidden="1">{"'BZ SA P&amp;l (fORECAST)'!$A$1:$BR$26"}</definedName>
    <definedName name="agayaay" hidden="1">{"'BZ SA P&amp;l (fORECAST)'!$A$1:$BR$26"}</definedName>
    <definedName name="Akcjonariusz" localSheetId="3">#REF!</definedName>
    <definedName name="Akcjonariusz" localSheetId="8">#REF!</definedName>
    <definedName name="Akcjonariusz" localSheetId="15">#REF!</definedName>
    <definedName name="Akcjonariusz" localSheetId="16">#REF!</definedName>
    <definedName name="Akcjonariusz">#REF!</definedName>
    <definedName name="aktualiz07" localSheetId="4">[18]kapitaly!#REF!</definedName>
    <definedName name="aktualiz07" localSheetId="3">[18]kapitaly!#REF!</definedName>
    <definedName name="aktualiz07" localSheetId="8">[18]kapitaly!#REF!</definedName>
    <definedName name="aktualiz07" localSheetId="15">[18]kapitaly!#REF!</definedName>
    <definedName name="aktualiz07" localSheetId="16">[18]kapitaly!#REF!</definedName>
    <definedName name="aktualiz07">[18]kapitaly!#REF!</definedName>
    <definedName name="Aktywa_do_zbycia" localSheetId="3">#REF!</definedName>
    <definedName name="Aktywa_do_zbycia" localSheetId="8">#REF!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8">#REF!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3">#REF!</definedName>
    <definedName name="Aktywa_z_tytułu_podatku_odroczonego" localSheetId="8">#REF!</definedName>
    <definedName name="Aktywa_z_tytułu_podatku_odroczonego" localSheetId="15">#REF!</definedName>
    <definedName name="Aktywa_z_tytułu_podatku_odroczonego" localSheetId="16">#REF!</definedName>
    <definedName name="Aktywa_z_tytułu_podatku_odroczonego">#REF!</definedName>
    <definedName name="ala" localSheetId="3">#REF!</definedName>
    <definedName name="ala" localSheetId="8">#REF!</definedName>
    <definedName name="ala" localSheetId="15">#REF!</definedName>
    <definedName name="ala">#REF!</definedName>
    <definedName name="All_Month_to_Date_Re_Br" localSheetId="3">#REF!</definedName>
    <definedName name="All_Month_to_Date_Re_Br" localSheetId="8">#REF!</definedName>
    <definedName name="All_Month_to_Date_Re_Br" localSheetId="15">#REF!</definedName>
    <definedName name="All_Month_to_Date_Re_Br">#REF!</definedName>
    <definedName name="All_Month_to_Date_Re_Ccy" localSheetId="3">#REF!</definedName>
    <definedName name="All_Month_to_Date_Re_Ccy" localSheetId="8">#REF!</definedName>
    <definedName name="All_Month_to_Date_Re_Ccy" localSheetId="15">#REF!</definedName>
    <definedName name="All_Month_to_Date_Re_Ccy">#REF!</definedName>
    <definedName name="All_Month_to_Date_Re_Cno" localSheetId="3">#REF!</definedName>
    <definedName name="All_Month_to_Date_Re_Cno" localSheetId="8">#REF!</definedName>
    <definedName name="All_Month_to_Date_Re_Cno" localSheetId="15">#REF!</definedName>
    <definedName name="All_Month_to_Date_Re_Cno">#REF!</definedName>
    <definedName name="All_Month_to_Date_Re_Date" localSheetId="3">#REF!</definedName>
    <definedName name="All_Month_to_Date_Re_Date" localSheetId="8">#REF!</definedName>
    <definedName name="All_Month_to_Date_Re_Date" localSheetId="15">#REF!</definedName>
    <definedName name="All_Month_to_Date_Re_Date">#REF!</definedName>
    <definedName name="All_Month_to_Date_Re_Description" localSheetId="3">#REF!</definedName>
    <definedName name="All_Month_to_Date_Re_Description" localSheetId="8">#REF!</definedName>
    <definedName name="All_Month_to_Date_Re_Description" localSheetId="15">#REF!</definedName>
    <definedName name="All_Month_to_Date_Re_Description">#REF!</definedName>
    <definedName name="All_Month_to_Date_Re_Invtype" localSheetId="3">#REF!</definedName>
    <definedName name="All_Month_to_Date_Re_Invtype" localSheetId="8">#REF!</definedName>
    <definedName name="All_Month_to_Date_Re_Invtype" localSheetId="15">#REF!</definedName>
    <definedName name="All_Month_to_Date_Re_Invtype">#REF!</definedName>
    <definedName name="All_Month_to_Date_Re_Issuedate" localSheetId="3">#REF!</definedName>
    <definedName name="All_Month_to_Date_Re_Issuedate" localSheetId="8">#REF!</definedName>
    <definedName name="All_Month_to_Date_Re_Issuedate" localSheetId="15">#REF!</definedName>
    <definedName name="All_Month_to_Date_Re_Issuedate">#REF!</definedName>
    <definedName name="All_Month_to_Date_Re_Issuer" localSheetId="3">#REF!</definedName>
    <definedName name="All_Month_to_Date_Re_Issuer" localSheetId="8">#REF!</definedName>
    <definedName name="All_Month_to_Date_Re_Issuer" localSheetId="15">#REF!</definedName>
    <definedName name="All_Month_to_Date_Re_Issuer">#REF!</definedName>
    <definedName name="All_Month_to_Date_Re_Matdate" localSheetId="3">#REF!</definedName>
    <definedName name="All_Month_to_Date_Re_Matdate" localSheetId="8">#REF!</definedName>
    <definedName name="All_Month_to_Date_Re_Matdate" localSheetId="15">#REF!</definedName>
    <definedName name="All_Month_to_Date_Re_Matdate">#REF!</definedName>
    <definedName name="All_Month_to_Date_Re_Next_Month_End" localSheetId="3">#REF!</definedName>
    <definedName name="All_Month_to_Date_Re_Next_Month_End" localSheetId="8">#REF!</definedName>
    <definedName name="All_Month_to_Date_Re_Next_Month_End" localSheetId="15">#REF!</definedName>
    <definedName name="All_Month_to_Date_Re_Next_Month_End">#REF!</definedName>
    <definedName name="All_Month_to_Date_Re_Opics_Realised_Pl" localSheetId="3">#REF!</definedName>
    <definedName name="All_Month_to_Date_Re_Opics_Realised_Pl" localSheetId="8">#REF!</definedName>
    <definedName name="All_Month_to_Date_Re_Opics_Realised_Pl" localSheetId="15">#REF!</definedName>
    <definedName name="All_Month_to_Date_Re_Opics_Realised_Pl">#REF!</definedName>
    <definedName name="All_Month_to_Date_Re_Port" localSheetId="3">#REF!</definedName>
    <definedName name="All_Month_to_Date_Re_Port" localSheetId="8">#REF!</definedName>
    <definedName name="All_Month_to_Date_Re_Port" localSheetId="15">#REF!</definedName>
    <definedName name="All_Month_to_Date_Re_Port">#REF!</definedName>
    <definedName name="All_Month_to_Date_Re_Prev_Month_End" localSheetId="3">#REF!</definedName>
    <definedName name="All_Month_to_Date_Re_Prev_Month_End" localSheetId="8">#REF!</definedName>
    <definedName name="All_Month_to_Date_Re_Prev_Month_End" localSheetId="15">#REF!</definedName>
    <definedName name="All_Month_to_Date_Re_Prev_Month_End">#REF!</definedName>
    <definedName name="All_Month_to_Date_Re_Prodtype" localSheetId="3">#REF!</definedName>
    <definedName name="All_Month_to_Date_Re_Prodtype" localSheetId="8">#REF!</definedName>
    <definedName name="All_Month_to_Date_Re_Prodtype" localSheetId="15">#REF!</definedName>
    <definedName name="All_Month_to_Date_Re_Prodtype">#REF!</definedName>
    <definedName name="All_Month_to_Date_Re_Product" localSheetId="3">#REF!</definedName>
    <definedName name="All_Month_to_Date_Re_Product" localSheetId="8">#REF!</definedName>
    <definedName name="All_Month_to_Date_Re_Product" localSheetId="15">#REF!</definedName>
    <definedName name="All_Month_to_Date_Re_Product">#REF!</definedName>
    <definedName name="All_Month_to_Date_Re_Purc_Disc_Prem_Todate" localSheetId="3">#REF!</definedName>
    <definedName name="All_Month_to_Date_Re_Purc_Disc_Prem_Todate" localSheetId="8">#REF!</definedName>
    <definedName name="All_Month_to_Date_Re_Purc_Disc_Prem_Todate" localSheetId="15">#REF!</definedName>
    <definedName name="All_Month_to_Date_Re_Purc_Disc_Prem_Todate">#REF!</definedName>
    <definedName name="All_Month_to_Date_Re_Purc_Disc_Prem_Today" localSheetId="3">#REF!</definedName>
    <definedName name="All_Month_to_Date_Re_Purc_Disc_Prem_Today" localSheetId="8">#REF!</definedName>
    <definedName name="All_Month_to_Date_Re_Purc_Disc_Prem_Today" localSheetId="15">#REF!</definedName>
    <definedName name="All_Month_to_Date_Re_Purc_Disc_Prem_Today">#REF!</definedName>
    <definedName name="All_Month_to_Date_Re_Purc_Qty_Todate" localSheetId="3">#REF!</definedName>
    <definedName name="All_Month_to_Date_Re_Purc_Qty_Todate" localSheetId="8">#REF!</definedName>
    <definedName name="All_Month_to_Date_Re_Purc_Qty_Todate" localSheetId="15">#REF!</definedName>
    <definedName name="All_Month_to_Date_Re_Purc_Qty_Todate">#REF!</definedName>
    <definedName name="All_Month_to_Date_Re_Purc_Qty_Today" localSheetId="3">#REF!</definedName>
    <definedName name="All_Month_to_Date_Re_Purc_Qty_Today" localSheetId="8">#REF!</definedName>
    <definedName name="All_Month_to_Date_Re_Purc_Qty_Today" localSheetId="15">#REF!</definedName>
    <definedName name="All_Month_to_Date_Re_Purc_Qty_Today">#REF!</definedName>
    <definedName name="All_Month_to_Date_Re_Purchint_Purch_Todate" localSheetId="3">#REF!</definedName>
    <definedName name="All_Month_to_Date_Re_Purchint_Purch_Todate" localSheetId="8">#REF!</definedName>
    <definedName name="All_Month_to_Date_Re_Purchint_Purch_Todate" localSheetId="15">#REF!</definedName>
    <definedName name="All_Month_to_Date_Re_Purchint_Purch_Todate">#REF!</definedName>
    <definedName name="All_Month_to_Date_Re_Purchint_Purch_Today" localSheetId="3">#REF!</definedName>
    <definedName name="All_Month_to_Date_Re_Purchint_Purch_Today" localSheetId="8">#REF!</definedName>
    <definedName name="All_Month_to_Date_Re_Purchint_Purch_Today" localSheetId="15">#REF!</definedName>
    <definedName name="All_Month_to_Date_Re_Purchint_Purch_Today">#REF!</definedName>
    <definedName name="All_Month_to_Date_Re_Purchint_Sale_Todate" localSheetId="3">#REF!</definedName>
    <definedName name="All_Month_to_Date_Re_Purchint_Sale_Todate" localSheetId="8">#REF!</definedName>
    <definedName name="All_Month_to_Date_Re_Purchint_Sale_Todate" localSheetId="15">#REF!</definedName>
    <definedName name="All_Month_to_Date_Re_Purchint_Sale_Todate">#REF!</definedName>
    <definedName name="All_Month_to_Date_Re_Purchint_Sale_Today" localSheetId="3">#REF!</definedName>
    <definedName name="All_Month_to_Date_Re_Purchint_Sale_Today" localSheetId="8">#REF!</definedName>
    <definedName name="All_Month_to_Date_Re_Purchint_Sale_Today" localSheetId="15">#REF!</definedName>
    <definedName name="All_Month_to_Date_Re_Purchint_Sale_Today">#REF!</definedName>
    <definedName name="All_Month_to_Date_Re_Qty_Calc" localSheetId="3">#REF!</definedName>
    <definedName name="All_Month_to_Date_Re_Qty_Calc" localSheetId="8">#REF!</definedName>
    <definedName name="All_Month_to_Date_Re_Qty_Calc" localSheetId="15">#REF!</definedName>
    <definedName name="All_Month_to_Date_Re_Qty_Calc">#REF!</definedName>
    <definedName name="All_Month_to_Date_Re_Sale_Disc_Prem_Today" localSheetId="3">#REF!</definedName>
    <definedName name="All_Month_to_Date_Re_Sale_Disc_Prem_Today" localSheetId="8">#REF!</definedName>
    <definedName name="All_Month_to_Date_Re_Sale_Disc_Prem_Today" localSheetId="15">#REF!</definedName>
    <definedName name="All_Month_to_Date_Re_Sale_Disc_Prem_Today">#REF!</definedName>
    <definedName name="All_Month_to_Date_Re_Sale_Qty_Todate" localSheetId="3">#REF!</definedName>
    <definedName name="All_Month_to_Date_Re_Sale_Qty_Todate" localSheetId="8">#REF!</definedName>
    <definedName name="All_Month_to_Date_Re_Sale_Qty_Todate" localSheetId="15">#REF!</definedName>
    <definedName name="All_Month_to_Date_Re_Sale_Qty_Todate">#REF!</definedName>
    <definedName name="All_Month_to_Date_Re_Sale_Qty_Today" localSheetId="3">#REF!</definedName>
    <definedName name="All_Month_to_Date_Re_Sale_Qty_Today" localSheetId="8">#REF!</definedName>
    <definedName name="All_Month_to_Date_Re_Sale_Qty_Today" localSheetId="15">#REF!</definedName>
    <definedName name="All_Month_to_Date_Re_Sale_Qty_Today">#REF!</definedName>
    <definedName name="All_Month_to_Date_Re_Secid" localSheetId="3">#REF!</definedName>
    <definedName name="All_Month_to_Date_Re_Secid" localSheetId="8">#REF!</definedName>
    <definedName name="All_Month_to_Date_Re_Secid" localSheetId="15">#REF!</definedName>
    <definedName name="All_Month_to_Date_Re_Secid">#REF!</definedName>
    <definedName name="All_Month_to_Date_Re_Short_Ind" localSheetId="3">#REF!</definedName>
    <definedName name="All_Month_to_Date_Re_Short_Ind" localSheetId="8">#REF!</definedName>
    <definedName name="All_Month_to_Date_Re_Short_Ind" localSheetId="15">#REF!</definedName>
    <definedName name="All_Month_to_Date_Re_Short_Ind">#REF!</definedName>
    <definedName name="All_Month_to_Date_Re_Spw" localSheetId="3">#REF!</definedName>
    <definedName name="All_Month_to_Date_Re_Spw" localSheetId="8">#REF!</definedName>
    <definedName name="All_Month_to_Date_Re_Spw" localSheetId="15">#REF!</definedName>
    <definedName name="All_Month_to_Date_Re_Spw">#REF!</definedName>
    <definedName name="allfirstnotes" localSheetId="3">[19]S.P.23!#REF!</definedName>
    <definedName name="allfirstnotes" localSheetId="8">[19]S.P.23!#REF!</definedName>
    <definedName name="allfirstnotes" localSheetId="15">[19]S.P.23!#REF!</definedName>
    <definedName name="allfirstnotes">[19]S.P.23!#REF!</definedName>
    <definedName name="AMCDochody2000M" localSheetId="3">#REF!</definedName>
    <definedName name="AMCDochody2000M" localSheetId="8">#REF!</definedName>
    <definedName name="AMCDochody2000M" localSheetId="15">#REF!</definedName>
    <definedName name="AMCDochody2000M">#REF!</definedName>
    <definedName name="AMCDochody2000Y" localSheetId="3">#REF!</definedName>
    <definedName name="AMCDochody2000Y" localSheetId="8">#REF!</definedName>
    <definedName name="AMCDochody2000Y" localSheetId="15">#REF!</definedName>
    <definedName name="AMCDochody2000Y">#REF!</definedName>
    <definedName name="AMCDochody2001M" localSheetId="3">#REF!</definedName>
    <definedName name="AMCDochody2001M" localSheetId="8">#REF!</definedName>
    <definedName name="AMCDochody2001M" localSheetId="15">#REF!</definedName>
    <definedName name="AMCDochody2001M">#REF!</definedName>
    <definedName name="AMCDochody2001Y" localSheetId="3">#REF!</definedName>
    <definedName name="AMCDochody2001Y" localSheetId="8">#REF!</definedName>
    <definedName name="AMCDochody2001Y" localSheetId="15">#REF!</definedName>
    <definedName name="AMCDochody2001Y">#REF!</definedName>
    <definedName name="aPP">[20]Lists!$A$39:$A$41</definedName>
    <definedName name="AprilD" localSheetId="3">#REF!</definedName>
    <definedName name="AprilD" localSheetId="8">#REF!</definedName>
    <definedName name="AprilD" localSheetId="15">#REF!</definedName>
    <definedName name="AprilD">#REF!</definedName>
    <definedName name="AprilL" localSheetId="3">#REF!</definedName>
    <definedName name="AprilL" localSheetId="8">#REF!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3">#REF!</definedName>
    <definedName name="AS" localSheetId="8">#REF!</definedName>
    <definedName name="AS" localSheetId="15">#REF!</definedName>
    <definedName name="AS">#REF!</definedName>
    <definedName name="asdasad" localSheetId="3" hidden="1">#REF!</definedName>
    <definedName name="asdasad" localSheetId="8" hidden="1">#REF!</definedName>
    <definedName name="asdasad" localSheetId="15" hidden="1">#REF!</definedName>
    <definedName name="asdasad" hidden="1">#REF!</definedName>
    <definedName name="ASI" localSheetId="3">#REF!</definedName>
    <definedName name="ASI" localSheetId="8">#REF!</definedName>
    <definedName name="ASI" localSheetId="15">#REF!</definedName>
    <definedName name="ASI">#REF!</definedName>
    <definedName name="ASSET2000M" localSheetId="3">#REF!</definedName>
    <definedName name="ASSET2000M" localSheetId="8">#REF!</definedName>
    <definedName name="ASSET2000M" localSheetId="15">#REF!</definedName>
    <definedName name="ASSET2000M">#REF!</definedName>
    <definedName name="ASSET2000Y" localSheetId="3">#REF!</definedName>
    <definedName name="ASSET2000Y" localSheetId="8">#REF!</definedName>
    <definedName name="ASSET2000Y" localSheetId="15">#REF!</definedName>
    <definedName name="ASSET2000Y">#REF!</definedName>
    <definedName name="ASSET2001M" localSheetId="3">#REF!</definedName>
    <definedName name="ASSET2001M" localSheetId="8">#REF!</definedName>
    <definedName name="ASSET2001M" localSheetId="15">#REF!</definedName>
    <definedName name="ASSET2001M">#REF!</definedName>
    <definedName name="ASSET2001Y" localSheetId="3">#REF!</definedName>
    <definedName name="ASSET2001Y" localSheetId="8">#REF!</definedName>
    <definedName name="ASSET2001Y" localSheetId="15">#REF!</definedName>
    <definedName name="ASSET2001Y">#REF!</definedName>
    <definedName name="ASSETsamDochody2000M" localSheetId="3">#REF!</definedName>
    <definedName name="ASSETsamDochody2000M" localSheetId="8">#REF!</definedName>
    <definedName name="ASSETsamDochody2000M" localSheetId="15">#REF!</definedName>
    <definedName name="ASSETsamDochody2000M">#REF!</definedName>
    <definedName name="ASSETsamDochody2000Y" localSheetId="3">#REF!</definedName>
    <definedName name="ASSETsamDochody2000Y" localSheetId="8">#REF!</definedName>
    <definedName name="ASSETsamDochody2000Y" localSheetId="15">#REF!</definedName>
    <definedName name="ASSETsamDochody2000Y">#REF!</definedName>
    <definedName name="ASSETsamDochody2001M" localSheetId="3">#REF!</definedName>
    <definedName name="ASSETsamDochody2001M" localSheetId="8">#REF!</definedName>
    <definedName name="ASSETsamDochody2001M" localSheetId="15">#REF!</definedName>
    <definedName name="ASSETsamDochody2001M">#REF!</definedName>
    <definedName name="ASSETsamDochody2001Y" localSheetId="3">#REF!</definedName>
    <definedName name="ASSETsamDochody2001Y" localSheetId="8">#REF!</definedName>
    <definedName name="ASSETsamDochody2001Y" localSheetId="15">#REF!</definedName>
    <definedName name="ASSETsamDochody2001Y">#REF!</definedName>
    <definedName name="asslet" localSheetId="3">#REF!</definedName>
    <definedName name="asslet" localSheetId="8">#REF!</definedName>
    <definedName name="asslet" localSheetId="15">#REF!</definedName>
    <definedName name="asslet">#REF!</definedName>
    <definedName name="assrr" localSheetId="3">#REF!</definedName>
    <definedName name="assrr" localSheetId="8">#REF!</definedName>
    <definedName name="assrr" localSheetId="15">#REF!</definedName>
    <definedName name="assrr">#REF!</definedName>
    <definedName name="ATFI2000M" localSheetId="3">#REF!</definedName>
    <definedName name="ATFI2000M" localSheetId="8">#REF!</definedName>
    <definedName name="ATFI2000M" localSheetId="15">#REF!</definedName>
    <definedName name="ATFI2000M">#REF!</definedName>
    <definedName name="ATFI2000Y" localSheetId="3">#REF!</definedName>
    <definedName name="ATFI2000Y" localSheetId="8">#REF!</definedName>
    <definedName name="ATFI2000Y" localSheetId="15">#REF!</definedName>
    <definedName name="ATFI2000Y">#REF!</definedName>
    <definedName name="ATFI2001M" localSheetId="3">#REF!</definedName>
    <definedName name="ATFI2001M" localSheetId="8">#REF!</definedName>
    <definedName name="ATFI2001M" localSheetId="15">#REF!</definedName>
    <definedName name="ATFI2001M">#REF!</definedName>
    <definedName name="ATFI2001Y" localSheetId="3">#REF!</definedName>
    <definedName name="ATFI2001Y" localSheetId="8">#REF!</definedName>
    <definedName name="ATFI2001Y" localSheetId="15">#REF!</definedName>
    <definedName name="ATFI2001Y">#REF!</definedName>
    <definedName name="AugustII" localSheetId="3">#REF!</definedName>
    <definedName name="AugustII" localSheetId="8">#REF!</definedName>
    <definedName name="AugustII" localSheetId="15">#REF!</definedName>
    <definedName name="AugustII">#REF!</definedName>
    <definedName name="AugustL" localSheetId="3">#REF!</definedName>
    <definedName name="AugustL" localSheetId="8">#REF!</definedName>
    <definedName name="AugustL" localSheetId="15">#REF!</definedName>
    <definedName name="AugustL">#REF!</definedName>
    <definedName name="av" localSheetId="3">#REF!</definedName>
    <definedName name="av" localSheetId="8">#REF!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0" hidden="1">{"'BZ SA P&amp;l (fORECAST)'!$A$1:$BR$26"}</definedName>
    <definedName name="ba" hidden="1">{"'BZ SA P&amp;l (fORECAST)'!$A$1:$BR$26"}</definedName>
    <definedName name="BAMC2001Y" localSheetId="3">#REF!</definedName>
    <definedName name="BAMC2001Y" localSheetId="8">#REF!</definedName>
    <definedName name="BAMC2001Y" localSheetId="15">#REF!</definedName>
    <definedName name="BAMC2001Y">#REF!</definedName>
    <definedName name="BAMC2003M" localSheetId="3">#REF!</definedName>
    <definedName name="BAMC2003M" localSheetId="8">#REF!</definedName>
    <definedName name="BAMC2003M" localSheetId="15">#REF!</definedName>
    <definedName name="BAMC2003M">#REF!</definedName>
    <definedName name="BAMC2003Y" localSheetId="3">#REF!</definedName>
    <definedName name="BAMC2003Y" localSheetId="8">#REF!</definedName>
    <definedName name="BAMC2003Y" localSheetId="15">#REF!</definedName>
    <definedName name="BAMC2003Y">#REF!</definedName>
    <definedName name="BAMCcons2003M" localSheetId="3">#REF!</definedName>
    <definedName name="BAMCcons2003M" localSheetId="8">#REF!</definedName>
    <definedName name="BAMCcons2003M" localSheetId="15">#REF!</definedName>
    <definedName name="BAMCcons2003M">#REF!</definedName>
    <definedName name="BAMCcons2003Y" localSheetId="3">#REF!</definedName>
    <definedName name="BAMCcons2003Y" localSheetId="8">#REF!</definedName>
    <definedName name="BAMCcons2003Y" localSheetId="15">#REF!</definedName>
    <definedName name="BAMCcons2003Y">#REF!</definedName>
    <definedName name="BAMCDochody2001M" localSheetId="3">#REF!</definedName>
    <definedName name="BAMCDochody2001M" localSheetId="8">#REF!</definedName>
    <definedName name="BAMCDochody2001M" localSheetId="15">#REF!</definedName>
    <definedName name="BAMCDochody2001M">#REF!</definedName>
    <definedName name="BAMCDochody2001Y" localSheetId="3">#REF!</definedName>
    <definedName name="BAMCDochody2001Y" localSheetId="8">#REF!</definedName>
    <definedName name="BAMCDochody2001Y" localSheetId="15">#REF!</definedName>
    <definedName name="BAMCDochody2001Y">#REF!</definedName>
    <definedName name="bank">[21]nazwy!$D$1:$D$3</definedName>
    <definedName name="BAS2001M" localSheetId="3">#REF!</definedName>
    <definedName name="BAS2001M" localSheetId="8">#REF!</definedName>
    <definedName name="BAS2001M" localSheetId="15">#REF!</definedName>
    <definedName name="BAS2001M">#REF!</definedName>
    <definedName name="BAS2001Y" localSheetId="3">#REF!</definedName>
    <definedName name="BAS2001Y" localSheetId="8">#REF!</definedName>
    <definedName name="BAS2001Y" localSheetId="15">#REF!</definedName>
    <definedName name="BAS2001Y">#REF!</definedName>
    <definedName name="BASSET2000M" localSheetId="3">#REF!</definedName>
    <definedName name="BASSET2000M" localSheetId="8">#REF!</definedName>
    <definedName name="BASSET2000M" localSheetId="15">#REF!</definedName>
    <definedName name="BASSET2000M">#REF!</definedName>
    <definedName name="BASSET2000Y" localSheetId="3">#REF!</definedName>
    <definedName name="BASSET2000Y" localSheetId="8">#REF!</definedName>
    <definedName name="BASSET2000Y" localSheetId="15">#REF!</definedName>
    <definedName name="BASSET2000Y">#REF!</definedName>
    <definedName name="BASSET2001M" localSheetId="3">#REF!</definedName>
    <definedName name="BASSET2001M" localSheetId="8">#REF!</definedName>
    <definedName name="BASSET2001M" localSheetId="15">#REF!</definedName>
    <definedName name="BASSET2001M">#REF!</definedName>
    <definedName name="BASSET2001Y" localSheetId="3">#REF!</definedName>
    <definedName name="BASSET2001Y" localSheetId="8">#REF!</definedName>
    <definedName name="BASSET2001Y" localSheetId="15">#REF!</definedName>
    <definedName name="BASSET2001Y">#REF!</definedName>
    <definedName name="BASSETsamDochody2001M" localSheetId="3">#REF!</definedName>
    <definedName name="BASSETsamDochody2001M" localSheetId="8">#REF!</definedName>
    <definedName name="BASSETsamDochody2001M" localSheetId="15">#REF!</definedName>
    <definedName name="BASSETsamDochody2001M">#REF!</definedName>
    <definedName name="BASSETsamDochody2001Y" localSheetId="3">#REF!</definedName>
    <definedName name="BASSETsamDochody2001Y" localSheetId="8">#REF!</definedName>
    <definedName name="BASSETsamDochody2001Y" localSheetId="15">#REF!</definedName>
    <definedName name="BASSETsamDochody2001Y">#REF!</definedName>
    <definedName name="basubs" localSheetId="3">#REF!</definedName>
    <definedName name="basubs" localSheetId="8">#REF!</definedName>
    <definedName name="basubs" localSheetId="15">#REF!</definedName>
    <definedName name="basubs">#REF!</definedName>
    <definedName name="baza_09" localSheetId="3">#REF!</definedName>
    <definedName name="baza_09" localSheetId="8">#REF!</definedName>
    <definedName name="baza_09" localSheetId="15">#REF!</definedName>
    <definedName name="baza_09">#REF!</definedName>
    <definedName name="baza_BZ" localSheetId="3">#REF!</definedName>
    <definedName name="baza_BZ" localSheetId="8">#REF!</definedName>
    <definedName name="baza_BZ" localSheetId="15">#REF!</definedName>
    <definedName name="baza_BZ">#REF!</definedName>
    <definedName name="_xlnm.Database" localSheetId="3">#REF!</definedName>
    <definedName name="_xlnm.Database" localSheetId="8">#REF!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3">#REF!</definedName>
    <definedName name="BBZWBK2003M" localSheetId="8">#REF!</definedName>
    <definedName name="BBZWBK2003M" localSheetId="15">#REF!</definedName>
    <definedName name="BBZWBK2003M">#REF!</definedName>
    <definedName name="BBZWBK2003Y" localSheetId="3">#REF!</definedName>
    <definedName name="BBZWBK2003Y" localSheetId="8">#REF!</definedName>
    <definedName name="BBZWBK2003Y" localSheetId="15">#REF!</definedName>
    <definedName name="BBZWBK2003Y">#REF!</definedName>
    <definedName name="bc" localSheetId="3">#REF!</definedName>
    <definedName name="bc" localSheetId="8">#REF!</definedName>
    <definedName name="bc" localSheetId="15">#REF!</definedName>
    <definedName name="bc">#REF!</definedName>
    <definedName name="BCONSOL2003M" localSheetId="3">#REF!</definedName>
    <definedName name="BCONSOL2003M" localSheetId="8">#REF!</definedName>
    <definedName name="BCONSOL2003M" localSheetId="15">#REF!</definedName>
    <definedName name="BCONSOL2003M">#REF!</definedName>
    <definedName name="BCONSOL2003Y" localSheetId="3">#REF!</definedName>
    <definedName name="BCONSOL2003Y" localSheetId="8">#REF!</definedName>
    <definedName name="BCONSOL2003Y" localSheetId="15">#REF!</definedName>
    <definedName name="BCONSOL2003Y">#REF!</definedName>
    <definedName name="BDM2003M" localSheetId="3">#REF!</definedName>
    <definedName name="BDM2003M" localSheetId="8">#REF!</definedName>
    <definedName name="BDM2003M" localSheetId="15">#REF!</definedName>
    <definedName name="BDM2003M">#REF!</definedName>
    <definedName name="BDM2003Y" localSheetId="3">#REF!</definedName>
    <definedName name="BDM2003Y" localSheetId="8">#REF!</definedName>
    <definedName name="BDM2003Y" localSheetId="15">#REF!</definedName>
    <definedName name="BDM2003Y">#REF!</definedName>
    <definedName name="BDMDochody2001M" localSheetId="3">#REF!</definedName>
    <definedName name="BDMDochody2001M" localSheetId="8">#REF!</definedName>
    <definedName name="BDMDochody2001M" localSheetId="15">#REF!</definedName>
    <definedName name="BDMDochody2001M">#REF!</definedName>
    <definedName name="BDMDochody2001Y" localSheetId="3">#REF!</definedName>
    <definedName name="BDMDochody2001Y" localSheetId="8">#REF!</definedName>
    <definedName name="BDMDochody2001Y" localSheetId="15">#REF!</definedName>
    <definedName name="BDMDochody2001Y">#REF!</definedName>
    <definedName name="BDMDochody2003M" localSheetId="3">#REF!</definedName>
    <definedName name="BDMDochody2003M" localSheetId="8">#REF!</definedName>
    <definedName name="BDMDochody2003M" localSheetId="15">#REF!</definedName>
    <definedName name="BDMDochody2003M">#REF!</definedName>
    <definedName name="BDMDochody2003Y" localSheetId="3">#REF!</definedName>
    <definedName name="BDMDochody2003Y" localSheetId="8">#REF!</definedName>
    <definedName name="BDMDochody2003Y" localSheetId="15">#REF!</definedName>
    <definedName name="BDMDochody2003Y">#REF!</definedName>
    <definedName name="BDMfutures2003M" localSheetId="3">#REF!</definedName>
    <definedName name="BDMfutures2003M" localSheetId="8">#REF!</definedName>
    <definedName name="BDMfutures2003M" localSheetId="15">#REF!</definedName>
    <definedName name="BDMfutures2003M">#REF!</definedName>
    <definedName name="BDMfutures2003Y" localSheetId="3">#REF!</definedName>
    <definedName name="BDMfutures2003Y" localSheetId="8">#REF!</definedName>
    <definedName name="BDMfutures2003Y" localSheetId="15">#REF!</definedName>
    <definedName name="BDMfutures2003Y">#REF!</definedName>
    <definedName name="BDMobroty2001M" localSheetId="3">#REF!</definedName>
    <definedName name="BDMobroty2001M" localSheetId="8">#REF!</definedName>
    <definedName name="BDMobroty2001M" localSheetId="15">#REF!</definedName>
    <definedName name="BDMobroty2001M">#REF!</definedName>
    <definedName name="BDMobroty2001Y" localSheetId="3">#REF!</definedName>
    <definedName name="BDMobroty2001Y" localSheetId="8">#REF!</definedName>
    <definedName name="BDMobroty2001Y" localSheetId="15">#REF!</definedName>
    <definedName name="BDMobroty2001Y">#REF!</definedName>
    <definedName name="BDMobroty2003M" localSheetId="3">#REF!</definedName>
    <definedName name="BDMobroty2003M" localSheetId="8">#REF!</definedName>
    <definedName name="BDMobroty2003M" localSheetId="15">#REF!</definedName>
    <definedName name="BDMobroty2003M">#REF!</definedName>
    <definedName name="BDMobroty2003Y" localSheetId="3">#REF!</definedName>
    <definedName name="BDMobroty2003Y" localSheetId="8">#REF!</definedName>
    <definedName name="BDMobroty2003Y" localSheetId="15">#REF!</definedName>
    <definedName name="BDMobroty2003Y">#REF!</definedName>
    <definedName name="BDMWBK2000M" localSheetId="3">#REF!</definedName>
    <definedName name="BDMWBK2000M" localSheetId="8">#REF!</definedName>
    <definedName name="BDMWBK2000M" localSheetId="15">#REF!</definedName>
    <definedName name="BDMWBK2000M">#REF!</definedName>
    <definedName name="BDMWBK2000Y" localSheetId="3">#REF!</definedName>
    <definedName name="BDMWBK2000Y" localSheetId="8">#REF!</definedName>
    <definedName name="BDMWBK2000Y" localSheetId="15">#REF!</definedName>
    <definedName name="BDMWBK2000Y">#REF!</definedName>
    <definedName name="BDMWBK2001M" localSheetId="3">#REF!</definedName>
    <definedName name="BDMWBK2001M" localSheetId="8">#REF!</definedName>
    <definedName name="BDMWBK2001M" localSheetId="15">#REF!</definedName>
    <definedName name="BDMWBK2001M">#REF!</definedName>
    <definedName name="BDMWBK2001Y" localSheetId="3">#REF!</definedName>
    <definedName name="BDMWBK2001Y" localSheetId="8">#REF!</definedName>
    <definedName name="BDMWBK2001Y" localSheetId="15">#REF!</definedName>
    <definedName name="BDMWBK2001Y">#REF!</definedName>
    <definedName name="Benefits" localSheetId="3">[19]S.P.27!#REF!</definedName>
    <definedName name="Benefits" localSheetId="8">[19]S.P.27!#REF!</definedName>
    <definedName name="Benefits" localSheetId="15">[19]S.P.27!#REF!</definedName>
    <definedName name="Benefits">[19]S.P.27!#REF!</definedName>
    <definedName name="BFAKTOR2003M" localSheetId="3">#REF!</definedName>
    <definedName name="BFAKTOR2003M" localSheetId="8">#REF!</definedName>
    <definedName name="BFAKTOR2003M" localSheetId="15">#REF!</definedName>
    <definedName name="BFAKTOR2003M">#REF!</definedName>
    <definedName name="BFAKTOR2003Y" localSheetId="3">#REF!</definedName>
    <definedName name="BFAKTOR2003Y" localSheetId="8">#REF!</definedName>
    <definedName name="BFAKTOR2003Y" localSheetId="15">#REF!</definedName>
    <definedName name="BFAKTOR2003Y">#REF!</definedName>
    <definedName name="BFL2000M" localSheetId="3">#REF!</definedName>
    <definedName name="BFL2000M" localSheetId="8">#REF!</definedName>
    <definedName name="BFL2000M" localSheetId="15">#REF!</definedName>
    <definedName name="BFL2000M">#REF!</definedName>
    <definedName name="BFL2000Y" localSheetId="3">#REF!</definedName>
    <definedName name="BFL2000Y" localSheetId="8">#REF!</definedName>
    <definedName name="BFL2000Y" localSheetId="15">#REF!</definedName>
    <definedName name="BFL2000Y">#REF!</definedName>
    <definedName name="BFL2001M" localSheetId="3">#REF!</definedName>
    <definedName name="BFL2001M" localSheetId="8">#REF!</definedName>
    <definedName name="BFL2001M" localSheetId="15">#REF!</definedName>
    <definedName name="BFL2001M">#REF!</definedName>
    <definedName name="BFL2001Y" localSheetId="3">#REF!</definedName>
    <definedName name="BFL2001Y" localSheetId="8">#REF!</definedName>
    <definedName name="BFL2001Y" localSheetId="15">#REF!</definedName>
    <definedName name="BFL2001Y">#REF!</definedName>
    <definedName name="BFL2003M" localSheetId="3">#REF!</definedName>
    <definedName name="BFL2003M" localSheetId="8">#REF!</definedName>
    <definedName name="BFL2003M" localSheetId="15">#REF!</definedName>
    <definedName name="BFL2003M">#REF!</definedName>
    <definedName name="BFL2003Y" localSheetId="3">#REF!</definedName>
    <definedName name="BFL2003Y" localSheetId="8">#REF!</definedName>
    <definedName name="BFL2003Y" localSheetId="15">#REF!</definedName>
    <definedName name="BFL2003Y">#REF!</definedName>
    <definedName name="BFUND2000M" localSheetId="3">#REF!</definedName>
    <definedName name="BFUND2000M" localSheetId="8">#REF!</definedName>
    <definedName name="BFUND2000M" localSheetId="15">#REF!</definedName>
    <definedName name="BFUND2000M">#REF!</definedName>
    <definedName name="BFUND2000Y" localSheetId="3">#REF!</definedName>
    <definedName name="BFUND2000Y" localSheetId="8">#REF!</definedName>
    <definedName name="BFUND2000Y" localSheetId="15">#REF!</definedName>
    <definedName name="BFUND2000Y">#REF!</definedName>
    <definedName name="BFUND2001M" localSheetId="3">#REF!</definedName>
    <definedName name="BFUND2001M" localSheetId="8">#REF!</definedName>
    <definedName name="BFUND2001M" localSheetId="15">#REF!</definedName>
    <definedName name="BFUND2001M">#REF!</definedName>
    <definedName name="BFUND2001Y" localSheetId="3">#REF!</definedName>
    <definedName name="BFUND2001Y" localSheetId="8">#REF!</definedName>
    <definedName name="BFUND2001Y" localSheetId="15">#REF!</definedName>
    <definedName name="BFUND2001Y">#REF!</definedName>
    <definedName name="BFUND2003M" localSheetId="3">#REF!</definedName>
    <definedName name="BFUND2003M" localSheetId="8">#REF!</definedName>
    <definedName name="BFUND2003M" localSheetId="15">#REF!</definedName>
    <definedName name="BFUND2003M">#REF!</definedName>
    <definedName name="BFUND2003Y" localSheetId="3">#REF!</definedName>
    <definedName name="BFUND2003Y" localSheetId="8">#REF!</definedName>
    <definedName name="BFUND2003Y" localSheetId="15">#REF!</definedName>
    <definedName name="BFUND2003Y">#REF!</definedName>
    <definedName name="BGBH2000M" localSheetId="3">#REF!</definedName>
    <definedName name="BGBH2000M" localSheetId="8">#REF!</definedName>
    <definedName name="BGBH2000M" localSheetId="15">#REF!</definedName>
    <definedName name="BGBH2000M">#REF!</definedName>
    <definedName name="BGBH2000Y" localSheetId="3">#REF!</definedName>
    <definedName name="BGBH2000Y" localSheetId="8">#REF!</definedName>
    <definedName name="BGBH2000Y" localSheetId="15">#REF!</definedName>
    <definedName name="BGBH2000Y">#REF!</definedName>
    <definedName name="BGBH2001M" localSheetId="3">#REF!</definedName>
    <definedName name="BGBH2001M" localSheetId="8">#REF!</definedName>
    <definedName name="BGBH2001M" localSheetId="15">#REF!</definedName>
    <definedName name="BGBH2001M">#REF!</definedName>
    <definedName name="BGBH2001Y" localSheetId="3">#REF!</definedName>
    <definedName name="BGBH2001Y" localSheetId="8">#REF!</definedName>
    <definedName name="BGBH2001Y" localSheetId="15">#REF!</definedName>
    <definedName name="BGBH2001Y">#REF!</definedName>
    <definedName name="BGrupa2000M" localSheetId="3">#REF!</definedName>
    <definedName name="BGrupa2000M" localSheetId="8">#REF!</definedName>
    <definedName name="BGrupa2000M" localSheetId="15">#REF!</definedName>
    <definedName name="BGrupa2000M">#REF!</definedName>
    <definedName name="BGrupa2000Y" localSheetId="3">#REF!</definedName>
    <definedName name="BGrupa2000Y" localSheetId="8">#REF!</definedName>
    <definedName name="BGrupa2000Y" localSheetId="15">#REF!</definedName>
    <definedName name="BGrupa2000Y">#REF!</definedName>
    <definedName name="BGrupa2001M" localSheetId="3">#REF!</definedName>
    <definedName name="BGrupa2001M" localSheetId="8">#REF!</definedName>
    <definedName name="BGrupa2001M" localSheetId="15">#REF!</definedName>
    <definedName name="BGrupa2001M">#REF!</definedName>
    <definedName name="BGrupa2001Y" localSheetId="3">#REF!</definedName>
    <definedName name="BGrupa2001Y" localSheetId="8">#REF!</definedName>
    <definedName name="BGrupa2001Y" localSheetId="15">#REF!</definedName>
    <definedName name="BGrupa2001Y">#REF!</definedName>
    <definedName name="bhjbvgh">#N/A</definedName>
    <definedName name="bilans" localSheetId="0">{"'BZ SA P&amp;l (fORECAST)'!$A$1:$BR$26"}</definedName>
    <definedName name="bilans">{"'BZ SA P&amp;l (fORECAST)'!$A$1:$BR$26"}</definedName>
    <definedName name="Bilans_AIB" localSheetId="3">#REF!</definedName>
    <definedName name="Bilans_AIB" localSheetId="8">#REF!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3">#REF!</definedName>
    <definedName name="Bilans_skons" localSheetId="8">#REF!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3">#REF!</definedName>
    <definedName name="bilansseg0309" localSheetId="8">#REF!</definedName>
    <definedName name="bilansseg0309" localSheetId="15">#REF!</definedName>
    <definedName name="bilansseg0309">#REF!</definedName>
    <definedName name="billsff" localSheetId="3">#REF!</definedName>
    <definedName name="billsff" localSheetId="8">#REF!</definedName>
    <definedName name="billsff" localSheetId="15">#REF!</definedName>
    <definedName name="billsff">#REF!</definedName>
    <definedName name="BINWESTYCJE2003M" localSheetId="3">#REF!</definedName>
    <definedName name="BINWESTYCJE2003M" localSheetId="8">#REF!</definedName>
    <definedName name="BINWESTYCJE2003M" localSheetId="15">#REF!</definedName>
    <definedName name="BINWESTYCJE2003M">#REF!</definedName>
    <definedName name="BINWESTYCJE2003Y" localSheetId="3">#REF!</definedName>
    <definedName name="BINWESTYCJE2003Y" localSheetId="8">#REF!</definedName>
    <definedName name="BINWESTYCJE2003Y" localSheetId="15">#REF!</definedName>
    <definedName name="BINWESTYCJE2003Y">#REF!</definedName>
    <definedName name="BKOMAND2003M" localSheetId="3">#REF!</definedName>
    <definedName name="BKOMAND2003M" localSheetId="8">#REF!</definedName>
    <definedName name="BKOMAND2003M" localSheetId="15">#REF!</definedName>
    <definedName name="BKOMAND2003M">#REF!</definedName>
    <definedName name="BKOMAND2003Y" localSheetId="3">#REF!</definedName>
    <definedName name="BKOMAND2003Y" localSheetId="8">#REF!</definedName>
    <definedName name="BKOMAND2003Y" localSheetId="15">#REF!</definedName>
    <definedName name="BKOMAND2003Y">#REF!</definedName>
    <definedName name="BKONSOL2000M" localSheetId="3">#REF!</definedName>
    <definedName name="BKONSOL2000M" localSheetId="8">#REF!</definedName>
    <definedName name="BKONSOL2000M" localSheetId="15">#REF!</definedName>
    <definedName name="BKONSOL2000M">#REF!</definedName>
    <definedName name="BKONSOL2000Y" localSheetId="3">#REF!</definedName>
    <definedName name="BKONSOL2000Y" localSheetId="8">#REF!</definedName>
    <definedName name="BKONSOL2000Y" localSheetId="15">#REF!</definedName>
    <definedName name="BKONSOL2000Y">#REF!</definedName>
    <definedName name="BKONSOL2001M" localSheetId="3">#REF!</definedName>
    <definedName name="BKONSOL2001M" localSheetId="8">#REF!</definedName>
    <definedName name="BKONSOL2001M" localSheetId="15">#REF!</definedName>
    <definedName name="BKONSOL2001M">#REF!</definedName>
    <definedName name="BKONSOL2001Y" localSheetId="3">#REF!</definedName>
    <definedName name="BKONSOL2001Y" localSheetId="8">#REF!</definedName>
    <definedName name="BKONSOL2001Y" localSheetId="15">#REF!</definedName>
    <definedName name="BKONSOL2001Y">#REF!</definedName>
    <definedName name="BLEASING2003M" localSheetId="3">#REF!</definedName>
    <definedName name="BLEASING2003M" localSheetId="8">#REF!</definedName>
    <definedName name="BLEASING2003M" localSheetId="15">#REF!</definedName>
    <definedName name="BLEASING2003M">#REF!</definedName>
    <definedName name="BLEASING2003Y" localSheetId="3">#REF!</definedName>
    <definedName name="BLEASING2003Y" localSheetId="8">#REF!</definedName>
    <definedName name="BLEASING2003Y" localSheetId="15">#REF!</definedName>
    <definedName name="BLEASING2003Y">#REF!</definedName>
    <definedName name="BNIERUCHOMOŚCI2000M" localSheetId="3">#REF!</definedName>
    <definedName name="BNIERUCHOMOŚCI2000M" localSheetId="8">#REF!</definedName>
    <definedName name="BNIERUCHOMOŚCI2000M" localSheetId="15">#REF!</definedName>
    <definedName name="BNIERUCHOMOŚCI2000M">#REF!</definedName>
    <definedName name="BNIERUCHOMOŚCI2000Y" localSheetId="3">#REF!</definedName>
    <definedName name="BNIERUCHOMOŚCI2000Y" localSheetId="8">#REF!</definedName>
    <definedName name="BNIERUCHOMOŚCI2000Y" localSheetId="15">#REF!</definedName>
    <definedName name="BNIERUCHOMOŚCI2000Y">#REF!</definedName>
    <definedName name="BNIERUCHOMOŚCI2001M" localSheetId="3">#REF!</definedName>
    <definedName name="BNIERUCHOMOŚCI2001M" localSheetId="8">#REF!</definedName>
    <definedName name="BNIERUCHOMOŚCI2001M" localSheetId="15">#REF!</definedName>
    <definedName name="BNIERUCHOMOŚCI2001M">#REF!</definedName>
    <definedName name="BNIERUCHOMOŚCI2001Y" localSheetId="3">#REF!</definedName>
    <definedName name="BNIERUCHOMOŚCI2001Y" localSheetId="8">#REF!</definedName>
    <definedName name="BNIERUCHOMOŚCI2001Y" localSheetId="15">#REF!</definedName>
    <definedName name="BNIERUCHOMOŚCI2001Y">#REF!</definedName>
    <definedName name="BNIERUCHOMOŚCI2003M" localSheetId="3">#REF!</definedName>
    <definedName name="BNIERUCHOMOŚCI2003M" localSheetId="8">#REF!</definedName>
    <definedName name="BNIERUCHOMOŚCI2003M" localSheetId="15">#REF!</definedName>
    <definedName name="BNIERUCHOMOŚCI2003M">#REF!</definedName>
    <definedName name="BNIERUCHOMOŚCI2003Y" localSheetId="3">#REF!</definedName>
    <definedName name="BNIERUCHOMOŚCI2003Y" localSheetId="8">#REF!</definedName>
    <definedName name="BNIERUCHOMOŚCI2003Y" localSheetId="15">#REF!</definedName>
    <definedName name="BNIERUCHOMOŚCI2003Y">#REF!</definedName>
    <definedName name="bonds10" localSheetId="3">[19]S.P.3!#REF!</definedName>
    <definedName name="bonds10" localSheetId="8">[19]S.P.3!#REF!</definedName>
    <definedName name="bonds10" localSheetId="15">[19]S.P.3!#REF!</definedName>
    <definedName name="bonds10">[19]S.P.3!#REF!</definedName>
    <definedName name="bonds20" localSheetId="3">[19]S.P.2!#REF!</definedName>
    <definedName name="bonds20" localSheetId="8">[19]S.P.2!#REF!</definedName>
    <definedName name="bonds20" localSheetId="15">[19]S.P.2!#REF!</definedName>
    <definedName name="bonds20">[19]S.P.2!#REF!</definedName>
    <definedName name="BONY_dt" localSheetId="3">#REF!</definedName>
    <definedName name="BONY_dt" localSheetId="8">#REF!</definedName>
    <definedName name="BONY_dt" localSheetId="15">#REF!</definedName>
    <definedName name="BONY_dt">#REF!</definedName>
    <definedName name="BONY_dw" localSheetId="3">#REF!</definedName>
    <definedName name="BONY_dw" localSheetId="8">#REF!</definedName>
    <definedName name="BONY_dw" localSheetId="15">#REF!</definedName>
    <definedName name="BONY_dw">#REF!</definedName>
    <definedName name="BORG_L2003M" localSheetId="3">#REF!</definedName>
    <definedName name="BORG_L2003M" localSheetId="8">#REF!</definedName>
    <definedName name="BORG_L2003M" localSheetId="15">#REF!</definedName>
    <definedName name="BORG_L2003M">#REF!</definedName>
    <definedName name="BORG_L2003Y" localSheetId="3">#REF!</definedName>
    <definedName name="BORG_L2003Y" localSheetId="8">#REF!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3">#REF!</definedName>
    <definedName name="BPOLSOFT2000M" localSheetId="8">#REF!</definedName>
    <definedName name="BPOLSOFT2000M" localSheetId="15">#REF!</definedName>
    <definedName name="BPOLSOFT2000M">#REF!</definedName>
    <definedName name="BPOLSOFT2000Y" localSheetId="3">#REF!</definedName>
    <definedName name="BPOLSOFT2000Y" localSheetId="8">#REF!</definedName>
    <definedName name="BPOLSOFT2000Y" localSheetId="15">#REF!</definedName>
    <definedName name="BPOLSOFT2000Y">#REF!</definedName>
    <definedName name="BPOLSOFT2001M" localSheetId="3">#REF!</definedName>
    <definedName name="BPOLSOFT2001M" localSheetId="8">#REF!</definedName>
    <definedName name="BPOLSOFT2001M" localSheetId="15">#REF!</definedName>
    <definedName name="BPOLSOFT2001M">#REF!</definedName>
    <definedName name="BPOLSOFT2001Y" localSheetId="3">#REF!</definedName>
    <definedName name="BPOLSOFT2001Y" localSheetId="8">#REF!</definedName>
    <definedName name="BPOLSOFT2001Y" localSheetId="15">#REF!</definedName>
    <definedName name="BPOLSOFT2001Y">#REF!</definedName>
    <definedName name="BPOLSOFT2003M" localSheetId="3">#REF!</definedName>
    <definedName name="BPOLSOFT2003M" localSheetId="8">#REF!</definedName>
    <definedName name="BPOLSOFT2003M" localSheetId="15">#REF!</definedName>
    <definedName name="BPOLSOFT2003M">#REF!</definedName>
    <definedName name="BPOLSOFT2003Y" localSheetId="3">#REF!</definedName>
    <definedName name="BPOLSOFT2003Y" localSheetId="8">#REF!</definedName>
    <definedName name="BPOLSOFT2003Y" localSheetId="15">#REF!</definedName>
    <definedName name="BPOLSOFT2003Y">#REF!</definedName>
    <definedName name="BPOLSOFTDochody2001M" localSheetId="3">#REF!</definedName>
    <definedName name="BPOLSOFTDochody2001M" localSheetId="8">#REF!</definedName>
    <definedName name="BPOLSOFTDochody2001M" localSheetId="15">#REF!</definedName>
    <definedName name="BPOLSOFTDochody2001M">#REF!</definedName>
    <definedName name="BPOLSOFTDochody2001Y" localSheetId="3">#REF!</definedName>
    <definedName name="BPOLSOFTDochody2001Y" localSheetId="8">#REF!</definedName>
    <definedName name="BPOLSOFTDochody2001Y" localSheetId="15">#REF!</definedName>
    <definedName name="BPOLSOFTDochody2001Y">#REF!</definedName>
    <definedName name="Branza" localSheetId="3">#REF!</definedName>
    <definedName name="Branza" localSheetId="8">#REF!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3">#REF!</definedName>
    <definedName name="BS" localSheetId="8">#REF!</definedName>
    <definedName name="BS" localSheetId="15">#REF!</definedName>
    <definedName name="BS">#REF!</definedName>
    <definedName name="BS_2" localSheetId="1">BS!$C$1:$D$48</definedName>
    <definedName name="BS_2" localSheetId="3">#REF!</definedName>
    <definedName name="BS_2" localSheetId="8">#REF!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8">#REF!</definedName>
    <definedName name="BS_Bank" localSheetId="15">#REF!</definedName>
    <definedName name="BS_Bank" localSheetId="16">#REF!</definedName>
    <definedName name="BS_Bank">#REF!</definedName>
    <definedName name="BS_FX_DUBLIN_i" localSheetId="3">#REF!</definedName>
    <definedName name="BS_FX_DUBLIN_i" localSheetId="8">#REF!</definedName>
    <definedName name="BS_FX_DUBLIN_i" localSheetId="15">#REF!</definedName>
    <definedName name="BS_FX_DUBLIN_i">#REF!</definedName>
    <definedName name="BS_irs_cost_DUBLIN" localSheetId="3">#REF!</definedName>
    <definedName name="BS_irs_cost_DUBLIN" localSheetId="8">#REF!</definedName>
    <definedName name="BS_irs_cost_DUBLIN" localSheetId="15">#REF!</definedName>
    <definedName name="BS_irs_cost_DUBLIN">#REF!</definedName>
    <definedName name="BS000_Norm._ostroż." localSheetId="3">#REF!</definedName>
    <definedName name="BS000_Norm._ostroż." localSheetId="8">#REF!</definedName>
    <definedName name="BS000_Norm._ostroż." localSheetId="15">#REF!</definedName>
    <definedName name="BS000_Norm._ostroż.">#REF!</definedName>
    <definedName name="BS001_podm._powiąz." localSheetId="3">#REF!</definedName>
    <definedName name="BS001_podm._powiąz." localSheetId="8">#REF!</definedName>
    <definedName name="BS001_podm._powiąz." localSheetId="15">#REF!</definedName>
    <definedName name="BS001_podm._powiąz." localSheetId="16">#REF!</definedName>
    <definedName name="BS001_podm._powiąz.">#REF!</definedName>
    <definedName name="BTFI2001M" localSheetId="3">#REF!</definedName>
    <definedName name="BTFI2001M" localSheetId="8">#REF!</definedName>
    <definedName name="BTFI2001M" localSheetId="15">#REF!</definedName>
    <definedName name="BTFI2001M">#REF!</definedName>
    <definedName name="BTFI2001Y" localSheetId="3">#REF!</definedName>
    <definedName name="BTFI2001Y" localSheetId="8">#REF!</definedName>
    <definedName name="BTFI2001Y" localSheetId="15">#REF!</definedName>
    <definedName name="BTFI2001Y">#REF!</definedName>
    <definedName name="BTFI2003M" localSheetId="3">#REF!</definedName>
    <definedName name="BTFI2003M" localSheetId="8">#REF!</definedName>
    <definedName name="BTFI2003M" localSheetId="15">#REF!</definedName>
    <definedName name="BTFI2003M">#REF!</definedName>
    <definedName name="BTFI2003Y" localSheetId="3">#REF!</definedName>
    <definedName name="BTFI2003Y" localSheetId="8">#REF!</definedName>
    <definedName name="BTFI2003Y" localSheetId="15">#REF!</definedName>
    <definedName name="BTFI2003Y">#REF!</definedName>
    <definedName name="BTFIDochody2001M" localSheetId="3">#REF!</definedName>
    <definedName name="BTFIDochody2001M" localSheetId="8">#REF!</definedName>
    <definedName name="BTFIDochody2001M" localSheetId="15">#REF!</definedName>
    <definedName name="BTFIDochody2001M">#REF!</definedName>
    <definedName name="BTFIDochody2001Y" localSheetId="3">#REF!</definedName>
    <definedName name="BTFIDochody2001Y" localSheetId="8">#REF!</definedName>
    <definedName name="BTFIDochody2001Y" localSheetId="15">#REF!</definedName>
    <definedName name="BTFIDochody2001Y">#REF!</definedName>
    <definedName name="bubu">[24]Otwórz!$D$3:$D$3</definedName>
    <definedName name="bvwtywywww">#N/A</definedName>
    <definedName name="BWBK2000M" localSheetId="3">#REF!</definedName>
    <definedName name="BWBK2000M" localSheetId="8">#REF!</definedName>
    <definedName name="BWBK2000M" localSheetId="15">#REF!</definedName>
    <definedName name="BWBK2000M">#REF!</definedName>
    <definedName name="BWBK2000Y" localSheetId="3">#REF!</definedName>
    <definedName name="BWBK2000Y" localSheetId="8">#REF!</definedName>
    <definedName name="BWBK2000Y" localSheetId="15">#REF!</definedName>
    <definedName name="BWBK2000Y">#REF!</definedName>
    <definedName name="BWBK2001M" localSheetId="3">#REF!</definedName>
    <definedName name="BWBK2001M" localSheetId="8">#REF!</definedName>
    <definedName name="BWBK2001M" localSheetId="15">#REF!</definedName>
    <definedName name="BWBK2001M">#REF!</definedName>
    <definedName name="BWBK2001Y" localSheetId="3">#REF!</definedName>
    <definedName name="BWBK2001Y" localSheetId="8">#REF!</definedName>
    <definedName name="BWBK2001Y" localSheetId="15">#REF!</definedName>
    <definedName name="BWBK2001Y">#REF!</definedName>
    <definedName name="BWBKCU2000M" localSheetId="3">#REF!</definedName>
    <definedName name="BWBKCU2000M" localSheetId="8">#REF!</definedName>
    <definedName name="BWBKCU2000M" localSheetId="15">#REF!</definedName>
    <definedName name="BWBKCU2000M">#REF!</definedName>
    <definedName name="BWBKCU2000Y" localSheetId="3">#REF!</definedName>
    <definedName name="BWBKCU2000Y" localSheetId="8">#REF!</definedName>
    <definedName name="BWBKCU2000Y" localSheetId="15">#REF!</definedName>
    <definedName name="BWBKCU2000Y">#REF!</definedName>
    <definedName name="BWBKCU2001M" localSheetId="3">#REF!</definedName>
    <definedName name="BWBKCU2001M" localSheetId="8">#REF!</definedName>
    <definedName name="BWBKCU2001M" localSheetId="15">#REF!</definedName>
    <definedName name="BWBKCU2001M">#REF!</definedName>
    <definedName name="BWBKCU2001Y" localSheetId="3">#REF!</definedName>
    <definedName name="BWBKCU2001Y" localSheetId="8">#REF!</definedName>
    <definedName name="BWBKCU2001Y" localSheetId="15">#REF!</definedName>
    <definedName name="BWBKCU2001Y">#REF!</definedName>
    <definedName name="BWBKCU2003M" localSheetId="3">#REF!</definedName>
    <definedName name="BWBKCU2003M" localSheetId="8">#REF!</definedName>
    <definedName name="BWBKCU2003M" localSheetId="15">#REF!</definedName>
    <definedName name="BWBKCU2003M">#REF!</definedName>
    <definedName name="BWBKCU2003Y" localSheetId="3">#REF!</definedName>
    <definedName name="BWBKCU2003Y" localSheetId="8">#REF!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3">#REF!</definedName>
    <definedName name="CAI" localSheetId="8">#REF!</definedName>
    <definedName name="CAI" localSheetId="15">#REF!</definedName>
    <definedName name="CAI">#REF!</definedName>
    <definedName name="Calkowitedochody0309" localSheetId="3">#REF!</definedName>
    <definedName name="Calkowitedochody0309" localSheetId="8">#REF!</definedName>
    <definedName name="Calkowitedochody0309" localSheetId="15">#REF!</definedName>
    <definedName name="Calkowitedochody0309" localSheetId="16">#REF!</definedName>
    <definedName name="Calkowitedochody0309">#REF!</definedName>
    <definedName name="Carlos" localSheetId="3">#REF!</definedName>
    <definedName name="Carlos" localSheetId="8">#REF!</definedName>
    <definedName name="Carlos" localSheetId="15">#REF!</definedName>
    <definedName name="Carlos">#REF!</definedName>
    <definedName name="Cash_components" localSheetId="3">#REF!</definedName>
    <definedName name="Cash_components" localSheetId="8">#REF!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3">#REF!</definedName>
    <definedName name="centrala_baza" localSheetId="8">#REF!</definedName>
    <definedName name="centrala_baza" localSheetId="15">#REF!</definedName>
    <definedName name="centrala_baza">#REF!</definedName>
    <definedName name="CF_13" localSheetId="3">#REF!</definedName>
    <definedName name="CF_13" localSheetId="8">#REF!</definedName>
    <definedName name="CF_13" localSheetId="15">#REF!</definedName>
    <definedName name="CF_13">#REF!</definedName>
    <definedName name="CF_7" localSheetId="3">#REF!</definedName>
    <definedName name="CF_7" localSheetId="8">#REF!</definedName>
    <definedName name="CF_7" localSheetId="15">#REF!</definedName>
    <definedName name="CF_7" localSheetId="16">#REF!</definedName>
    <definedName name="CF_7">#REF!</definedName>
    <definedName name="CF_dod" localSheetId="3">#REF!</definedName>
    <definedName name="CF_dod" localSheetId="8">#REF!</definedName>
    <definedName name="CF_dod" localSheetId="15">#REF!</definedName>
    <definedName name="CF_dod">#REF!</definedName>
    <definedName name="cgbbk" localSheetId="3">#REF!</definedName>
    <definedName name="cgbbk" localSheetId="8">#REF!</definedName>
    <definedName name="cgbbk" localSheetId="15">#REF!</definedName>
    <definedName name="cgbbk">#REF!</definedName>
    <definedName name="cgbcost" localSheetId="3">#REF!</definedName>
    <definedName name="cgbcost" localSheetId="8">#REF!</definedName>
    <definedName name="cgbcost" localSheetId="15">#REF!</definedName>
    <definedName name="cgbcost">#REF!</definedName>
    <definedName name="cgbdisc" localSheetId="3">#REF!</definedName>
    <definedName name="cgbdisc" localSheetId="8">#REF!</definedName>
    <definedName name="cgbdisc" localSheetId="15">#REF!</definedName>
    <definedName name="cgbdisc">#REF!</definedName>
    <definedName name="cgbmk" localSheetId="3">#REF!</definedName>
    <definedName name="cgbmk" localSheetId="8">#REF!</definedName>
    <definedName name="cgbmk" localSheetId="15">#REF!</definedName>
    <definedName name="cgbmk">#REF!</definedName>
    <definedName name="CHARAKTER_POWIĄZANIA" localSheetId="3">#REF!</definedName>
    <definedName name="CHARAKTER_POWIĄZANIA" localSheetId="8">#REF!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3">#REF!</definedName>
    <definedName name="CHFPLN" localSheetId="8">#REF!</definedName>
    <definedName name="CHFPLN" localSheetId="15">#REF!</definedName>
    <definedName name="CHFPLN">#REF!</definedName>
    <definedName name="CHFPLN3006" localSheetId="3">#REF!</definedName>
    <definedName name="CHFPLN3006" localSheetId="8">#REF!</definedName>
    <definedName name="CHFPLN3006" localSheetId="15">#REF!</definedName>
    <definedName name="CHFPLN3006">#REF!</definedName>
    <definedName name="CHFPLN3009" localSheetId="3">#REF!</definedName>
    <definedName name="CHFPLN3009" localSheetId="8">#REF!</definedName>
    <definedName name="CHFPLN3009" localSheetId="15">#REF!</definedName>
    <definedName name="CHFPLN3009">#REF!</definedName>
    <definedName name="CHFPLN3112" localSheetId="3">#REF!</definedName>
    <definedName name="CHFPLN3112" localSheetId="8">#REF!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3">OFFSET(#REF!,0,#REF!,1,13)</definedName>
    <definedName name="CLBBudget" localSheetId="8">OFFSET(#REF!,0,#REF!,1,13)</definedName>
    <definedName name="CLBBudget" localSheetId="15">OFFSET(#REF!,0,#REF!,1,13)</definedName>
    <definedName name="CLBBudget">OFFSET(#REF!,0,#REF!,1,13)</definedName>
    <definedName name="CLBFinancial" localSheetId="3">OFFSET(#REF!,0,#REF!,1,13)</definedName>
    <definedName name="CLBFinancial" localSheetId="8">OFFSET(#REF!,0,#REF!,1,13)</definedName>
    <definedName name="CLBFinancial" localSheetId="15">OFFSET(#REF!,0,#REF!,1,13)</definedName>
    <definedName name="CLBFinancial">OFFSET(#REF!,0,#REF!,1,13)</definedName>
    <definedName name="CLBM_Financial" localSheetId="3">OFFSET(#REF!,0,#REF!,1,13)</definedName>
    <definedName name="CLBM_Financial" localSheetId="8">OFFSET(#REF!,0,#REF!,1,13)</definedName>
    <definedName name="CLBM_Financial" localSheetId="15">OFFSET(#REF!,0,#REF!,1,13)</definedName>
    <definedName name="CLBM_Financial">OFFSET(#REF!,0,#REF!,1,13)</definedName>
    <definedName name="CLBM_Secured" localSheetId="3">OFFSET(#REF!,0,#REF!,1,13)</definedName>
    <definedName name="CLBM_Secured" localSheetId="8">OFFSET(#REF!,0,#REF!,1,13)</definedName>
    <definedName name="CLBM_Secured" localSheetId="15">OFFSET(#REF!,0,#REF!,1,13)</definedName>
    <definedName name="CLBM_Secured">OFFSET(#REF!,0,#REF!,1,13)</definedName>
    <definedName name="CLBM_Standard" localSheetId="3">OFFSET(#REF!,0,#REF!,1,13)</definedName>
    <definedName name="CLBM_Standard" localSheetId="8">OFFSET(#REF!,0,#REF!,1,13)</definedName>
    <definedName name="CLBM_Standard" localSheetId="15">OFFSET(#REF!,0,#REF!,1,13)</definedName>
    <definedName name="CLBM_Standard">OFFSET(#REF!,0,#REF!,1,13)</definedName>
    <definedName name="CLBMonth" localSheetId="3">OFFSET(#REF!,0,#REF!,1,13)</definedName>
    <definedName name="CLBMonth" localSheetId="8">OFFSET(#REF!,0,#REF!,1,13)</definedName>
    <definedName name="CLBMonth" localSheetId="15">OFFSET(#REF!,0,#REF!,1,13)</definedName>
    <definedName name="CLBMonth">OFFSET(#REF!,0,#REF!,1,13)</definedName>
    <definedName name="CLBSecured" localSheetId="3">OFFSET(#REF!,0,#REF!,1,13)</definedName>
    <definedName name="CLBSecured" localSheetId="8">OFFSET(#REF!,0,#REF!,1,13)</definedName>
    <definedName name="CLBSecured" localSheetId="15">OFFSET(#REF!,0,#REF!,1,13)</definedName>
    <definedName name="CLBSecured">OFFSET(#REF!,0,#REF!,1,13)</definedName>
    <definedName name="CLBStandard" localSheetId="3">OFFSET(#REF!,0,#REF!,1,13)</definedName>
    <definedName name="CLBStandard" localSheetId="8">OFFSET(#REF!,0,#REF!,1,13)</definedName>
    <definedName name="CLBStandard" localSheetId="15">OFFSET(#REF!,0,#REF!,1,13)</definedName>
    <definedName name="CLBStandard">OFFSET(#REF!,0,#REF!,1,13)</definedName>
    <definedName name="CLOC_Comm" localSheetId="3">OFFSET(#REF!,0,#REF!,1,13)</definedName>
    <definedName name="CLOC_Comm" localSheetId="8">OFFSET(#REF!,0,#REF!,1,13)</definedName>
    <definedName name="CLOC_Comm" localSheetId="15">OFFSET(#REF!,0,#REF!,1,13)</definedName>
    <definedName name="CLOC_Comm">OFFSET(#REF!,0,#REF!,1,13)</definedName>
    <definedName name="CLOC_Inter" localSheetId="3">OFFSET(#REF!,0,#REF!,1,13)</definedName>
    <definedName name="CLOC_Inter" localSheetId="8">OFFSET(#REF!,0,#REF!,1,13)</definedName>
    <definedName name="CLOC_Inter" localSheetId="15">OFFSET(#REF!,0,#REF!,1,13)</definedName>
    <definedName name="CLOC_Inter">OFFSET(#REF!,0,#REF!,1,13)</definedName>
    <definedName name="CLOC_Month" localSheetId="3">OFFSET(#REF!,0,#REF!,1,13)</definedName>
    <definedName name="CLOC_Month" localSheetId="8">OFFSET(#REF!,0,#REF!,1,13)</definedName>
    <definedName name="CLOC_Month" localSheetId="15">OFFSET(#REF!,0,#REF!,1,13)</definedName>
    <definedName name="CLOC_Month">OFFSET(#REF!,0,#REF!,1,13)</definedName>
    <definedName name="CLOC_Partner" localSheetId="3">OFFSET(#REF!,0,#REF!,1,13)</definedName>
    <definedName name="CLOC_Partner" localSheetId="8">OFFSET(#REF!,0,#REF!,1,13)</definedName>
    <definedName name="CLOC_Partner" localSheetId="15">OFFSET(#REF!,0,#REF!,1,13)</definedName>
    <definedName name="CLOC_Partner">OFFSET(#REF!,0,#REF!,1,13)</definedName>
    <definedName name="CLOCM_Comm" localSheetId="3">OFFSET(#REF!,0,#REF!,1,13)</definedName>
    <definedName name="CLOCM_Comm" localSheetId="8">OFFSET(#REF!,0,#REF!,1,13)</definedName>
    <definedName name="CLOCM_Comm" localSheetId="15">OFFSET(#REF!,0,#REF!,1,13)</definedName>
    <definedName name="CLOCM_Comm">OFFSET(#REF!,0,#REF!,1,13)</definedName>
    <definedName name="CLOCM_Inter" localSheetId="3">OFFSET(#REF!,0,#REF!,1,13)</definedName>
    <definedName name="CLOCM_Inter" localSheetId="8">OFFSET(#REF!,0,#REF!,1,13)</definedName>
    <definedName name="CLOCM_Inter" localSheetId="15">OFFSET(#REF!,0,#REF!,1,13)</definedName>
    <definedName name="CLOCM_Inter">OFFSET(#REF!,0,#REF!,1,13)</definedName>
    <definedName name="CLOCM_Partner" localSheetId="3">OFFSET(#REF!,0,#REF!,1,13)</definedName>
    <definedName name="CLOCM_Partner" localSheetId="8">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3">OFFSET(#REF!,0,#REF!,1,13)</definedName>
    <definedName name="CLSumNewMarginBudget" localSheetId="8">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3">#REF!</definedName>
    <definedName name="comprehensive_income" localSheetId="8">#REF!</definedName>
    <definedName name="comprehensive_income" localSheetId="15">#REF!</definedName>
    <definedName name="comprehensive_income">#REF!</definedName>
    <definedName name="CONSOL2001M" localSheetId="3">#REF!</definedName>
    <definedName name="CONSOL2001M" localSheetId="8">#REF!</definedName>
    <definedName name="CONSOL2001M" localSheetId="15">#REF!</definedName>
    <definedName name="CONSOL2001M">#REF!</definedName>
    <definedName name="CONSOL2001Y" localSheetId="3">#REF!</definedName>
    <definedName name="CONSOL2001Y" localSheetId="8">#REF!</definedName>
    <definedName name="CONSOL2001Y" localSheetId="15">#REF!</definedName>
    <definedName name="CONSOL2001Y">#REF!</definedName>
    <definedName name="costh" localSheetId="3">[19]S.P.13!#REF!</definedName>
    <definedName name="costh" localSheetId="8">[19]S.P.13!#REF!</definedName>
    <definedName name="costh" localSheetId="15">[19]S.P.13!#REF!</definedName>
    <definedName name="costh">[19]S.P.13!#REF!</definedName>
    <definedName name="ctax1" localSheetId="3">#REF!</definedName>
    <definedName name="ctax1" localSheetId="8">#REF!</definedName>
    <definedName name="ctax1" localSheetId="15">#REF!</definedName>
    <definedName name="ctax1">#REF!</definedName>
    <definedName name="ctfntx" localSheetId="3">#REF!</definedName>
    <definedName name="ctfntx" localSheetId="8">#REF!</definedName>
    <definedName name="ctfntx" localSheetId="15">#REF!</definedName>
    <definedName name="ctfntx">#REF!</definedName>
    <definedName name="ctirtx" localSheetId="3">#REF!</definedName>
    <definedName name="ctirtx" localSheetId="8">#REF!</definedName>
    <definedName name="ctirtx" localSheetId="15">#REF!</definedName>
    <definedName name="ctirtx">#REF!</definedName>
    <definedName name="ctprov" localSheetId="3">#REF!</definedName>
    <definedName name="ctprov" localSheetId="8">#REF!</definedName>
    <definedName name="ctprov" localSheetId="15">#REF!</definedName>
    <definedName name="ctprov">#REF!</definedName>
    <definedName name="ctrtto" localSheetId="3">#REF!</definedName>
    <definedName name="ctrtto" localSheetId="8">#REF!</definedName>
    <definedName name="ctrtto" localSheetId="15">#REF!</definedName>
    <definedName name="ctrtto">#REF!</definedName>
    <definedName name="ctxblb" localSheetId="3">#REF!</definedName>
    <definedName name="ctxblb" localSheetId="8">#REF!</definedName>
    <definedName name="ctxblb" localSheetId="15">#REF!</definedName>
    <definedName name="ctxblb">#REF!</definedName>
    <definedName name="Customer_Relationship___Sales_Division" localSheetId="3">#REF!</definedName>
    <definedName name="Customer_Relationship___Sales_Division" localSheetId="8">#REF!</definedName>
    <definedName name="Customer_Relationship___Sales_Division" localSheetId="15">#REF!</definedName>
    <definedName name="Customer_Relationship___Sales_Division">#REF!</definedName>
    <definedName name="CZERWIEC___JUNE__1999" localSheetId="3">#REF!</definedName>
    <definedName name="CZERWIEC___JUNE__1999" localSheetId="8">#REF!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3">#REF!</definedName>
    <definedName name="data_spr" localSheetId="8">#REF!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3">#REF!</definedName>
    <definedName name="DATA14" localSheetId="8">#REF!</definedName>
    <definedName name="DATA14" localSheetId="15">#REF!</definedName>
    <definedName name="DATA14">#REF!</definedName>
    <definedName name="DATA15" localSheetId="3">#REF!</definedName>
    <definedName name="DATA15" localSheetId="8">#REF!</definedName>
    <definedName name="DATA15" localSheetId="15">#REF!</definedName>
    <definedName name="DATA15">#REF!</definedName>
    <definedName name="DATA16" localSheetId="3">#REF!</definedName>
    <definedName name="DATA16" localSheetId="8">#REF!</definedName>
    <definedName name="DATA16" localSheetId="15">#REF!</definedName>
    <definedName name="DATA16">#REF!</definedName>
    <definedName name="DATA17" localSheetId="3">#REF!</definedName>
    <definedName name="DATA17" localSheetId="8">#REF!</definedName>
    <definedName name="DATA17" localSheetId="15">#REF!</definedName>
    <definedName name="DATA17">#REF!</definedName>
    <definedName name="DATA18" localSheetId="3">#REF!</definedName>
    <definedName name="DATA18" localSheetId="8">#REF!</definedName>
    <definedName name="DATA18" localSheetId="15">#REF!</definedName>
    <definedName name="DATA18">#REF!</definedName>
    <definedName name="DATA19" localSheetId="3">#REF!</definedName>
    <definedName name="DATA19" localSheetId="8">#REF!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3">#REF!</definedName>
    <definedName name="DAY_mm" localSheetId="8">#REF!</definedName>
    <definedName name="DAY_mm" localSheetId="15">#REF!</definedName>
    <definedName name="DAY_mm">#REF!</definedName>
    <definedName name="DAY_prior" localSheetId="3">#REF!</definedName>
    <definedName name="DAY_prior" localSheetId="8">#REF!</definedName>
    <definedName name="DAY_prior" localSheetId="15">#REF!</definedName>
    <definedName name="DAY_prior">#REF!</definedName>
    <definedName name="DAY_ytd" localSheetId="3">#REF!</definedName>
    <definedName name="DAY_ytd" localSheetId="8">#REF!</definedName>
    <definedName name="DAY_ytd" localSheetId="15">#REF!</definedName>
    <definedName name="DAY_ytd">#REF!</definedName>
    <definedName name="DBI" localSheetId="3">#REF!</definedName>
    <definedName name="DBI" localSheetId="8">#REF!</definedName>
    <definedName name="DBI" localSheetId="15">#REF!</definedName>
    <definedName name="DBI">#REF!</definedName>
    <definedName name="DD" localSheetId="3">#REF!</definedName>
    <definedName name="DD" localSheetId="8">#REF!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8">'[30]wybrane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3">#REF!</definedName>
    <definedName name="ddddddddddddddddddddddddd" localSheetId="8">#REF!</definedName>
    <definedName name="ddddddddddddddddddddddddd" localSheetId="15">#REF!</definedName>
    <definedName name="ddddddddddddddddddddddddd">#REF!</definedName>
    <definedName name="Dec_2002" localSheetId="3">#REF!</definedName>
    <definedName name="Dec_2002" localSheetId="8">#REF!</definedName>
    <definedName name="Dec_2002" localSheetId="15">#REF!</definedName>
    <definedName name="Dec_2002">#REF!</definedName>
    <definedName name="Dec_2003" localSheetId="3">#REF!</definedName>
    <definedName name="Dec_2003" localSheetId="8">#REF!</definedName>
    <definedName name="Dec_2003" localSheetId="15">#REF!</definedName>
    <definedName name="Dec_2003">#REF!</definedName>
    <definedName name="Dec_2004" localSheetId="3">#REF!</definedName>
    <definedName name="Dec_2004" localSheetId="8">#REF!</definedName>
    <definedName name="Dec_2004" localSheetId="15">#REF!</definedName>
    <definedName name="Dec_2004">#REF!</definedName>
    <definedName name="Dec_2005" localSheetId="3">#REF!</definedName>
    <definedName name="Dec_2005" localSheetId="8">#REF!</definedName>
    <definedName name="Dec_2005" localSheetId="15">#REF!</definedName>
    <definedName name="Dec_2005">#REF!</definedName>
    <definedName name="DecemberIC" localSheetId="3">#REF!</definedName>
    <definedName name="DecemberIC" localSheetId="8">#REF!</definedName>
    <definedName name="DecemberIC" localSheetId="15">#REF!</definedName>
    <definedName name="DecemberIC">#REF!</definedName>
    <definedName name="DecemberII" localSheetId="3">#REF!</definedName>
    <definedName name="DecemberII" localSheetId="8">#REF!</definedName>
    <definedName name="DecemberII" localSheetId="15">#REF!</definedName>
    <definedName name="DecemberII">#REF!</definedName>
    <definedName name="DecemberL" localSheetId="3">#REF!</definedName>
    <definedName name="DecemberL" localSheetId="8">#REF!</definedName>
    <definedName name="DecemberL" localSheetId="15">#REF!</definedName>
    <definedName name="DecemberL">#REF!</definedName>
    <definedName name="DEM" localSheetId="3">#REF!</definedName>
    <definedName name="DEM" localSheetId="8">#REF!</definedName>
    <definedName name="DEM" localSheetId="15">#REF!</definedName>
    <definedName name="DEM">#REF!</definedName>
    <definedName name="DEPO_dt" localSheetId="3">#REF!</definedName>
    <definedName name="DEPO_dt" localSheetId="8">#REF!</definedName>
    <definedName name="DEPO_dt" localSheetId="15">#REF!</definedName>
    <definedName name="DEPO_dt">#REF!</definedName>
    <definedName name="DEPO_dw" localSheetId="3">#REF!</definedName>
    <definedName name="DEPO_dw" localSheetId="8">#REF!</definedName>
    <definedName name="DEPO_dw" localSheetId="15">#REF!</definedName>
    <definedName name="DEPO_dw">#REF!</definedName>
    <definedName name="DF_AIB" localSheetId="3">[23]disc_new!#REF!</definedName>
    <definedName name="DF_AIB" localSheetId="8">[23]disc_new!#REF!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3">OFFSET(#REF!,0,0,COUNT(#REF!),1)</definedName>
    <definedName name="df_curve" localSheetId="8">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3">#REF!</definedName>
    <definedName name="DFCHF" localSheetId="8">#REF!</definedName>
    <definedName name="DFCHF" localSheetId="15">#REF!</definedName>
    <definedName name="DFCHF">#REF!</definedName>
    <definedName name="DFCHF3006" localSheetId="3">#REF!</definedName>
    <definedName name="DFCHF3006" localSheetId="8">#REF!</definedName>
    <definedName name="DFCHF3006" localSheetId="15">#REF!</definedName>
    <definedName name="DFCHF3006">#REF!</definedName>
    <definedName name="DFCHF3009" localSheetId="3">#REF!</definedName>
    <definedName name="DFCHF3009" localSheetId="8">#REF!</definedName>
    <definedName name="DFCHF3009" localSheetId="15">#REF!</definedName>
    <definedName name="DFCHF3009">#REF!</definedName>
    <definedName name="DFCHF3112" localSheetId="3">#REF!</definedName>
    <definedName name="DFCHF3112" localSheetId="8">#REF!</definedName>
    <definedName name="DFCHF3112" localSheetId="15">#REF!</definedName>
    <definedName name="DFCHF3112">#REF!</definedName>
    <definedName name="dfdgbfdg" localSheetId="3">'[14]Table 39_'!#REF!</definedName>
    <definedName name="dfdgbfdg" localSheetId="8">'[14]Table 39_'!#REF!</definedName>
    <definedName name="dfdgbfdg" localSheetId="15">'[14]Table 39_'!#REF!</definedName>
    <definedName name="dfdgbfdg">'[14]Table 39_'!#REF!</definedName>
    <definedName name="DFEUR" localSheetId="3">#REF!</definedName>
    <definedName name="DFEUR" localSheetId="8">#REF!</definedName>
    <definedName name="DFEUR" localSheetId="15">#REF!</definedName>
    <definedName name="DFEUR">#REF!</definedName>
    <definedName name="DFEUR3006" localSheetId="3">#REF!</definedName>
    <definedName name="DFEUR3006" localSheetId="8">#REF!</definedName>
    <definedName name="DFEUR3006" localSheetId="15">#REF!</definedName>
    <definedName name="DFEUR3006">#REF!</definedName>
    <definedName name="DFEUR3009" localSheetId="3">#REF!</definedName>
    <definedName name="DFEUR3009" localSheetId="8">#REF!</definedName>
    <definedName name="DFEUR3009" localSheetId="15">#REF!</definedName>
    <definedName name="DFEUR3009">#REF!</definedName>
    <definedName name="DFEUR3112" localSheetId="3">#REF!</definedName>
    <definedName name="DFEUR3112" localSheetId="8">#REF!</definedName>
    <definedName name="DFEUR3112" localSheetId="15">#REF!</definedName>
    <definedName name="DFEUR3112">#REF!</definedName>
    <definedName name="DFJPY" localSheetId="3">#REF!</definedName>
    <definedName name="DFJPY" localSheetId="8">#REF!</definedName>
    <definedName name="DFJPY" localSheetId="15">#REF!</definedName>
    <definedName name="DFJPY">#REF!</definedName>
    <definedName name="DFJPY3006" localSheetId="3">#REF!</definedName>
    <definedName name="DFJPY3006" localSheetId="8">#REF!</definedName>
    <definedName name="DFJPY3006" localSheetId="15">#REF!</definedName>
    <definedName name="DFJPY3006">#REF!</definedName>
    <definedName name="DFJPY3009" localSheetId="3">#REF!</definedName>
    <definedName name="DFJPY3009" localSheetId="8">#REF!</definedName>
    <definedName name="DFJPY3009" localSheetId="15">#REF!</definedName>
    <definedName name="DFJPY3009">#REF!</definedName>
    <definedName name="DFJPY3112" localSheetId="3">#REF!</definedName>
    <definedName name="DFJPY3112" localSheetId="8">#REF!</definedName>
    <definedName name="DFJPY3112" localSheetId="15">#REF!</definedName>
    <definedName name="DFJPY3112">#REF!</definedName>
    <definedName name="DFPLN" localSheetId="3">#REF!</definedName>
    <definedName name="DFPLN" localSheetId="8">#REF!</definedName>
    <definedName name="DFPLN" localSheetId="15">#REF!</definedName>
    <definedName name="DFPLN">#REF!</definedName>
    <definedName name="DFPLN3006" localSheetId="3">#REF!</definedName>
    <definedName name="DFPLN3006" localSheetId="8">#REF!</definedName>
    <definedName name="DFPLN3006" localSheetId="15">#REF!</definedName>
    <definedName name="DFPLN3006">#REF!</definedName>
    <definedName name="DFPLN3009" localSheetId="3">#REF!</definedName>
    <definedName name="DFPLN3009" localSheetId="8">#REF!</definedName>
    <definedName name="DFPLN3009" localSheetId="15">#REF!</definedName>
    <definedName name="DFPLN3009">#REF!</definedName>
    <definedName name="DFPLN3112" localSheetId="3">#REF!</definedName>
    <definedName name="DFPLN3112" localSheetId="8">#REF!</definedName>
    <definedName name="DFPLN3112" localSheetId="15">#REF!</definedName>
    <definedName name="DFPLN3112">#REF!</definedName>
    <definedName name="dfr" localSheetId="3">#REF!</definedName>
    <definedName name="dfr" localSheetId="8">#REF!</definedName>
    <definedName name="dfr" localSheetId="15">#REF!</definedName>
    <definedName name="dfr">#REF!</definedName>
    <definedName name="dfrty" localSheetId="3">#REF!</definedName>
    <definedName name="dfrty" localSheetId="8">#REF!</definedName>
    <definedName name="dfrty" localSheetId="15">#REF!</definedName>
    <definedName name="dfrty">#REF!</definedName>
    <definedName name="DFUSD" localSheetId="3">#REF!</definedName>
    <definedName name="DFUSD" localSheetId="8">#REF!</definedName>
    <definedName name="DFUSD" localSheetId="15">#REF!</definedName>
    <definedName name="DFUSD">#REF!</definedName>
    <definedName name="DFUSD3006" localSheetId="3">#REF!</definedName>
    <definedName name="DFUSD3006" localSheetId="8">#REF!</definedName>
    <definedName name="DFUSD3006" localSheetId="15">#REF!</definedName>
    <definedName name="DFUSD3006">#REF!</definedName>
    <definedName name="DFUSD3009" localSheetId="3">#REF!</definedName>
    <definedName name="DFUSD3009" localSheetId="8">#REF!</definedName>
    <definedName name="DFUSD3009" localSheetId="15">#REF!</definedName>
    <definedName name="DFUSD3009">#REF!</definedName>
    <definedName name="DFUSD3112" localSheetId="3">#REF!</definedName>
    <definedName name="DFUSD3112" localSheetId="8">#REF!</definedName>
    <definedName name="DFUSD3112" localSheetId="15">#REF!</definedName>
    <definedName name="DFUSD3112">#REF!</definedName>
    <definedName name="Dialog1_Button3_Click">[2]!Dialog1_Button3_Click</definedName>
    <definedName name="DICT">[32]Słownik!$A$7:$C$338</definedName>
    <definedName name="disch" localSheetId="3">[19]S.P.13!#REF!</definedName>
    <definedName name="disch" localSheetId="8">[19]S.P.13!#REF!</definedName>
    <definedName name="disch" localSheetId="15">[19]S.P.13!#REF!</definedName>
    <definedName name="disch">[19]S.P.13!#REF!</definedName>
    <definedName name="discount_factors">OFFSET('[33]Zero Curve'!$A$113,0,0,COUNT('[33]Zero Curve'!$A$113:$A$200),2)</definedName>
    <definedName name="dit" localSheetId="3">#REF!</definedName>
    <definedName name="dit" localSheetId="8">#REF!</definedName>
    <definedName name="dit" localSheetId="15">#REF!</definedName>
    <definedName name="dit">#REF!</definedName>
    <definedName name="DMDochody2000M" localSheetId="3">#REF!</definedName>
    <definedName name="DMDochody2000M" localSheetId="8">#REF!</definedName>
    <definedName name="DMDochody2000M" localSheetId="15">#REF!</definedName>
    <definedName name="DMDochody2000M">#REF!</definedName>
    <definedName name="DMDochody2000Y" localSheetId="3">#REF!</definedName>
    <definedName name="DMDochody2000Y" localSheetId="8">#REF!</definedName>
    <definedName name="DMDochody2000Y" localSheetId="15">#REF!</definedName>
    <definedName name="DMDochody2000Y">#REF!</definedName>
    <definedName name="DMDochody2001M" localSheetId="3">#REF!</definedName>
    <definedName name="DMDochody2001M" localSheetId="8">#REF!</definedName>
    <definedName name="DMDochody2001M" localSheetId="15">#REF!</definedName>
    <definedName name="DMDochody2001M">#REF!</definedName>
    <definedName name="DMDochody2001Y" localSheetId="3">#REF!</definedName>
    <definedName name="DMDochody2001Y" localSheetId="8">#REF!</definedName>
    <definedName name="DMDochody2001Y" localSheetId="15">#REF!</definedName>
    <definedName name="DMDochody2001Y">#REF!</definedName>
    <definedName name="DMobroty2000M" localSheetId="3">#REF!</definedName>
    <definedName name="DMobroty2000M" localSheetId="8">#REF!</definedName>
    <definedName name="DMobroty2000M" localSheetId="15">#REF!</definedName>
    <definedName name="DMobroty2000M">#REF!</definedName>
    <definedName name="DMobroty2000Y" localSheetId="3">#REF!</definedName>
    <definedName name="DMobroty2000Y" localSheetId="8">#REF!</definedName>
    <definedName name="DMobroty2000Y" localSheetId="15">#REF!</definedName>
    <definedName name="DMobroty2000Y">#REF!</definedName>
    <definedName name="DMobroty2001M" localSheetId="3">#REF!</definedName>
    <definedName name="DMobroty2001M" localSheetId="8">#REF!</definedName>
    <definedName name="DMobroty2001M" localSheetId="15">#REF!</definedName>
    <definedName name="DMobroty2001M">#REF!</definedName>
    <definedName name="DMobroty2001Y" localSheetId="3">#REF!</definedName>
    <definedName name="DMobroty2001Y" localSheetId="8">#REF!</definedName>
    <definedName name="DMobroty2001Y" localSheetId="15">#REF!</definedName>
    <definedName name="DMobroty2001Y">#REF!</definedName>
    <definedName name="DMWBK2000M" localSheetId="3">#REF!</definedName>
    <definedName name="DMWBK2000M" localSheetId="8">#REF!</definedName>
    <definedName name="DMWBK2000M" localSheetId="15">#REF!</definedName>
    <definedName name="DMWBK2000M">#REF!</definedName>
    <definedName name="DMWBK2000Y" localSheetId="3">#REF!</definedName>
    <definedName name="DMWBK2000Y" localSheetId="8">#REF!</definedName>
    <definedName name="DMWBK2000Y" localSheetId="15">#REF!</definedName>
    <definedName name="DMWBK2000Y">#REF!</definedName>
    <definedName name="DMWBK2001M" localSheetId="3">#REF!</definedName>
    <definedName name="DMWBK2001M" localSheetId="8">#REF!</definedName>
    <definedName name="DMWBK2001M" localSheetId="15">#REF!</definedName>
    <definedName name="DMWBK2001M">#REF!</definedName>
    <definedName name="DMWBK2001Y" localSheetId="3">#REF!</definedName>
    <definedName name="DMWBK2001Y" localSheetId="8">#REF!</definedName>
    <definedName name="DMWBK2001Y" localSheetId="15">#REF!</definedName>
    <definedName name="DMWBK2001Y">#REF!</definedName>
    <definedName name="do_usunie" localSheetId="0" hidden="1">{"'BZ SA P&amp;l (fORECAST)'!$A$1:$BR$26"}</definedName>
    <definedName name="do_usunie" hidden="1">{"'BZ SA P&amp;l (fORECAST)'!$A$1:$BR$26"}</definedName>
    <definedName name="dochody_skons" localSheetId="3">#REF!</definedName>
    <definedName name="dochody_skons" localSheetId="8">#REF!</definedName>
    <definedName name="dochody_skons" localSheetId="15">#REF!</definedName>
    <definedName name="dochody_skons" localSheetId="16">#REF!</definedName>
    <definedName name="dochody_skons">#REF!</definedName>
    <definedName name="DPI" localSheetId="3">#REF!</definedName>
    <definedName name="DPI" localSheetId="8">#REF!</definedName>
    <definedName name="DPI" localSheetId="15">#REF!</definedName>
    <definedName name="DPI">#REF!</definedName>
    <definedName name="ds" localSheetId="0" hidden="1">{"'BZ SA P&amp;l (fORECAST)'!$A$1:$BR$26"}</definedName>
    <definedName name="ds" hidden="1">{"'BZ SA P&amp;l (fORECAST)'!$A$1:$BR$26"}</definedName>
    <definedName name="dsa" localSheetId="3">#REF!</definedName>
    <definedName name="dsa" localSheetId="8">#REF!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3">#REF!</definedName>
    <definedName name="DSI" localSheetId="8">#REF!</definedName>
    <definedName name="DSI" localSheetId="15">#REF!</definedName>
    <definedName name="DSI">#REF!</definedName>
    <definedName name="DTI" localSheetId="3">#REF!</definedName>
    <definedName name="DTI" localSheetId="8">#REF!</definedName>
    <definedName name="DTI" localSheetId="15">#REF!</definedName>
    <definedName name="DTI">#REF!</definedName>
    <definedName name="duik">[23]disc_new!$A$3</definedName>
    <definedName name="dywidendy" localSheetId="3">#REF!</definedName>
    <definedName name="dywidendy" localSheetId="8">#REF!</definedName>
    <definedName name="dywidendy" localSheetId="15">#REF!</definedName>
    <definedName name="dywidendy" localSheetId="16">#REF!</definedName>
    <definedName name="dywidendy">#REF!</definedName>
    <definedName name="e" localSheetId="0" hidden="1">{"'BZ SA P&amp;l (fORECAST)'!$A$1:$BR$26"}</definedName>
    <definedName name="e"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3">[34]FBN010A_2!#REF!</definedName>
    <definedName name="ek.FBN010A_2" localSheetId="8">[34]FBN010A_2!#REF!</definedName>
    <definedName name="ek.FBN010A_2" localSheetId="15">[34]FBN010A_2!#REF!</definedName>
    <definedName name="ek.FBN010A_2">[34]FBN010A_2!#REF!</definedName>
    <definedName name="ek.FBN019_4" localSheetId="3">#REF!</definedName>
    <definedName name="ek.FBN019_4" localSheetId="8">#REF!</definedName>
    <definedName name="ek.FBN019_4" localSheetId="15">#REF!</definedName>
    <definedName name="ek.FBN019_4">#REF!</definedName>
    <definedName name="ek.FBN019_6" localSheetId="3">#REF!</definedName>
    <definedName name="ek.FBN019_6" localSheetId="8">#REF!</definedName>
    <definedName name="ek.FBN019_6" localSheetId="15">#REF!</definedName>
    <definedName name="ek.FBN019_6">#REF!</definedName>
    <definedName name="ek.FBN019_7" localSheetId="3">#REF!</definedName>
    <definedName name="ek.FBN019_7" localSheetId="8">#REF!</definedName>
    <definedName name="ek.FBN019_7" localSheetId="15">#REF!</definedName>
    <definedName name="ek.FBN019_7">#REF!</definedName>
    <definedName name="ek.FBN019_8" localSheetId="3">#REF!</definedName>
    <definedName name="ek.FBN019_8" localSheetId="8">#REF!</definedName>
    <definedName name="ek.FBN019_8" localSheetId="15">#REF!</definedName>
    <definedName name="ek.FBN019_8">#REF!</definedName>
    <definedName name="ek.FBN020_2" localSheetId="3">#REF!</definedName>
    <definedName name="ek.FBN020_2" localSheetId="8">#REF!</definedName>
    <definedName name="ek.FBN020_2" localSheetId="15">#REF!</definedName>
    <definedName name="ek.FBN020_2">#REF!</definedName>
    <definedName name="ek.FIN004A" localSheetId="3">'[34]FIN004A i 4B'!#REF!</definedName>
    <definedName name="ek.FIN004A" localSheetId="8">'[34]FIN004A i 4B'!#REF!</definedName>
    <definedName name="ek.FIN004A" localSheetId="15">'[34]FIN004A i 4B'!#REF!</definedName>
    <definedName name="ek.FIN004A">'[34]FIN004A i 4B'!#REF!</definedName>
    <definedName name="ek.FIN005_1" localSheetId="3">#REF!</definedName>
    <definedName name="ek.FIN005_1" localSheetId="8">#REF!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8">#REF!</definedName>
    <definedName name="ela" localSheetId="15">#REF!</definedName>
    <definedName name="ela" localSheetId="16">#REF!</definedName>
    <definedName name="ela">#REF!</definedName>
    <definedName name="emisja" localSheetId="3">#REF!</definedName>
    <definedName name="emisja" localSheetId="8">#REF!</definedName>
    <definedName name="emisja" localSheetId="15">#REF!</definedName>
    <definedName name="emisja" localSheetId="16">#REF!</definedName>
    <definedName name="emisja">#REF!</definedName>
    <definedName name="ENGLISH" localSheetId="3">#REF!</definedName>
    <definedName name="ENGLISH" localSheetId="8">#REF!</definedName>
    <definedName name="ENGLISH" localSheetId="15">#REF!</definedName>
    <definedName name="ENGLISH">#REF!</definedName>
    <definedName name="EPO_List">[35]SMT_List!$A$38:$A$59</definedName>
    <definedName name="EQI" localSheetId="3">#REF!</definedName>
    <definedName name="EQI" localSheetId="8">#REF!</definedName>
    <definedName name="EQI" localSheetId="15">#REF!</definedName>
    <definedName name="EQI">#REF!</definedName>
    <definedName name="EUR" localSheetId="3">#REF!</definedName>
    <definedName name="EUR" localSheetId="8">#REF!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3">#REF!</definedName>
    <definedName name="EURPLN" localSheetId="8">#REF!</definedName>
    <definedName name="EURPLN" localSheetId="15">#REF!</definedName>
    <definedName name="EURPLN">#REF!</definedName>
    <definedName name="EURPLN1M" localSheetId="3">#REF!</definedName>
    <definedName name="EURPLN1M" localSheetId="8">#REF!</definedName>
    <definedName name="EURPLN1M" localSheetId="15">#REF!</definedName>
    <definedName name="EURPLN1M">#REF!</definedName>
    <definedName name="EURPLN3006" localSheetId="3">#REF!</definedName>
    <definedName name="EURPLN3006" localSheetId="8">#REF!</definedName>
    <definedName name="EURPLN3006" localSheetId="15">#REF!</definedName>
    <definedName name="EURPLN3006">#REF!</definedName>
    <definedName name="EURPLN3009" localSheetId="3">#REF!</definedName>
    <definedName name="EURPLN3009" localSheetId="8">#REF!</definedName>
    <definedName name="EURPLN3009" localSheetId="15">#REF!</definedName>
    <definedName name="EURPLN3009">#REF!</definedName>
    <definedName name="EURPLN3112" localSheetId="3">#REF!</definedName>
    <definedName name="EURPLN3112" localSheetId="8">#REF!</definedName>
    <definedName name="EURPLN3112" localSheetId="15">#REF!</definedName>
    <definedName name="EURPLN3112">#REF!</definedName>
    <definedName name="ew.FBN019_4" localSheetId="3">#REF!</definedName>
    <definedName name="ew.FBN019_4" localSheetId="8">#REF!</definedName>
    <definedName name="ew.FBN019_4" localSheetId="15">#REF!</definedName>
    <definedName name="ew.FBN019_4">#REF!</definedName>
    <definedName name="ew.FBN019_6" localSheetId="3">#REF!</definedName>
    <definedName name="ew.FBN019_6" localSheetId="8">#REF!</definedName>
    <definedName name="ew.FBN019_6" localSheetId="15">#REF!</definedName>
    <definedName name="ew.FBN019_6">#REF!</definedName>
    <definedName name="ew.FBN019_7" localSheetId="3">#REF!</definedName>
    <definedName name="ew.FBN019_7" localSheetId="8">#REF!</definedName>
    <definedName name="ew.FBN019_7" localSheetId="15">#REF!</definedName>
    <definedName name="ew.FBN019_7">#REF!</definedName>
    <definedName name="ew.FBN019_8" localSheetId="3">#REF!</definedName>
    <definedName name="ew.FBN019_8" localSheetId="8">#REF!</definedName>
    <definedName name="ew.FBN019_8" localSheetId="15">#REF!</definedName>
    <definedName name="ew.FBN019_8">#REF!</definedName>
    <definedName name="ew.FBN020_2" localSheetId="3">#REF!</definedName>
    <definedName name="ew.FBN020_2" localSheetId="8">#REF!</definedName>
    <definedName name="ew.FBN020_2" localSheetId="15">#REF!</definedName>
    <definedName name="ew.FBN020_2">#REF!</definedName>
    <definedName name="ew.FIN005_1" localSheetId="3">#REF!</definedName>
    <definedName name="ew.FIN005_1" localSheetId="8">#REF!</definedName>
    <definedName name="ew.FIN005_1" localSheetId="15">#REF!</definedName>
    <definedName name="ew.FIN005_1">#REF!</definedName>
    <definedName name="FCI" localSheetId="3">#REF!</definedName>
    <definedName name="FCI" localSheetId="8">#REF!</definedName>
    <definedName name="FCI" localSheetId="15">#REF!</definedName>
    <definedName name="FCI">#REF!</definedName>
    <definedName name="fdsg" localSheetId="3">'[13]Table 39_'!#REF!</definedName>
    <definedName name="fdsg" localSheetId="8">'[13]Table 39_'!#REF!</definedName>
    <definedName name="fdsg" localSheetId="15">'[13]Table 39_'!#REF!</definedName>
    <definedName name="fdsg">'[13]Table 39_'!#REF!</definedName>
    <definedName name="fdtv" localSheetId="3">#REF!</definedName>
    <definedName name="fdtv" localSheetId="8">#REF!</definedName>
    <definedName name="fdtv" localSheetId="15">#REF!</definedName>
    <definedName name="fdtv">#REF!</definedName>
    <definedName name="FebruaryIC" localSheetId="3">#REF!</definedName>
    <definedName name="FebruaryIC" localSheetId="8">#REF!</definedName>
    <definedName name="FebruaryIC" localSheetId="15">#REF!</definedName>
    <definedName name="FebruaryIC">#REF!</definedName>
    <definedName name="FebruaryII" localSheetId="3">#REF!</definedName>
    <definedName name="FebruaryII" localSheetId="8">#REF!</definedName>
    <definedName name="FebruaryII" localSheetId="15">#REF!</definedName>
    <definedName name="FebruaryII">#REF!</definedName>
    <definedName name="FebruaryL" localSheetId="3">#REF!</definedName>
    <definedName name="FebruaryL" localSheetId="8">#REF!</definedName>
    <definedName name="FebruaryL" localSheetId="15">#REF!</definedName>
    <definedName name="FebruaryL">#REF!</definedName>
    <definedName name="Fed_FundsBanks" localSheetId="3">[19]S.P.23!#REF!</definedName>
    <definedName name="Fed_FundsBanks" localSheetId="8">[19]S.P.23!#REF!</definedName>
    <definedName name="Fed_FundsBanks" localSheetId="15">[19]S.P.23!#REF!</definedName>
    <definedName name="Fed_FundsBanks">[19]S.P.23!#REF!</definedName>
    <definedName name="Fed_fundsbanks_percent" localSheetId="3">[19]S.P.23!#REF!</definedName>
    <definedName name="Fed_fundsbanks_percent" localSheetId="8">[19]S.P.23!#REF!</definedName>
    <definedName name="Fed_fundsbanks_percent" localSheetId="15">[19]S.P.23!#REF!</definedName>
    <definedName name="Fed_fundsbanks_percent">[19]S.P.23!#REF!</definedName>
    <definedName name="Fed_fundsnon_bank_percent" localSheetId="3">[19]S.P.23!#REF!</definedName>
    <definedName name="Fed_fundsnon_bank_percent" localSheetId="8">[19]S.P.23!#REF!</definedName>
    <definedName name="Fed_fundsnon_bank_percent" localSheetId="15">[19]S.P.23!#REF!</definedName>
    <definedName name="Fed_fundsnon_bank_percent">[19]S.P.23!#REF!</definedName>
    <definedName name="Fed_Fundsnon_banks" localSheetId="3">[19]S.P.23!#REF!</definedName>
    <definedName name="Fed_Fundsnon_banks" localSheetId="8">[19]S.P.23!#REF!</definedName>
    <definedName name="Fed_Fundsnon_banks" localSheetId="15">[19]S.P.23!#REF!</definedName>
    <definedName name="Fed_Fundsnon_banks">[19]S.P.23!#REF!</definedName>
    <definedName name="fedfundsbanks" localSheetId="3">[19]S.P.23!#REF!</definedName>
    <definedName name="fedfundsbanks" localSheetId="8">[19]S.P.23!#REF!</definedName>
    <definedName name="fedfundsbanks" localSheetId="15">[19]S.P.23!#REF!</definedName>
    <definedName name="fedfundsbanks">[19]S.P.23!#REF!</definedName>
    <definedName name="fedfundsnon_banks" localSheetId="3">[19]S.P.23!#REF!</definedName>
    <definedName name="fedfundsnon_banks" localSheetId="8">[19]S.P.23!#REF!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3">#REF!</definedName>
    <definedName name="ffmovs" localSheetId="8">#REF!</definedName>
    <definedName name="ffmovs" localSheetId="15">#REF!</definedName>
    <definedName name="ffmovs">#REF!</definedName>
    <definedName name="fg" localSheetId="0" hidden="1">{"'BZ SA P&amp;l (fORECAST)'!$A$1:$BR$26"}</definedName>
    <definedName name="fg" hidden="1">{"'BZ SA P&amp;l (fORECAST)'!$A$1:$BR$26"}</definedName>
    <definedName name="fgf" localSheetId="3">'[15]Table 39_'!#REF!</definedName>
    <definedName name="fgf" localSheetId="8">'[15]Table 39_'!#REF!</definedName>
    <definedName name="fgf" localSheetId="15">'[15]Table 39_'!#REF!</definedName>
    <definedName name="fgf">'[15]Table 39_'!#REF!</definedName>
    <definedName name="fghjk">[2]!fghjk</definedName>
    <definedName name="fixing">[23]kursy!$A$1:$G$65536</definedName>
    <definedName name="FL2000M" localSheetId="3">#REF!</definedName>
    <definedName name="FL2000M" localSheetId="8">#REF!</definedName>
    <definedName name="FL2000M" localSheetId="15">#REF!</definedName>
    <definedName name="FL2000M">#REF!</definedName>
    <definedName name="FL2000Y" localSheetId="3">#REF!</definedName>
    <definedName name="FL2000Y" localSheetId="8">#REF!</definedName>
    <definedName name="FL2000Y" localSheetId="15">#REF!</definedName>
    <definedName name="FL2000Y">#REF!</definedName>
    <definedName name="FL2001M" localSheetId="3">#REF!</definedName>
    <definedName name="FL2001M" localSheetId="8">#REF!</definedName>
    <definedName name="FL2001M" localSheetId="15">#REF!</definedName>
    <definedName name="FL2001M">#REF!</definedName>
    <definedName name="FL2001Y" localSheetId="3">#REF!</definedName>
    <definedName name="FL2001Y" localSheetId="8">#REF!</definedName>
    <definedName name="FL2001Y" localSheetId="15">#REF!</definedName>
    <definedName name="FL2001Y">#REF!</definedName>
    <definedName name="FLHPINC" localSheetId="3">#REF!</definedName>
    <definedName name="FLHPINC" localSheetId="8">#REF!</definedName>
    <definedName name="FLHPINC" localSheetId="15">#REF!</definedName>
    <definedName name="FLHPINC">#REF!</definedName>
    <definedName name="flrent" localSheetId="3">#REF!</definedName>
    <definedName name="flrent" localSheetId="8">#REF!</definedName>
    <definedName name="flrent" localSheetId="15">#REF!</definedName>
    <definedName name="flrent">#REF!</definedName>
    <definedName name="Format" localSheetId="3">#REF!</definedName>
    <definedName name="Format" localSheetId="8">#REF!</definedName>
    <definedName name="Format" localSheetId="15">#REF!</definedName>
    <definedName name="Format">#REF!</definedName>
    <definedName name="FRA_dt" localSheetId="3">#REF!</definedName>
    <definedName name="FRA_dt" localSheetId="8">#REF!</definedName>
    <definedName name="FRA_dt" localSheetId="15">#REF!</definedName>
    <definedName name="FRA_dt">#REF!</definedName>
    <definedName name="Frequency">[20]Lists!$A$21:$A$25</definedName>
    <definedName name="FS" localSheetId="0" hidden="1">{"'BZ SA P&amp;l (fORECAST)'!$A$1:$BR$26"}</definedName>
    <definedName name="FS" hidden="1">{"'BZ SA P&amp;l (fORECAST)'!$A$1:$BR$26"}</definedName>
    <definedName name="ftyf" localSheetId="0" hidden="1">{"'BZ SA P&amp;l (fORECAST)'!$A$1:$BR$26"}</definedName>
    <definedName name="ftyf" hidden="1">{"'BZ SA P&amp;l (fORECAST)'!$A$1:$BR$26"}</definedName>
    <definedName name="FUND2000M" localSheetId="3">#REF!</definedName>
    <definedName name="FUND2000M" localSheetId="8">#REF!</definedName>
    <definedName name="FUND2000M" localSheetId="15">#REF!</definedName>
    <definedName name="FUND2000M">#REF!</definedName>
    <definedName name="FUND2000Y" localSheetId="3">#REF!</definedName>
    <definedName name="FUND2000Y" localSheetId="8">#REF!</definedName>
    <definedName name="FUND2000Y" localSheetId="15">#REF!</definedName>
    <definedName name="FUND2000Y">#REF!</definedName>
    <definedName name="FUND2001M" localSheetId="3">#REF!</definedName>
    <definedName name="FUND2001M" localSheetId="8">#REF!</definedName>
    <definedName name="FUND2001M" localSheetId="15">#REF!</definedName>
    <definedName name="FUND2001M">#REF!</definedName>
    <definedName name="FUND2001Y" localSheetId="3">#REF!</definedName>
    <definedName name="FUND2001Y" localSheetId="8">#REF!</definedName>
    <definedName name="FUND2001Y" localSheetId="15">#REF!</definedName>
    <definedName name="FUND2001Y">#REF!</definedName>
    <definedName name="GBH2000M" localSheetId="3">#REF!</definedName>
    <definedName name="GBH2000M" localSheetId="8">#REF!</definedName>
    <definedName name="GBH2000M" localSheetId="15">#REF!</definedName>
    <definedName name="GBH2000M">#REF!</definedName>
    <definedName name="GBH2000Y" localSheetId="3">#REF!</definedName>
    <definedName name="GBH2000Y" localSheetId="8">#REF!</definedName>
    <definedName name="GBH2000Y" localSheetId="15">#REF!</definedName>
    <definedName name="GBH2000Y">#REF!</definedName>
    <definedName name="GBH2001M" localSheetId="3">#REF!</definedName>
    <definedName name="GBH2001M" localSheetId="8">#REF!</definedName>
    <definedName name="GBH2001M" localSheetId="15">#REF!</definedName>
    <definedName name="GBH2001M">#REF!</definedName>
    <definedName name="GBH2001Y" localSheetId="3">#REF!</definedName>
    <definedName name="GBH2001Y" localSheetId="8">#REF!</definedName>
    <definedName name="GBH2001Y" localSheetId="15">#REF!</definedName>
    <definedName name="GBH2001Y">#REF!</definedName>
    <definedName name="GBP" localSheetId="3">#REF!</definedName>
    <definedName name="GBP" localSheetId="8">#REF!</definedName>
    <definedName name="GBP" localSheetId="15">#REF!</definedName>
    <definedName name="GBP">#REF!</definedName>
    <definedName name="gdwill1" localSheetId="3">[19]S.P.29!#REF!</definedName>
    <definedName name="gdwill1" localSheetId="8">[19]S.P.29!#REF!</definedName>
    <definedName name="gdwill1" localSheetId="15">[19]S.P.29!#REF!</definedName>
    <definedName name="gdwill1">[19]S.P.29!#REF!</definedName>
    <definedName name="gdwill2" localSheetId="3">[19]S.P.29!#REF!</definedName>
    <definedName name="gdwill2" localSheetId="8">[19]S.P.29!#REF!</definedName>
    <definedName name="gdwill2" localSheetId="15">[19]S.P.29!#REF!</definedName>
    <definedName name="gdwill2">[19]S.P.29!#REF!</definedName>
    <definedName name="gdwill3" localSheetId="3">[19]S.P.29!#REF!</definedName>
    <definedName name="gdwill3" localSheetId="8">[19]S.P.29!#REF!</definedName>
    <definedName name="gdwill3" localSheetId="15">[19]S.P.29!#REF!</definedName>
    <definedName name="gdwill3">[19]S.P.29!#REF!</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3">#REF!</definedName>
    <definedName name="GII" localSheetId="8">#REF!</definedName>
    <definedName name="GII" localSheetId="15">#REF!</definedName>
    <definedName name="GII">#REF!</definedName>
    <definedName name="gilts" localSheetId="3">[19]S.P.2!#REF!</definedName>
    <definedName name="gilts" localSheetId="8">[19]S.P.2!#REF!</definedName>
    <definedName name="gilts" localSheetId="15">[19]S.P.2!#REF!</definedName>
    <definedName name="gilts">[19]S.P.2!#REF!</definedName>
    <definedName name="gilts10" localSheetId="3">[19]S.P.3!#REF!</definedName>
    <definedName name="gilts10" localSheetId="8">[19]S.P.3!#REF!</definedName>
    <definedName name="gilts10" localSheetId="15">[19]S.P.3!#REF!</definedName>
    <definedName name="gilts10">[19]S.P.3!#REF!</definedName>
    <definedName name="gilts20" localSheetId="3">[19]S.P.2!#REF!</definedName>
    <definedName name="gilts20" localSheetId="8">[19]S.P.2!#REF!</definedName>
    <definedName name="gilts20" localSheetId="15">[19]S.P.2!#REF!</definedName>
    <definedName name="gilts20">[19]S.P.2!#REF!</definedName>
    <definedName name="GotoErrGrid" localSheetId="3">#REF!</definedName>
    <definedName name="GotoErrGrid" localSheetId="8">#REF!</definedName>
    <definedName name="GotoErrGrid" localSheetId="15">#REF!</definedName>
    <definedName name="GotoErrGrid">#REF!</definedName>
    <definedName name="GotoErrMsg" localSheetId="3">#REF!</definedName>
    <definedName name="GotoErrMsg" localSheetId="8">#REF!</definedName>
    <definedName name="GotoErrMsg" localSheetId="15">#REF!</definedName>
    <definedName name="GotoErrMsg">#REF!</definedName>
    <definedName name="Gototitles" localSheetId="3">#REF!</definedName>
    <definedName name="Gototitles" localSheetId="8">#REF!</definedName>
    <definedName name="Gototitles" localSheetId="15">#REF!</definedName>
    <definedName name="Gototitles">#REF!</definedName>
    <definedName name="Gotówka_i_operacje_z_bankiem_centralnym" localSheetId="3">#REF!</definedName>
    <definedName name="Gotówka_i_operacje_z_bankiem_centralnym" localSheetId="8">#REF!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3">#REF!</definedName>
    <definedName name="Grading" localSheetId="8">#REF!</definedName>
    <definedName name="Grading" localSheetId="15">#REF!</definedName>
    <definedName name="Grading" localSheetId="16">#REF!</definedName>
    <definedName name="Grading">#REF!</definedName>
    <definedName name="groshedg20" localSheetId="3">[19]S.P.2!#REF!</definedName>
    <definedName name="groshedg20" localSheetId="8">[19]S.P.2!#REF!</definedName>
    <definedName name="groshedg20" localSheetId="15">[19]S.P.2!#REF!</definedName>
    <definedName name="groshedg20">[19]S.P.2!#REF!</definedName>
    <definedName name="grosinv20" localSheetId="3">[19]S.P.2!#REF!</definedName>
    <definedName name="grosinv20" localSheetId="8">[19]S.P.2!#REF!</definedName>
    <definedName name="grosinv20" localSheetId="15">[19]S.P.2!#REF!</definedName>
    <definedName name="grosinv20">[19]S.P.2!#REF!</definedName>
    <definedName name="grprelief_paid" localSheetId="3">#REF!</definedName>
    <definedName name="grprelief_paid" localSheetId="8">#REF!</definedName>
    <definedName name="grprelief_paid" localSheetId="15">#REF!</definedName>
    <definedName name="grprelief_paid">#REF!</definedName>
    <definedName name="grprelief_received" localSheetId="3">#REF!</definedName>
    <definedName name="grprelief_received" localSheetId="8">#REF!</definedName>
    <definedName name="grprelief_received" localSheetId="15">#REF!</definedName>
    <definedName name="grprelief_received">#REF!</definedName>
    <definedName name="grupa" localSheetId="4">[36]grupa!#REF!</definedName>
    <definedName name="grupa" localSheetId="3">[36]grupa!#REF!</definedName>
    <definedName name="grupa" localSheetId="8">[36]grupa!#REF!</definedName>
    <definedName name="grupa" localSheetId="15">[36]grupa!#REF!</definedName>
    <definedName name="grupa" localSheetId="16">[37]grupa!#REF!</definedName>
    <definedName name="grupa">[36]grupa!#REF!</definedName>
    <definedName name="Grupa2000M" localSheetId="3">#REF!</definedName>
    <definedName name="Grupa2000M" localSheetId="8">#REF!</definedName>
    <definedName name="Grupa2000M" localSheetId="15">#REF!</definedName>
    <definedName name="Grupa2000M">#REF!</definedName>
    <definedName name="Grupa2000Y" localSheetId="3">#REF!</definedName>
    <definedName name="Grupa2000Y" localSheetId="8">#REF!</definedName>
    <definedName name="Grupa2000Y" localSheetId="15">#REF!</definedName>
    <definedName name="Grupa2000Y">#REF!</definedName>
    <definedName name="Grupa2001M" localSheetId="3">#REF!</definedName>
    <definedName name="Grupa2001M" localSheetId="8">#REF!</definedName>
    <definedName name="Grupa2001M" localSheetId="15">#REF!</definedName>
    <definedName name="Grupa2001M">#REF!</definedName>
    <definedName name="Grupa2001Y" localSheetId="3">#REF!</definedName>
    <definedName name="Grupa2001Y" localSheetId="8">#REF!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0" hidden="1">{"'BZ SA P&amp;l (fORECAST)'!$A$1:$BR$26"}</definedName>
    <definedName name="hdjhsusisdsdf" hidden="1">{"'BZ SA P&amp;l (fORECAST)'!$A$1:$BR$26"}</definedName>
    <definedName name="Header" localSheetId="3">#REF!</definedName>
    <definedName name="Header" localSheetId="8">#REF!</definedName>
    <definedName name="Header" localSheetId="15">#REF!</definedName>
    <definedName name="Header">#REF!</definedName>
    <definedName name="Hedge" localSheetId="3">#REF!</definedName>
    <definedName name="Hedge" localSheetId="8">#REF!</definedName>
    <definedName name="Hedge" localSheetId="15">#REF!</definedName>
    <definedName name="Hedge">#REF!</definedName>
    <definedName name="hedge_07" localSheetId="3">#REF!</definedName>
    <definedName name="hedge_07" localSheetId="8">#REF!</definedName>
    <definedName name="hedge_07" localSheetId="15">#REF!</definedName>
    <definedName name="hedge_07">#REF!</definedName>
    <definedName name="hedge_08" localSheetId="3">#REF!</definedName>
    <definedName name="hedge_08" localSheetId="8">#REF!</definedName>
    <definedName name="hedge_08" localSheetId="15">#REF!</definedName>
    <definedName name="hedge_08">#REF!</definedName>
    <definedName name="hefjwdfjk" localSheetId="3">'[5]wybrane dane finansowe 1'!#REF!</definedName>
    <definedName name="hefjwdfjk" localSheetId="8">'[5]wybrane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0" hidden="1">{"'BZ SA P&amp;l (fORECAST)'!$A$1:$BR$26"}</definedName>
    <definedName name="hjskaa" hidden="1">{"'BZ SA P&amp;l (fORECAST)'!$A$1:$BR$26"}</definedName>
    <definedName name="hjsufyufdfsfsf">#N/A</definedName>
    <definedName name="ho" localSheetId="3">#REF!</definedName>
    <definedName name="ho" localSheetId="8">#REF!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3">#REF!</definedName>
    <definedName name="hy" localSheetId="8">#REF!</definedName>
    <definedName name="hy" localSheetId="15">#REF!</definedName>
    <definedName name="hy">#REF!</definedName>
    <definedName name="HypDateTimeFormat">"mm/dd/yy HH:MM AM/PM"</definedName>
    <definedName name="HypIntgFormat">"###0"</definedName>
    <definedName name="HypRealFormat">"#,##0.#####"</definedName>
    <definedName name="hyukj" localSheetId="3">#REF!</definedName>
    <definedName name="hyukj" localSheetId="8">#REF!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3">#REF!</definedName>
    <definedName name="IAF06_2007" localSheetId="8">#REF!</definedName>
    <definedName name="IAF06_2007" localSheetId="15">#REF!</definedName>
    <definedName name="IAF06_2007">#REF!</definedName>
    <definedName name="IAF2006_2" localSheetId="3">#REF!</definedName>
    <definedName name="IAF2006_2" localSheetId="8">#REF!</definedName>
    <definedName name="IAF2006_2" localSheetId="15">#REF!</definedName>
    <definedName name="IAF2006_2">#REF!</definedName>
    <definedName name="IBNR" localSheetId="3">#REF!</definedName>
    <definedName name="IBNR" localSheetId="8">#REF!</definedName>
    <definedName name="IBNR" localSheetId="15">#REF!</definedName>
    <definedName name="IBNR">#REF!</definedName>
    <definedName name="ICBS" localSheetId="3">#REF!</definedName>
    <definedName name="ICBS" localSheetId="8">#REF!</definedName>
    <definedName name="ICBS" localSheetId="15">#REF!</definedName>
    <definedName name="ICBS">#REF!</definedName>
    <definedName name="ID" localSheetId="1">#REF!</definedName>
    <definedName name="ID" localSheetId="3">#REF!</definedName>
    <definedName name="ID" localSheetId="8">#REF!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8">#REF!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8">'[30]wybrane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3">#REF!</definedName>
    <definedName name="Industry" localSheetId="8">#REF!</definedName>
    <definedName name="Industry" localSheetId="15">#REF!</definedName>
    <definedName name="Industry" localSheetId="16">#REF!</definedName>
    <definedName name="Industry">#REF!</definedName>
    <definedName name="inf" localSheetId="3">#REF!</definedName>
    <definedName name="inf" localSheetId="8">#REF!</definedName>
    <definedName name="inf" localSheetId="15">#REF!</definedName>
    <definedName name="inf">#REF!</definedName>
    <definedName name="inf_2" localSheetId="3">#REF!</definedName>
    <definedName name="inf_2" localSheetId="8">#REF!</definedName>
    <definedName name="inf_2" localSheetId="15">#REF!</definedName>
    <definedName name="inf_2">#REF!</definedName>
    <definedName name="Informacja_dodatkowa07" localSheetId="3">#REF!</definedName>
    <definedName name="Informacja_dodatkowa07" localSheetId="8">#REF!</definedName>
    <definedName name="Informacja_dodatkowa07" localSheetId="15">#REF!</definedName>
    <definedName name="Informacja_dodatkowa07" localSheetId="16">#REF!</definedName>
    <definedName name="Informacja_dodatkowa07">#REF!</definedName>
    <definedName name="Informacja_dodatkowa08" localSheetId="3">#REF!</definedName>
    <definedName name="Informacja_dodatkowa08" localSheetId="8">#REF!</definedName>
    <definedName name="Informacja_dodatkowa08" localSheetId="15">#REF!</definedName>
    <definedName name="Informacja_dodatkowa08" localSheetId="16">#REF!</definedName>
    <definedName name="Informacja_dodatkowa08">#REF!</definedName>
    <definedName name="Investments_in_associates_12_2007" localSheetId="3">#REF!</definedName>
    <definedName name="Investments_in_associates_12_2007" localSheetId="8">#REF!</definedName>
    <definedName name="Investments_in_associates_12_2007" localSheetId="15">#REF!</definedName>
    <definedName name="Investments_in_associates_12_2007">#REF!</definedName>
    <definedName name="Investments_in_associates_12_2008" localSheetId="3">#REF!</definedName>
    <definedName name="Investments_in_associates_12_2008" localSheetId="8">#REF!</definedName>
    <definedName name="Investments_in_associates_12_2008" localSheetId="15">#REF!</definedName>
    <definedName name="Investments_in_associates_12_2008">#REF!</definedName>
    <definedName name="Inwestycje_w_podmioty" localSheetId="3">#REF!</definedName>
    <definedName name="Inwestycje_w_podmioty" localSheetId="8">#REF!</definedName>
    <definedName name="Inwestycje_w_podmioty" localSheetId="15">#REF!</definedName>
    <definedName name="Inwestycje_w_podmioty" localSheetId="16">#REF!</definedName>
    <definedName name="Inwestycje_w_podmioty">#REF!</definedName>
    <definedName name="Inwestycyjne_aktywa_finansowe" localSheetId="3">#REF!</definedName>
    <definedName name="Inwestycyjne_aktywa_finansowe" localSheetId="8">#REF!</definedName>
    <definedName name="Inwestycyjne_aktywa_finansowe" localSheetId="15">#REF!</definedName>
    <definedName name="Inwestycyjne_aktywa_finansowe" localSheetId="16">#REF!</definedName>
    <definedName name="Inwestycyjne_aktywa_finansowe">#REF!</definedName>
    <definedName name="IRS_dt" localSheetId="3">#REF!</definedName>
    <definedName name="IRS_dt" localSheetId="8">#REF!</definedName>
    <definedName name="IRS_dt" localSheetId="15">#REF!</definedName>
    <definedName name="IRS_dt">#REF!</definedName>
    <definedName name="IRS_dw" localSheetId="3">#REF!</definedName>
    <definedName name="IRS_dw" localSheetId="8">#REF!</definedName>
    <definedName name="IRS_dw" localSheetId="15">#REF!</definedName>
    <definedName name="IRS_dw">#REF!</definedName>
    <definedName name="IV_1" localSheetId="3">#REF!</definedName>
    <definedName name="IV_1" localSheetId="8">#REF!</definedName>
    <definedName name="IV_1" localSheetId="15">#REF!</definedName>
    <definedName name="IV_1">#REF!</definedName>
    <definedName name="IV_2" localSheetId="1">#REF!</definedName>
    <definedName name="IV_2" localSheetId="3">#REF!</definedName>
    <definedName name="IV_2" localSheetId="8">#REF!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3">#REF!</definedName>
    <definedName name="JanuaryL" localSheetId="8">#REF!</definedName>
    <definedName name="JanuaryL" localSheetId="15">#REF!</definedName>
    <definedName name="JanuaryL">#REF!</definedName>
    <definedName name="JedenRadekPodSestavou" localSheetId="3">#REF!</definedName>
    <definedName name="JedenRadekPodSestavou" localSheetId="8">#REF!</definedName>
    <definedName name="JedenRadekPodSestavou" localSheetId="15">#REF!</definedName>
    <definedName name="JedenRadekPodSestavou">#REF!</definedName>
    <definedName name="JedenRadekPodSestavou_11" localSheetId="3">#REF!</definedName>
    <definedName name="JedenRadekPodSestavou_11" localSheetId="8">#REF!</definedName>
    <definedName name="JedenRadekPodSestavou_11" localSheetId="15">#REF!</definedName>
    <definedName name="JedenRadekPodSestavou_11">#REF!</definedName>
    <definedName name="JedenRadekPodSestavou_2" localSheetId="3">#REF!</definedName>
    <definedName name="JedenRadekPodSestavou_2" localSheetId="8">#REF!</definedName>
    <definedName name="JedenRadekPodSestavou_2" localSheetId="15">#REF!</definedName>
    <definedName name="JedenRadekPodSestavou_2">#REF!</definedName>
    <definedName name="JedenRadekPodSestavou_28" localSheetId="3">#REF!</definedName>
    <definedName name="JedenRadekPodSestavou_28" localSheetId="8">#REF!</definedName>
    <definedName name="JedenRadekPodSestavou_28" localSheetId="15">#REF!</definedName>
    <definedName name="JedenRadekPodSestavou_28">#REF!</definedName>
    <definedName name="JedenRadekVedleSestavy" localSheetId="3">#REF!</definedName>
    <definedName name="JedenRadekVedleSestavy" localSheetId="8">#REF!</definedName>
    <definedName name="JedenRadekVedleSestavy" localSheetId="15">#REF!</definedName>
    <definedName name="JedenRadekVedleSestavy">#REF!</definedName>
    <definedName name="JedenRadekVedleSestavy_11" localSheetId="3">#REF!</definedName>
    <definedName name="JedenRadekVedleSestavy_11" localSheetId="8">#REF!</definedName>
    <definedName name="JedenRadekVedleSestavy_11" localSheetId="15">#REF!</definedName>
    <definedName name="JedenRadekVedleSestavy_11">#REF!</definedName>
    <definedName name="JedenRadekVedleSestavy_2" localSheetId="3">#REF!</definedName>
    <definedName name="JedenRadekVedleSestavy_2" localSheetId="8">#REF!</definedName>
    <definedName name="JedenRadekVedleSestavy_2" localSheetId="15">#REF!</definedName>
    <definedName name="JedenRadekVedleSestavy_2">#REF!</definedName>
    <definedName name="JedenRadekVedleSestavy_28" localSheetId="3">#REF!</definedName>
    <definedName name="JedenRadekVedleSestavy_28" localSheetId="8">#REF!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0" hidden="1">{"'BZ SA P&amp;l (fORECAST)'!$A$1:$BR$26"}</definedName>
    <definedName name="jksksskss" hidden="1">{"'BZ SA P&amp;l (fORECAST)'!$A$1:$BR$26"}</definedName>
    <definedName name="JPYPLN" localSheetId="3">#REF!</definedName>
    <definedName name="JPYPLN" localSheetId="8">#REF!</definedName>
    <definedName name="JPYPLN" localSheetId="15">#REF!</definedName>
    <definedName name="JPYPLN">#REF!</definedName>
    <definedName name="JPYPLN1M" localSheetId="3">#REF!</definedName>
    <definedName name="JPYPLN1M" localSheetId="8">#REF!</definedName>
    <definedName name="JPYPLN1M" localSheetId="15">#REF!</definedName>
    <definedName name="JPYPLN1M">#REF!</definedName>
    <definedName name="jshhdgsud">#N/A</definedName>
    <definedName name="JulyFC" localSheetId="3">#REF!</definedName>
    <definedName name="JulyFC" localSheetId="8">#REF!</definedName>
    <definedName name="JulyFC" localSheetId="15">#REF!</definedName>
    <definedName name="JulyFC">#REF!</definedName>
    <definedName name="JulyIC" localSheetId="3">#REF!</definedName>
    <definedName name="JulyIC" localSheetId="8">#REF!</definedName>
    <definedName name="JulyIC" localSheetId="15">#REF!</definedName>
    <definedName name="JulyIC">#REF!</definedName>
    <definedName name="JulyII" localSheetId="3">#REF!</definedName>
    <definedName name="JulyII" localSheetId="8">#REF!</definedName>
    <definedName name="JulyII" localSheetId="15">#REF!</definedName>
    <definedName name="JulyII">#REF!</definedName>
    <definedName name="JulyL" localSheetId="3">#REF!</definedName>
    <definedName name="JulyL" localSheetId="8">#REF!</definedName>
    <definedName name="JulyL" localSheetId="15">#REF!</definedName>
    <definedName name="JulyL">#REF!</definedName>
    <definedName name="Jun_2003" localSheetId="3">#REF!</definedName>
    <definedName name="Jun_2003" localSheetId="8">#REF!</definedName>
    <definedName name="Jun_2003" localSheetId="15">#REF!</definedName>
    <definedName name="Jun_2003">#REF!</definedName>
    <definedName name="JuneL" localSheetId="3">#REF!</definedName>
    <definedName name="JuneL" localSheetId="8">#REF!</definedName>
    <definedName name="JuneL" localSheetId="15">#REF!</definedName>
    <definedName name="JuneL">#REF!</definedName>
    <definedName name="K_11" localSheetId="1">#REF!</definedName>
    <definedName name="K_11" localSheetId="3">#REF!</definedName>
    <definedName name="K_11" localSheetId="8">#REF!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8">#REF!</definedName>
    <definedName name="K_11_1" localSheetId="15">#REF!</definedName>
    <definedName name="K_11_1" localSheetId="16">#REF!</definedName>
    <definedName name="K_11_1">#REF!</definedName>
    <definedName name="K_11_2" localSheetId="3">#REF!</definedName>
    <definedName name="K_11_2" localSheetId="8">#REF!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8">#REF!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8">#REF!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8">#REF!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8">#REF!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8">[43]Kapitały!#REF!</definedName>
    <definedName name="K_PF" localSheetId="15">[43]Kapitały!#REF!</definedName>
    <definedName name="K_PF" localSheetId="16">[43]Kapitały!#REF!</definedName>
    <definedName name="K_PF">[43]Kapitały!#REF!</definedName>
    <definedName name="kap_skons2" localSheetId="4">'[18]kapitaly skons'!#REF!</definedName>
    <definedName name="kap_skons2" localSheetId="3">'[18]kapitaly skons'!#REF!</definedName>
    <definedName name="kap_skons2" localSheetId="8">'[18]kapitaly skons'!#REF!</definedName>
    <definedName name="kap_skons2" localSheetId="15">'[18]kapitaly skons'!#REF!</definedName>
    <definedName name="kap_skons2" localSheetId="16">'[18]kapitaly skons'!#REF!</definedName>
    <definedName name="kap_skons2">'[18]kapitaly skons'!#REF!</definedName>
    <definedName name="Kapiatły_skons" localSheetId="3">#REF!</definedName>
    <definedName name="Kapiatły_skons" localSheetId="8">#REF!</definedName>
    <definedName name="Kapiatły_skons" localSheetId="15">#REF!</definedName>
    <definedName name="Kapiatły_skons" localSheetId="16">#REF!</definedName>
    <definedName name="Kapiatły_skons">#REF!</definedName>
    <definedName name="kapitaly_0607" localSheetId="3">#REF!</definedName>
    <definedName name="kapitaly_0607" localSheetId="8">#REF!</definedName>
    <definedName name="kapitaly_0607" localSheetId="15">#REF!</definedName>
    <definedName name="kapitaly_0607">#REF!</definedName>
    <definedName name="kapitaly_0608" localSheetId="3">#REF!</definedName>
    <definedName name="kapitaly_0608" localSheetId="8">#REF!</definedName>
    <definedName name="kapitaly_0608" localSheetId="15">#REF!</definedName>
    <definedName name="kapitaly_0608">#REF!</definedName>
    <definedName name="kapitaly_1207" localSheetId="3">#REF!</definedName>
    <definedName name="kapitaly_1207" localSheetId="8">#REF!</definedName>
    <definedName name="kapitaly_1207" localSheetId="15">#REF!</definedName>
    <definedName name="kapitaly_1207">#REF!</definedName>
    <definedName name="kapitały_skons0608" localSheetId="4">'[18]kapitaly skons'!#REF!</definedName>
    <definedName name="kapitały_skons0608" localSheetId="3">'[18]kapitaly skons'!#REF!</definedName>
    <definedName name="kapitały_skons0608" localSheetId="8">'[18]kapitaly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3">#REF!</definedName>
    <definedName name="KL_WSK_ROK" localSheetId="8">#REF!</definedName>
    <definedName name="KL_WSK_ROK" localSheetId="15">#REF!</definedName>
    <definedName name="KL_WSK_ROK" localSheetId="16">#REF!</definedName>
    <definedName name="KL_WSK_ROK">#REF!</definedName>
    <definedName name="Komentarz">[44]lista!$J$2:$J$100</definedName>
    <definedName name="koncentracja_branz0606" localSheetId="3">'[45]branże 2008'!#REF!</definedName>
    <definedName name="koncentracja_branz0606" localSheetId="8">'[45]branże 2008'!#REF!</definedName>
    <definedName name="koncentracja_branz0606" localSheetId="15">'[45]branże 2008'!#REF!</definedName>
    <definedName name="koncentracja_branz0606">'[45]branże 2008'!#REF!</definedName>
    <definedName name="Koncentracja_geogr0606" localSheetId="3">'[45]regiony 06.08'!#REF!</definedName>
    <definedName name="Koncentracja_geogr0606" localSheetId="8">'[45]regiony 06.08'!#REF!</definedName>
    <definedName name="Koncentracja_geogr0606" localSheetId="15">'[45]regiony 06.08'!#REF!</definedName>
    <definedName name="Koncentracja_geogr0606">'[45]regiony 06.08'!#REF!</definedName>
    <definedName name="koniec_FBN019_4" localSheetId="3">#REF!</definedName>
    <definedName name="koniec_FBN019_4" localSheetId="8">#REF!</definedName>
    <definedName name="koniec_FBN019_4" localSheetId="15">#REF!</definedName>
    <definedName name="koniec_FBN019_4">#REF!</definedName>
    <definedName name="koniec_FBN019_6" localSheetId="3">#REF!</definedName>
    <definedName name="koniec_FBN019_6" localSheetId="8">#REF!</definedName>
    <definedName name="koniec_FBN019_6" localSheetId="15">#REF!</definedName>
    <definedName name="koniec_FBN019_6">#REF!</definedName>
    <definedName name="koniec_FBN019_7" localSheetId="3">#REF!</definedName>
    <definedName name="koniec_FBN019_7" localSheetId="8">#REF!</definedName>
    <definedName name="koniec_FBN019_7" localSheetId="15">#REF!</definedName>
    <definedName name="koniec_FBN019_7">#REF!</definedName>
    <definedName name="koniec_FBN019_8" localSheetId="3">#REF!</definedName>
    <definedName name="koniec_FBN019_8" localSheetId="8">#REF!</definedName>
    <definedName name="koniec_FBN019_8" localSheetId="15">#REF!</definedName>
    <definedName name="koniec_FBN019_8">#REF!</definedName>
    <definedName name="koniec_FBN020_2" localSheetId="3">#REF!</definedName>
    <definedName name="koniec_FBN020_2" localSheetId="8">#REF!</definedName>
    <definedName name="koniec_FBN020_2" localSheetId="15">#REF!</definedName>
    <definedName name="koniec_FBN020_2">#REF!</definedName>
    <definedName name="koniec_FIN004A" localSheetId="3">'[34]FIN004A i 4B'!#REF!</definedName>
    <definedName name="koniec_FIN004A" localSheetId="8">'[34]FIN004A i 4B'!#REF!</definedName>
    <definedName name="koniec_FIN004A" localSheetId="15">'[34]FIN004A i 4B'!#REF!</definedName>
    <definedName name="koniec_FIN004A">'[34]FIN004A i 4B'!#REF!</definedName>
    <definedName name="koniec_FIN005_1" localSheetId="3">#REF!</definedName>
    <definedName name="koniec_FIN005_1" localSheetId="8">#REF!</definedName>
    <definedName name="koniec_FIN005_1" localSheetId="15">#REF!</definedName>
    <definedName name="koniec_FIN005_1">#REF!</definedName>
    <definedName name="KONSOL2000M" localSheetId="3">#REF!</definedName>
    <definedName name="KONSOL2000M" localSheetId="8">#REF!</definedName>
    <definedName name="KONSOL2000M" localSheetId="15">#REF!</definedName>
    <definedName name="KONSOL2000M">#REF!</definedName>
    <definedName name="KONSOL2000Y" localSheetId="3">#REF!</definedName>
    <definedName name="KONSOL2000Y" localSheetId="8">#REF!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3">'[5]wybrane dane finansowe 1'!#REF!</definedName>
    <definedName name="KOPIA" localSheetId="8">'[5]wybrane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3">#REF!</definedName>
    <definedName name="Koszty_działania_banku" localSheetId="8">#REF!</definedName>
    <definedName name="Koszty_działania_banku" localSheetId="15">#REF!</definedName>
    <definedName name="Koszty_działania_banku" localSheetId="16">#REF!</definedName>
    <definedName name="Koszty_działania_banku">#REF!</definedName>
    <definedName name="Koszty_pracownicze" localSheetId="3">#REF!</definedName>
    <definedName name="Koszty_pracownicze" localSheetId="8">#REF!</definedName>
    <definedName name="Koszty_pracownicze" localSheetId="15">#REF!</definedName>
    <definedName name="Koszty_pracownicze" localSheetId="16">#REF!</definedName>
    <definedName name="Koszty_pracownicze">#REF!</definedName>
    <definedName name="KS_062006" localSheetId="3">#REF!</definedName>
    <definedName name="KS_062006" localSheetId="8">#REF!</definedName>
    <definedName name="KS_062006" localSheetId="15">#REF!</definedName>
    <definedName name="KS_062006">#REF!</definedName>
    <definedName name="KS_300905" localSheetId="1">#REF!</definedName>
    <definedName name="KS_300905" localSheetId="3">#REF!</definedName>
    <definedName name="KS_300905" localSheetId="8">#REF!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8">#REF!</definedName>
    <definedName name="KS_30092005" localSheetId="15">#REF!</definedName>
    <definedName name="KS_30092005" localSheetId="16">#REF!</definedName>
    <definedName name="KS_30092005">#REF!</definedName>
    <definedName name="KS_310305" localSheetId="3">#REF!</definedName>
    <definedName name="KS_310305" localSheetId="8">#REF!</definedName>
    <definedName name="KS_310305" localSheetId="15">#REF!</definedName>
    <definedName name="KS_310305" localSheetId="16">#REF!</definedName>
    <definedName name="KS_310305">#REF!</definedName>
    <definedName name="KS_310306" localSheetId="3">#REF!</definedName>
    <definedName name="KS_310306" localSheetId="8">#REF!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8">#REF!</definedName>
    <definedName name="KS_311204" localSheetId="15">#REF!</definedName>
    <definedName name="KS_311204" localSheetId="16">#REF!</definedName>
    <definedName name="KS_311204">#REF!</definedName>
    <definedName name="KS_311205" localSheetId="3">#REF!</definedName>
    <definedName name="KS_311205" localSheetId="8">#REF!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8">#REF!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3">#REF!</definedName>
    <definedName name="LBI" localSheetId="8">#REF!</definedName>
    <definedName name="LBI" localSheetId="15">#REF!</definedName>
    <definedName name="LBI">#REF!</definedName>
    <definedName name="LFI" localSheetId="3">#REF!</definedName>
    <definedName name="LFI" localSheetId="8">#REF!</definedName>
    <definedName name="LFI" localSheetId="15">#REF!</definedName>
    <definedName name="LFI">#REF!</definedName>
    <definedName name="LIB_Month" localSheetId="3">OFFSET(#REF!,0,#REF!,1,13)</definedName>
    <definedName name="LIB_Month" localSheetId="8">OFFSET(#REF!,0,#REF!,1,13)</definedName>
    <definedName name="LIB_Month" localSheetId="15">OFFSET(#REF!,0,#REF!,1,13)</definedName>
    <definedName name="LIB_Month">OFFSET(#REF!,0,#REF!,1,13)</definedName>
    <definedName name="LIB_MortgageFX" localSheetId="3">OFFSET(#REF!,0,#REF!,1,13)</definedName>
    <definedName name="LIB_MortgageFX" localSheetId="8">OFFSET(#REF!,0,#REF!,1,13)</definedName>
    <definedName name="LIB_MortgageFX" localSheetId="15">OFFSET(#REF!,0,#REF!,1,13)</definedName>
    <definedName name="LIB_MortgageFX">OFFSET(#REF!,0,#REF!,1,13)</definedName>
    <definedName name="LIB_MortgagePLN" localSheetId="3">OFFSET(#REF!,0,#REF!,1,13)</definedName>
    <definedName name="LIB_MortgagePLN" localSheetId="8">OFFSET(#REF!,0,#REF!,1,13)</definedName>
    <definedName name="LIB_MortgagePLN" localSheetId="15">OFFSET(#REF!,0,#REF!,1,13)</definedName>
    <definedName name="LIB_MortgagePLN">OFFSET(#REF!,0,#REF!,1,13)</definedName>
    <definedName name="LIB_PS" localSheetId="3">OFFSET(#REF!,0,#REF!,1,13)</definedName>
    <definedName name="LIB_PS" localSheetId="8">OFFSET(#REF!,0,#REF!,1,13)</definedName>
    <definedName name="LIB_PS" localSheetId="15">OFFSET(#REF!,0,#REF!,1,13)</definedName>
    <definedName name="LIB_PS">OFFSET(#REF!,0,#REF!,1,13)</definedName>
    <definedName name="LIB_SCL" localSheetId="3">OFFSET(#REF!,0,#REF!,1,13)</definedName>
    <definedName name="LIB_SCL" localSheetId="8">OFFSET(#REF!,0,#REF!,1,13)</definedName>
    <definedName name="LIB_SCL" localSheetId="15">OFFSET(#REF!,0,#REF!,1,13)</definedName>
    <definedName name="LIB_SCL">OFFSET(#REF!,0,#REF!,1,13)</definedName>
    <definedName name="LIB_Secured" localSheetId="3">OFFSET(#REF!,0,#REF!,1,13)</definedName>
    <definedName name="LIB_Secured" localSheetId="8">OFFSET(#REF!,0,#REF!,1,13)</definedName>
    <definedName name="LIB_Secured" localSheetId="15">OFFSET(#REF!,0,#REF!,1,13)</definedName>
    <definedName name="LIB_Secured">OFFSET(#REF!,0,#REF!,1,13)</definedName>
    <definedName name="LIBM_MortgageFX" localSheetId="3">OFFSET(#REF!,0,#REF!,1,13)</definedName>
    <definedName name="LIBM_MortgageFX" localSheetId="8">OFFSET(#REF!,0,#REF!,1,13)</definedName>
    <definedName name="LIBM_MortgageFX" localSheetId="15">OFFSET(#REF!,0,#REF!,1,13)</definedName>
    <definedName name="LIBM_MortgageFX">OFFSET(#REF!,0,#REF!,1,13)</definedName>
    <definedName name="LIBM_MortgagePLN" localSheetId="3">OFFSET(#REF!,0,#REF!,1,13)</definedName>
    <definedName name="LIBM_MortgagePLN" localSheetId="8">OFFSET(#REF!,0,#REF!,1,13)</definedName>
    <definedName name="LIBM_MortgagePLN" localSheetId="15">OFFSET(#REF!,0,#REF!,1,13)</definedName>
    <definedName name="LIBM_MortgagePLN">OFFSET(#REF!,0,#REF!,1,13)</definedName>
    <definedName name="LIBM_PS" localSheetId="3">OFFSET(#REF!,0,#REF!,1,13)</definedName>
    <definedName name="LIBM_PS" localSheetId="8">OFFSET(#REF!,0,#REF!,1,13)</definedName>
    <definedName name="LIBM_PS" localSheetId="15">OFFSET(#REF!,0,#REF!,1,13)</definedName>
    <definedName name="LIBM_PS">OFFSET(#REF!,0,#REF!,1,13)</definedName>
    <definedName name="LIBM_SCL" localSheetId="3">OFFSET(#REF!,0,#REF!,1,13)</definedName>
    <definedName name="LIBM_SCL" localSheetId="8">OFFSET(#REF!,0,#REF!,1,13)</definedName>
    <definedName name="LIBM_SCL" localSheetId="15">OFFSET(#REF!,0,#REF!,1,13)</definedName>
    <definedName name="LIBM_SCL">OFFSET(#REF!,0,#REF!,1,13)</definedName>
    <definedName name="LIBM_Secured" localSheetId="3">OFFSET(#REF!,0,#REF!,1,13)</definedName>
    <definedName name="LIBM_Secured" localSheetId="8">OFFSET(#REF!,0,#REF!,1,13)</definedName>
    <definedName name="LIBM_Secured" localSheetId="15">OFFSET(#REF!,0,#REF!,1,13)</definedName>
    <definedName name="LIBM_Secured">OFFSET(#REF!,0,#REF!,1,13)</definedName>
    <definedName name="liczba_nagrod" localSheetId="3">#REF!</definedName>
    <definedName name="liczba_nagrod" localSheetId="8">#REF!</definedName>
    <definedName name="liczba_nagrod" localSheetId="15">#REF!</definedName>
    <definedName name="liczba_nagrod" localSheetId="16">#REF!</definedName>
    <definedName name="liczba_nagrod">#REF!</definedName>
    <definedName name="liczbanagrod2008" localSheetId="3">#REF!</definedName>
    <definedName name="liczbanagrod2008" localSheetId="8">#REF!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8">#REF!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3">#REF!</definedName>
    <definedName name="lista_podzial_podmiotowy" localSheetId="8">#REF!</definedName>
    <definedName name="lista_podzial_podmiotowy" localSheetId="15">#REF!</definedName>
    <definedName name="lista_podzial_podmiotowy">#REF!</definedName>
    <definedName name="lk">#N/A</definedName>
    <definedName name="lklj" localSheetId="3">#REF!</definedName>
    <definedName name="lklj" localSheetId="8">#REF!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3">#REF!</definedName>
    <definedName name="LPI" localSheetId="8">#REF!</definedName>
    <definedName name="LPI" localSheetId="15">#REF!</definedName>
    <definedName name="LPI">#REF!</definedName>
    <definedName name="M" localSheetId="3">#REF!</definedName>
    <definedName name="M" localSheetId="8">#REF!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3">OFFSET(#REF!,0,#REF!,1,13)</definedName>
    <definedName name="M_NB_FX_BMargin" localSheetId="8">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3">OFFSET(#REF!,0,#REF!,1,13)</definedName>
    <definedName name="M_NB_PLN_BMargin" localSheetId="8">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3">#REF!</definedName>
    <definedName name="Mar_2003" localSheetId="8">#REF!</definedName>
    <definedName name="Mar_2003" localSheetId="15">#REF!</definedName>
    <definedName name="Mar_2003">#REF!</definedName>
    <definedName name="MarchL" localSheetId="3">#REF!</definedName>
    <definedName name="MarchL" localSheetId="8">#REF!</definedName>
    <definedName name="MarchL" localSheetId="15">#REF!</definedName>
    <definedName name="MarchL">#REF!</definedName>
    <definedName name="masternotes_allfirst" localSheetId="3">[19]S.P.23!#REF!</definedName>
    <definedName name="masternotes_allfirst" localSheetId="8">[19]S.P.23!#REF!</definedName>
    <definedName name="masternotes_allfirst" localSheetId="15">[19]S.P.23!#REF!</definedName>
    <definedName name="masternotes_allfirst">[19]S.P.23!#REF!</definedName>
    <definedName name="masternotes_allfirst_percent" localSheetId="3">[19]S.P.23!#REF!</definedName>
    <definedName name="masternotes_allfirst_percent" localSheetId="8">[19]S.P.23!#REF!</definedName>
    <definedName name="masternotes_allfirst_percent" localSheetId="15">[19]S.P.23!#REF!</definedName>
    <definedName name="masternotes_allfirst_percent">[19]S.P.23!#REF!</definedName>
    <definedName name="MaxOblastTabulky" localSheetId="3">#REF!</definedName>
    <definedName name="MaxOblastTabulky" localSheetId="8">#REF!</definedName>
    <definedName name="MaxOblastTabulky" localSheetId="15">#REF!</definedName>
    <definedName name="MaxOblastTabulky">#REF!</definedName>
    <definedName name="MaxOblastTabulky_11" localSheetId="3">#REF!</definedName>
    <definedName name="MaxOblastTabulky_11" localSheetId="8">#REF!</definedName>
    <definedName name="MaxOblastTabulky_11" localSheetId="15">#REF!</definedName>
    <definedName name="MaxOblastTabulky_11">#REF!</definedName>
    <definedName name="MaxOblastTabulky_2" localSheetId="3">#REF!</definedName>
    <definedName name="MaxOblastTabulky_2" localSheetId="8">#REF!</definedName>
    <definedName name="MaxOblastTabulky_2" localSheetId="15">#REF!</definedName>
    <definedName name="MaxOblastTabulky_2">#REF!</definedName>
    <definedName name="MaxOblastTabulky_28" localSheetId="3">#REF!</definedName>
    <definedName name="MaxOblastTabulky_28" localSheetId="8">#REF!</definedName>
    <definedName name="MaxOblastTabulky_28" localSheetId="15">#REF!</definedName>
    <definedName name="MaxOblastTabulky_28">#REF!</definedName>
    <definedName name="MayL" localSheetId="3">#REF!</definedName>
    <definedName name="MayL" localSheetId="8">#REF!</definedName>
    <definedName name="MayL" localSheetId="15">#REF!</definedName>
    <definedName name="MayL">#REF!</definedName>
    <definedName name="met_kon" localSheetId="3">#REF!</definedName>
    <definedName name="met_kon" localSheetId="8">#REF!</definedName>
    <definedName name="met_kon" localSheetId="15">#REF!</definedName>
    <definedName name="met_kon" localSheetId="16">#REF!</definedName>
    <definedName name="met_kon">#REF!</definedName>
    <definedName name="METODA_KONSOLIDACJI" localSheetId="3">#REF!</definedName>
    <definedName name="METODA_KONSOLIDACJI" localSheetId="8">#REF!</definedName>
    <definedName name="METODA_KONSOLIDACJI" localSheetId="15">#REF!</definedName>
    <definedName name="METODA_KONSOLIDACJI" localSheetId="16">#REF!</definedName>
    <definedName name="METODA_KONSOLIDACJI">#REF!</definedName>
    <definedName name="mies">[50]PB2009!$C$2</definedName>
    <definedName name="miesiące" localSheetId="3">#REF!</definedName>
    <definedName name="miesiące" localSheetId="8">#REF!</definedName>
    <definedName name="miesiące" localSheetId="15">#REF!</definedName>
    <definedName name="miesiące" localSheetId="16">#REF!</definedName>
    <definedName name="miesiące">#REF!</definedName>
    <definedName name="Miesiące_krótkie">[51]START!$C$46:$D$57</definedName>
    <definedName name="MIKA" localSheetId="3">#REF!</definedName>
    <definedName name="MIKA" localSheetId="8">#REF!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0" hidden="1">{"'BZ SA P&amp;l (fORECAST)'!$A$1:$BR$26"}</definedName>
    <definedName name="mist2" hidden="1">{"'BZ SA P&amp;l (fORECAST)'!$A$1:$BR$26"}</definedName>
    <definedName name="mkttrad" localSheetId="3">[19]S.P.20!#REF!</definedName>
    <definedName name="mkttrad" localSheetId="8">[19]S.P.20!#REF!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3">#REF!</definedName>
    <definedName name="month" localSheetId="8">#REF!</definedName>
    <definedName name="month" localSheetId="15">#REF!</definedName>
    <definedName name="month" localSheetId="16">#REF!</definedName>
    <definedName name="month">#REF!</definedName>
    <definedName name="Month_to_Date_Result_Br" localSheetId="3">#REF!</definedName>
    <definedName name="Month_to_Date_Result_Br" localSheetId="8">#REF!</definedName>
    <definedName name="Month_to_Date_Result_Br" localSheetId="15">#REF!</definedName>
    <definedName name="Month_to_Date_Result_Br">#REF!</definedName>
    <definedName name="Month_to_Date_Result_Ccy" localSheetId="3">#REF!</definedName>
    <definedName name="Month_to_Date_Result_Ccy" localSheetId="8">#REF!</definedName>
    <definedName name="Month_to_Date_Result_Ccy" localSheetId="15">#REF!</definedName>
    <definedName name="Month_to_Date_Result_Ccy">#REF!</definedName>
    <definedName name="Month_to_Date_Result_Cno" localSheetId="3">#REF!</definedName>
    <definedName name="Month_to_Date_Result_Cno" localSheetId="8">#REF!</definedName>
    <definedName name="Month_to_Date_Result_Cno" localSheetId="15">#REF!</definedName>
    <definedName name="Month_to_Date_Result_Cno">#REF!</definedName>
    <definedName name="Month_to_Date_Result_Date" localSheetId="3">#REF!</definedName>
    <definedName name="Month_to_Date_Result_Date" localSheetId="8">#REF!</definedName>
    <definedName name="Month_to_Date_Result_Date" localSheetId="15">#REF!</definedName>
    <definedName name="Month_to_Date_Result_Date">#REF!</definedName>
    <definedName name="Month_to_Date_Result_Description" localSheetId="3">#REF!</definedName>
    <definedName name="Month_to_Date_Result_Description" localSheetId="8">#REF!</definedName>
    <definedName name="Month_to_Date_Result_Description" localSheetId="15">#REF!</definedName>
    <definedName name="Month_to_Date_Result_Description">#REF!</definedName>
    <definedName name="Month_to_Date_Result_Invtype" localSheetId="3">#REF!</definedName>
    <definedName name="Month_to_Date_Result_Invtype" localSheetId="8">#REF!</definedName>
    <definedName name="Month_to_Date_Result_Invtype" localSheetId="15">#REF!</definedName>
    <definedName name="Month_to_Date_Result_Invtype">#REF!</definedName>
    <definedName name="Month_to_Date_Result_Issuedate" localSheetId="3">#REF!</definedName>
    <definedName name="Month_to_Date_Result_Issuedate" localSheetId="8">#REF!</definedName>
    <definedName name="Month_to_Date_Result_Issuedate" localSheetId="15">#REF!</definedName>
    <definedName name="Month_to_Date_Result_Issuedate">#REF!</definedName>
    <definedName name="Month_to_Date_Result_Issuer" localSheetId="3">#REF!</definedName>
    <definedName name="Month_to_Date_Result_Issuer" localSheetId="8">#REF!</definedName>
    <definedName name="Month_to_Date_Result_Issuer" localSheetId="15">#REF!</definedName>
    <definedName name="Month_to_Date_Result_Issuer">#REF!</definedName>
    <definedName name="Month_to_Date_Result_Matdate" localSheetId="3">#REF!</definedName>
    <definedName name="Month_to_Date_Result_Matdate" localSheetId="8">#REF!</definedName>
    <definedName name="Month_to_Date_Result_Matdate" localSheetId="15">#REF!</definedName>
    <definedName name="Month_to_Date_Result_Matdate">#REF!</definedName>
    <definedName name="Month_to_Date_Result_Next_Month_End" localSheetId="3">#REF!</definedName>
    <definedName name="Month_to_Date_Result_Next_Month_End" localSheetId="8">#REF!</definedName>
    <definedName name="Month_to_Date_Result_Next_Month_End" localSheetId="15">#REF!</definedName>
    <definedName name="Month_to_Date_Result_Next_Month_End">#REF!</definedName>
    <definedName name="Month_to_Date_Result_Opics_Realised_Pl" localSheetId="3">#REF!</definedName>
    <definedName name="Month_to_Date_Result_Opics_Realised_Pl" localSheetId="8">#REF!</definedName>
    <definedName name="Month_to_Date_Result_Opics_Realised_Pl" localSheetId="15">#REF!</definedName>
    <definedName name="Month_to_Date_Result_Opics_Realised_Pl">#REF!</definedName>
    <definedName name="Month_to_Date_Result_Port" localSheetId="3">#REF!</definedName>
    <definedName name="Month_to_Date_Result_Port" localSheetId="8">#REF!</definedName>
    <definedName name="Month_to_Date_Result_Port" localSheetId="15">#REF!</definedName>
    <definedName name="Month_to_Date_Result_Port">#REF!</definedName>
    <definedName name="Month_to_Date_Result_Prev_Month_End" localSheetId="3">#REF!</definedName>
    <definedName name="Month_to_Date_Result_Prev_Month_End" localSheetId="8">#REF!</definedName>
    <definedName name="Month_to_Date_Result_Prev_Month_End" localSheetId="15">#REF!</definedName>
    <definedName name="Month_to_Date_Result_Prev_Month_End">#REF!</definedName>
    <definedName name="Month_to_Date_Result_Prodtype" localSheetId="3">#REF!</definedName>
    <definedName name="Month_to_Date_Result_Prodtype" localSheetId="8">#REF!</definedName>
    <definedName name="Month_to_Date_Result_Prodtype" localSheetId="15">#REF!</definedName>
    <definedName name="Month_to_Date_Result_Prodtype">#REF!</definedName>
    <definedName name="Month_to_Date_Result_Product" localSheetId="3">#REF!</definedName>
    <definedName name="Month_to_Date_Result_Product" localSheetId="8">#REF!</definedName>
    <definedName name="Month_to_Date_Result_Product" localSheetId="15">#REF!</definedName>
    <definedName name="Month_to_Date_Result_Product">#REF!</definedName>
    <definedName name="Month_to_Date_Result_Purc_Disc_Prem_Todate" localSheetId="3">#REF!</definedName>
    <definedName name="Month_to_Date_Result_Purc_Disc_Prem_Todate" localSheetId="8">#REF!</definedName>
    <definedName name="Month_to_Date_Result_Purc_Disc_Prem_Todate" localSheetId="15">#REF!</definedName>
    <definedName name="Month_to_Date_Result_Purc_Disc_Prem_Todate">#REF!</definedName>
    <definedName name="Month_to_Date_Result_Purc_Disc_Prem_Today" localSheetId="3">#REF!</definedName>
    <definedName name="Month_to_Date_Result_Purc_Disc_Prem_Today" localSheetId="8">#REF!</definedName>
    <definedName name="Month_to_Date_Result_Purc_Disc_Prem_Today" localSheetId="15">#REF!</definedName>
    <definedName name="Month_to_Date_Result_Purc_Disc_Prem_Today">#REF!</definedName>
    <definedName name="Month_to_Date_Result_Purc_Qty_Todate" localSheetId="3">#REF!</definedName>
    <definedName name="Month_to_Date_Result_Purc_Qty_Todate" localSheetId="8">#REF!</definedName>
    <definedName name="Month_to_Date_Result_Purc_Qty_Todate" localSheetId="15">#REF!</definedName>
    <definedName name="Month_to_Date_Result_Purc_Qty_Todate">#REF!</definedName>
    <definedName name="Month_to_Date_Result_Purc_Qty_Today" localSheetId="3">#REF!</definedName>
    <definedName name="Month_to_Date_Result_Purc_Qty_Today" localSheetId="8">#REF!</definedName>
    <definedName name="Month_to_Date_Result_Purc_Qty_Today" localSheetId="15">#REF!</definedName>
    <definedName name="Month_to_Date_Result_Purc_Qty_Today">#REF!</definedName>
    <definedName name="Month_to_Date_Result_Purchint_Purch_Todate" localSheetId="3">#REF!</definedName>
    <definedName name="Month_to_Date_Result_Purchint_Purch_Todate" localSheetId="8">#REF!</definedName>
    <definedName name="Month_to_Date_Result_Purchint_Purch_Todate" localSheetId="15">#REF!</definedName>
    <definedName name="Month_to_Date_Result_Purchint_Purch_Todate">#REF!</definedName>
    <definedName name="Month_to_Date_Result_Purchint_Purch_Today" localSheetId="3">#REF!</definedName>
    <definedName name="Month_to_Date_Result_Purchint_Purch_Today" localSheetId="8">#REF!</definedName>
    <definedName name="Month_to_Date_Result_Purchint_Purch_Today" localSheetId="15">#REF!</definedName>
    <definedName name="Month_to_Date_Result_Purchint_Purch_Today">#REF!</definedName>
    <definedName name="Month_to_Date_Result_Purchint_Sale_Todate" localSheetId="3">#REF!</definedName>
    <definedName name="Month_to_Date_Result_Purchint_Sale_Todate" localSheetId="8">#REF!</definedName>
    <definedName name="Month_to_Date_Result_Purchint_Sale_Todate" localSheetId="15">#REF!</definedName>
    <definedName name="Month_to_Date_Result_Purchint_Sale_Todate">#REF!</definedName>
    <definedName name="Month_to_Date_Result_Purchint_Sale_Today" localSheetId="3">#REF!</definedName>
    <definedName name="Month_to_Date_Result_Purchint_Sale_Today" localSheetId="8">#REF!</definedName>
    <definedName name="Month_to_Date_Result_Purchint_Sale_Today" localSheetId="15">#REF!</definedName>
    <definedName name="Month_to_Date_Result_Purchint_Sale_Today">#REF!</definedName>
    <definedName name="Month_to_Date_Result_Qty_Calc" localSheetId="3">#REF!</definedName>
    <definedName name="Month_to_Date_Result_Qty_Calc" localSheetId="8">#REF!</definedName>
    <definedName name="Month_to_Date_Result_Qty_Calc" localSheetId="15">#REF!</definedName>
    <definedName name="Month_to_Date_Result_Qty_Calc">#REF!</definedName>
    <definedName name="Month_to_Date_Result_Sale_Disc_Prem_Today" localSheetId="3">#REF!</definedName>
    <definedName name="Month_to_Date_Result_Sale_Disc_Prem_Today" localSheetId="8">#REF!</definedName>
    <definedName name="Month_to_Date_Result_Sale_Disc_Prem_Today" localSheetId="15">#REF!</definedName>
    <definedName name="Month_to_Date_Result_Sale_Disc_Prem_Today">#REF!</definedName>
    <definedName name="Month_to_Date_Result_Sale_Qty_Todate" localSheetId="3">#REF!</definedName>
    <definedName name="Month_to_Date_Result_Sale_Qty_Todate" localSheetId="8">#REF!</definedName>
    <definedName name="Month_to_Date_Result_Sale_Qty_Todate" localSheetId="15">#REF!</definedName>
    <definedName name="Month_to_Date_Result_Sale_Qty_Todate">#REF!</definedName>
    <definedName name="Month_to_Date_Result_Sale_Qty_Today" localSheetId="3">#REF!</definedName>
    <definedName name="Month_to_Date_Result_Sale_Qty_Today" localSheetId="8">#REF!</definedName>
    <definedName name="Month_to_Date_Result_Sale_Qty_Today" localSheetId="15">#REF!</definedName>
    <definedName name="Month_to_Date_Result_Sale_Qty_Today">#REF!</definedName>
    <definedName name="Month_to_Date_Result_Secid" localSheetId="3">#REF!</definedName>
    <definedName name="Month_to_Date_Result_Secid" localSheetId="8">#REF!</definedName>
    <definedName name="Month_to_Date_Result_Secid" localSheetId="15">#REF!</definedName>
    <definedName name="Month_to_Date_Result_Secid">#REF!</definedName>
    <definedName name="Month_to_Date_Result_Short_Ind" localSheetId="3">#REF!</definedName>
    <definedName name="Month_to_Date_Result_Short_Ind" localSheetId="8">#REF!</definedName>
    <definedName name="Month_to_Date_Result_Short_Ind" localSheetId="15">#REF!</definedName>
    <definedName name="Month_to_Date_Result_Short_Ind">#REF!</definedName>
    <definedName name="Month_to_Date_Result_Spw" localSheetId="3">#REF!</definedName>
    <definedName name="Month_to_Date_Result_Spw" localSheetId="8">#REF!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3">#REF!</definedName>
    <definedName name="motable" localSheetId="8">#REF!</definedName>
    <definedName name="motable" localSheetId="15">#REF!</definedName>
    <definedName name="motable" localSheetId="16">#REF!</definedName>
    <definedName name="motable">#REF!</definedName>
    <definedName name="Movements" localSheetId="3">#REF!</definedName>
    <definedName name="Movements" localSheetId="8">#REF!</definedName>
    <definedName name="Movements" localSheetId="15">#REF!</definedName>
    <definedName name="Movements" localSheetId="16">#REF!</definedName>
    <definedName name="Movements">#REF!</definedName>
    <definedName name="MOVTAX" localSheetId="3">#REF!</definedName>
    <definedName name="MOVTAX" localSheetId="8">#REF!</definedName>
    <definedName name="MOVTAX" localSheetId="15">#REF!</definedName>
    <definedName name="MOVTAX">#REF!</definedName>
    <definedName name="MPK" localSheetId="3">#REF!</definedName>
    <definedName name="MPK" localSheetId="8">#REF!</definedName>
    <definedName name="MPK" localSheetId="15">#REF!</definedName>
    <definedName name="MPK">#REF!</definedName>
    <definedName name="N_25" localSheetId="3">'[52]Noty bilans 26'!#REF!</definedName>
    <definedName name="N_25" localSheetId="8">'[52]Noty bilans 26'!#REF!</definedName>
    <definedName name="N_25" localSheetId="15">'[52]Noty bilans 26'!#REF!</definedName>
    <definedName name="N_25">'[52]Noty bilans 26'!#REF!</definedName>
    <definedName name="N_LAN">[53]X!$I$1</definedName>
    <definedName name="N_MON">[53]X!$D$1</definedName>
    <definedName name="N24_1" localSheetId="3">#REF!</definedName>
    <definedName name="N24_1" localSheetId="8">#REF!</definedName>
    <definedName name="N24_1" localSheetId="15">#REF!</definedName>
    <definedName name="N24_1">#REF!</definedName>
    <definedName name="N24_2" localSheetId="3">#REF!</definedName>
    <definedName name="N24_2" localSheetId="8">#REF!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3">#REF!</definedName>
    <definedName name="Nagrody2007" localSheetId="8">#REF!</definedName>
    <definedName name="Nagrody2007" localSheetId="15">#REF!</definedName>
    <definedName name="Nagrody2007" localSheetId="16">#REF!</definedName>
    <definedName name="Nagrody2007">#REF!</definedName>
    <definedName name="Należności" localSheetId="3">#REF!</definedName>
    <definedName name="Należności" localSheetId="8">#REF!</definedName>
    <definedName name="Należności" localSheetId="15">#REF!</definedName>
    <definedName name="Należności">#REF!</definedName>
    <definedName name="Należności_od_banków" localSheetId="3">#REF!</definedName>
    <definedName name="Należności_od_banków" localSheetId="8">#REF!</definedName>
    <definedName name="Należności_od_banków" localSheetId="15">#REF!</definedName>
    <definedName name="Należności_od_banków" localSheetId="16">#REF!</definedName>
    <definedName name="Należności_od_banków">#REF!</definedName>
    <definedName name="Należności_od_klientów" localSheetId="3">#REF!</definedName>
    <definedName name="Należności_od_klientów" localSheetId="8">#REF!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3">#REF!</definedName>
    <definedName name="Name_of_entity07" localSheetId="8">#REF!</definedName>
    <definedName name="Name_of_entity07" localSheetId="15">#REF!</definedName>
    <definedName name="Name_of_entity07">#REF!</definedName>
    <definedName name="Name_of_entity08" localSheetId="3">#REF!</definedName>
    <definedName name="Name_of_entity08" localSheetId="8">#REF!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3">#REF!</definedName>
    <definedName name="NB_21a" localSheetId="8">#REF!</definedName>
    <definedName name="NB_21a" localSheetId="15">#REF!</definedName>
    <definedName name="NB_21a">#REF!</definedName>
    <definedName name="NB_23stowarzyszone" localSheetId="3">#REF!</definedName>
    <definedName name="NB_23stowarzyszone" localSheetId="8">#REF!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8">'[43]Noty bilans'!#REF!</definedName>
    <definedName name="NB_30a" localSheetId="15">'[43]Noty bilans'!#REF!</definedName>
    <definedName name="NB_30a" localSheetId="16">'[43]Noty bilans'!#REF!</definedName>
    <definedName name="NB_30a">'[43]Noty bilans'!#REF!</definedName>
    <definedName name="NB_33r" localSheetId="3">#REF!</definedName>
    <definedName name="NB_33r" localSheetId="8">#REF!</definedName>
    <definedName name="NB_33r" localSheetId="15">#REF!</definedName>
    <definedName name="NB_33r">#REF!</definedName>
    <definedName name="NB_N16" localSheetId="3">#REF!</definedName>
    <definedName name="NB_N16" localSheetId="8">#REF!</definedName>
    <definedName name="NB_N16" localSheetId="15">#REF!</definedName>
    <definedName name="NB_N16">#REF!</definedName>
    <definedName name="NB_N17" localSheetId="3">#REF!</definedName>
    <definedName name="NB_N17" localSheetId="8">#REF!</definedName>
    <definedName name="NB_N17" localSheetId="15">#REF!</definedName>
    <definedName name="NB_N17">#REF!</definedName>
    <definedName name="NB_N18" localSheetId="3">'[45]Noty bilans'!#REF!</definedName>
    <definedName name="NB_N18" localSheetId="8">'[45]Noty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8">'[49]Noty bilans'!#REF!</definedName>
    <definedName name="NB_N19" localSheetId="15">'[49]Noty bilans'!#REF!</definedName>
    <definedName name="NB_N19" localSheetId="16">'[49]Noty bilans'!#REF!</definedName>
    <definedName name="NB_N19">'[49]Noty bilans'!#REF!</definedName>
    <definedName name="NB_N20" localSheetId="3">#REF!</definedName>
    <definedName name="NB_N20" localSheetId="8">#REF!</definedName>
    <definedName name="NB_N20" localSheetId="15">#REF!</definedName>
    <definedName name="NB_N20">#REF!</definedName>
    <definedName name="NB_N21" localSheetId="3">#REF!</definedName>
    <definedName name="NB_N21" localSheetId="8">#REF!</definedName>
    <definedName name="NB_N21" localSheetId="15">#REF!</definedName>
    <definedName name="NB_N21">#REF!</definedName>
    <definedName name="NB_N22" localSheetId="3">#REF!</definedName>
    <definedName name="NB_N22" localSheetId="8">#REF!</definedName>
    <definedName name="NB_N22" localSheetId="15">#REF!</definedName>
    <definedName name="NB_N22">#REF!</definedName>
    <definedName name="NB_N22r" localSheetId="3">#REF!</definedName>
    <definedName name="NB_N22r" localSheetId="8">#REF!</definedName>
    <definedName name="NB_N22r" localSheetId="15">#REF!</definedName>
    <definedName name="NB_N22r">#REF!</definedName>
    <definedName name="NB_N23" localSheetId="3">#REF!</definedName>
    <definedName name="NB_N23" localSheetId="8">#REF!</definedName>
    <definedName name="NB_N23" localSheetId="15">#REF!</definedName>
    <definedName name="NB_N23">#REF!</definedName>
    <definedName name="NB_N24" localSheetId="3">#REF!</definedName>
    <definedName name="NB_N24" localSheetId="8">#REF!</definedName>
    <definedName name="NB_N24" localSheetId="15">#REF!</definedName>
    <definedName name="NB_N24">#REF!</definedName>
    <definedName name="NB_N25" localSheetId="3">#REF!</definedName>
    <definedName name="NB_N25" localSheetId="8">#REF!</definedName>
    <definedName name="NB_N25" localSheetId="15">#REF!</definedName>
    <definedName name="NB_N25">#REF!</definedName>
    <definedName name="NB_N26" localSheetId="3">#REF!</definedName>
    <definedName name="NB_N26" localSheetId="8">#REF!</definedName>
    <definedName name="NB_N26" localSheetId="15">#REF!</definedName>
    <definedName name="NB_N26">#REF!</definedName>
    <definedName name="NB_N27" localSheetId="3">#REF!</definedName>
    <definedName name="NB_N27" localSheetId="8">#REF!</definedName>
    <definedName name="NB_N27" localSheetId="15">#REF!</definedName>
    <definedName name="NB_N27">#REF!</definedName>
    <definedName name="NB_N28" localSheetId="3">#REF!</definedName>
    <definedName name="NB_N28" localSheetId="8">#REF!</definedName>
    <definedName name="NB_N28" localSheetId="15">#REF!</definedName>
    <definedName name="NB_N28">#REF!</definedName>
    <definedName name="NB_N29" localSheetId="3">#REF!</definedName>
    <definedName name="NB_N29" localSheetId="8">#REF!</definedName>
    <definedName name="NB_N29" localSheetId="15">#REF!</definedName>
    <definedName name="NB_N29">#REF!</definedName>
    <definedName name="NB_N30" localSheetId="3">#REF!</definedName>
    <definedName name="NB_N30" localSheetId="8">#REF!</definedName>
    <definedName name="NB_N30" localSheetId="15">#REF!</definedName>
    <definedName name="NB_N30">#REF!</definedName>
    <definedName name="NB_N30_2006" localSheetId="3">#REF!</definedName>
    <definedName name="NB_N30_2006" localSheetId="8">#REF!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8">'[43]Noty bilans'!#REF!</definedName>
    <definedName name="NB_N31" localSheetId="15">'[43]Noty bilans'!#REF!</definedName>
    <definedName name="NB_N31" localSheetId="16">'[57]Noty bilans'!#REF!</definedName>
    <definedName name="NB_N31">'[43]Noty bilans'!#REF!</definedName>
    <definedName name="NB_N32" localSheetId="3">#REF!</definedName>
    <definedName name="NB_N32" localSheetId="8">#REF!</definedName>
    <definedName name="NB_N32" localSheetId="15">#REF!</definedName>
    <definedName name="NB_N32">#REF!</definedName>
    <definedName name="NB_N33" localSheetId="3">#REF!</definedName>
    <definedName name="NB_N33" localSheetId="8">#REF!</definedName>
    <definedName name="NB_N33" localSheetId="15">#REF!</definedName>
    <definedName name="NB_N33">#REF!</definedName>
    <definedName name="NB_N33_06" localSheetId="3">#REF!</definedName>
    <definedName name="NB_N33_06" localSheetId="8">#REF!</definedName>
    <definedName name="NB_N33_06" localSheetId="15">#REF!</definedName>
    <definedName name="NB_N33_06">#REF!</definedName>
    <definedName name="NB_N33_2" localSheetId="3">#REF!</definedName>
    <definedName name="NB_N33_2" localSheetId="8">#REF!</definedName>
    <definedName name="NB_N33_2" localSheetId="15">#REF!</definedName>
    <definedName name="NB_N33_2">#REF!</definedName>
    <definedName name="NB_N33062006" localSheetId="3">#REF!</definedName>
    <definedName name="NB_N33062006" localSheetId="8">#REF!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8">'[43]Noty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3">#REF!</definedName>
    <definedName name="NCC_alloc" localSheetId="8">#REF!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3">#REF!</definedName>
    <definedName name="NIERUCHOMOŚCI2000M" localSheetId="8">#REF!</definedName>
    <definedName name="NIERUCHOMOŚCI2000M" localSheetId="15">#REF!</definedName>
    <definedName name="NIERUCHOMOŚCI2000M">#REF!</definedName>
    <definedName name="NIERUCHOMOŚCI2000Y" localSheetId="3">#REF!</definedName>
    <definedName name="NIERUCHOMOŚCI2000Y" localSheetId="8">#REF!</definedName>
    <definedName name="NIERUCHOMOŚCI2000Y" localSheetId="15">#REF!</definedName>
    <definedName name="NIERUCHOMOŚCI2000Y">#REF!</definedName>
    <definedName name="NIERUCHOMOŚCI2001M" localSheetId="3">#REF!</definedName>
    <definedName name="NIERUCHOMOŚCI2001M" localSheetId="8">#REF!</definedName>
    <definedName name="NIERUCHOMOŚCI2001M" localSheetId="15">#REF!</definedName>
    <definedName name="NIERUCHOMOŚCI2001M">#REF!</definedName>
    <definedName name="NIERUCHOMOŚCI2001Y" localSheetId="3">#REF!</definedName>
    <definedName name="NIERUCHOMOŚCI2001Y" localSheetId="8">#REF!</definedName>
    <definedName name="NIERUCHOMOŚCI2001Y" localSheetId="15">#REF!</definedName>
    <definedName name="NIERUCHOMOŚCI2001Y">#REF!</definedName>
    <definedName name="NII" localSheetId="3">#REF!</definedName>
    <definedName name="NII" localSheetId="8">#REF!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8">'[49]Noty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3">'[63]Progr motyw prac 11 i 12 BZ WBK'!#REF!</definedName>
    <definedName name="No._of_awards" localSheetId="8">'[63]Progr motyw prac 11 i 12 BZ WBK'!#REF!</definedName>
    <definedName name="No._of_awards" localSheetId="15">'[63]Progr motyw prac 11 i 12 BZ WBK'!#REF!</definedName>
    <definedName name="No._of_awards">'[63]Progr motyw prac 11 i 12 BZ WBK'!#REF!</definedName>
    <definedName name="nominaly" localSheetId="3">#REF!</definedName>
    <definedName name="nominaly" localSheetId="8">#REF!</definedName>
    <definedName name="nominaly" localSheetId="15">#REF!</definedName>
    <definedName name="nominaly">#REF!</definedName>
    <definedName name="Nominały_instrumentów_pochodnych" localSheetId="3">#REF!</definedName>
    <definedName name="Nominały_instrumentów_pochodnych" localSheetId="8">#REF!</definedName>
    <definedName name="Nominały_instrumentów_pochodnych" localSheetId="15">#REF!</definedName>
    <definedName name="Nominały_instrumentów_pochodnych">#REF!</definedName>
    <definedName name="Nota_01_SBB_A" localSheetId="3">#REF!</definedName>
    <definedName name="Nota_01_SBB_A" localSheetId="8">#REF!</definedName>
    <definedName name="Nota_01_SBB_A" localSheetId="15">#REF!</definedName>
    <definedName name="Nota_01_SBB_A" localSheetId="16">#REF!</definedName>
    <definedName name="Nota_01_SBB_A">#REF!</definedName>
    <definedName name="Nota_02_SBB_A" localSheetId="3">#REF!</definedName>
    <definedName name="Nota_02_SBB_A" localSheetId="8">#REF!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8">#REF!</definedName>
    <definedName name="Nota_03_SBB_A" localSheetId="15">#REF!</definedName>
    <definedName name="Nota_03_SBB_A" localSheetId="16">#REF!</definedName>
    <definedName name="Nota_03_SBB_A">#REF!</definedName>
    <definedName name="Nota_04_SBB_A" localSheetId="3">#REF!</definedName>
    <definedName name="Nota_04_SBB_A" localSheetId="8">#REF!</definedName>
    <definedName name="Nota_04_SBB_A" localSheetId="15">#REF!</definedName>
    <definedName name="Nota_04_SBB_A" localSheetId="16">#REF!</definedName>
    <definedName name="Nota_04_SBB_A">#REF!</definedName>
    <definedName name="Nota_05_SBB_A" localSheetId="3">#REF!</definedName>
    <definedName name="Nota_05_SBB_A" localSheetId="8">#REF!</definedName>
    <definedName name="Nota_05_SBB_A" localSheetId="15">#REF!</definedName>
    <definedName name="Nota_05_SBB_A" localSheetId="16">#REF!</definedName>
    <definedName name="Nota_05_SBB_A">#REF!</definedName>
    <definedName name="Nota_06_SBB_A" localSheetId="3">#REF!</definedName>
    <definedName name="Nota_06_SBB_A" localSheetId="8">#REF!</definedName>
    <definedName name="Nota_06_SBB_A" localSheetId="15">#REF!</definedName>
    <definedName name="Nota_06_SBB_A" localSheetId="16">#REF!</definedName>
    <definedName name="Nota_06_SBB_A">#REF!</definedName>
    <definedName name="Nota_07_SBB_A" localSheetId="3">#REF!</definedName>
    <definedName name="Nota_07_SBB_A" localSheetId="8">#REF!</definedName>
    <definedName name="Nota_07_SBB_A" localSheetId="15">#REF!</definedName>
    <definedName name="Nota_07_SBB_A" localSheetId="16">#REF!</definedName>
    <definedName name="Nota_07_SBB_A">#REF!</definedName>
    <definedName name="Nota_08_SBB_A" localSheetId="3">#REF!</definedName>
    <definedName name="Nota_08_SBB_A" localSheetId="8">#REF!</definedName>
    <definedName name="Nota_08_SBB_A" localSheetId="15">#REF!</definedName>
    <definedName name="Nota_08_SBB_A" localSheetId="16">#REF!</definedName>
    <definedName name="Nota_08_SBB_A">#REF!</definedName>
    <definedName name="Nota_09_SBB_A" localSheetId="3">#REF!</definedName>
    <definedName name="Nota_09_SBB_A" localSheetId="8">#REF!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8">#REF!</definedName>
    <definedName name="Nota_1_SBB_A" localSheetId="15">#REF!</definedName>
    <definedName name="Nota_1_SBB_A" localSheetId="16">#REF!</definedName>
    <definedName name="Nota_1_SBB_A">#REF!</definedName>
    <definedName name="Nota_10_SBB_A" localSheetId="3">#REF!</definedName>
    <definedName name="Nota_10_SBB_A" localSheetId="8">#REF!</definedName>
    <definedName name="Nota_10_SBB_A" localSheetId="15">#REF!</definedName>
    <definedName name="Nota_10_SBB_A" localSheetId="16">#REF!</definedName>
    <definedName name="Nota_10_SBB_A">#REF!</definedName>
    <definedName name="Nota_11_SBB_A" localSheetId="3">#REF!</definedName>
    <definedName name="Nota_11_SBB_A" localSheetId="8">#REF!</definedName>
    <definedName name="Nota_11_SBB_A" localSheetId="15">#REF!</definedName>
    <definedName name="Nota_11_SBB_A" localSheetId="16">#REF!</definedName>
    <definedName name="Nota_11_SBB_A">#REF!</definedName>
    <definedName name="Nota_12_SBB_A" localSheetId="3">#REF!</definedName>
    <definedName name="Nota_12_SBB_A" localSheetId="8">#REF!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8">#REF!</definedName>
    <definedName name="Nota_13_SBB_P" localSheetId="15">#REF!</definedName>
    <definedName name="Nota_13_SBB_P" localSheetId="16">#REF!</definedName>
    <definedName name="Nota_13_SBB_P">#REF!</definedName>
    <definedName name="Nota_14_SBB_P" localSheetId="3">#REF!</definedName>
    <definedName name="Nota_14_SBB_P" localSheetId="8">#REF!</definedName>
    <definedName name="Nota_14_SBB_P" localSheetId="15">#REF!</definedName>
    <definedName name="Nota_14_SBB_P" localSheetId="16">#REF!</definedName>
    <definedName name="Nota_14_SBB_P">#REF!</definedName>
    <definedName name="Nota_15_SBB_P" localSheetId="3">#REF!</definedName>
    <definedName name="Nota_15_SBB_P" localSheetId="8">#REF!</definedName>
    <definedName name="Nota_15_SBB_P" localSheetId="15">#REF!</definedName>
    <definedName name="Nota_15_SBB_P" localSheetId="16">#REF!</definedName>
    <definedName name="Nota_15_SBB_P">#REF!</definedName>
    <definedName name="Nota_16_SBB_P" localSheetId="3">#REF!</definedName>
    <definedName name="Nota_16_SBB_P" localSheetId="8">#REF!</definedName>
    <definedName name="Nota_16_SBB_P" localSheetId="15">#REF!</definedName>
    <definedName name="Nota_16_SBB_P" localSheetId="16">#REF!</definedName>
    <definedName name="Nota_16_SBB_P">#REF!</definedName>
    <definedName name="Nota_17_SBB_P" localSheetId="3">#REF!</definedName>
    <definedName name="Nota_17_SBB_P" localSheetId="8">#REF!</definedName>
    <definedName name="Nota_17_SBB_P" localSheetId="15">#REF!</definedName>
    <definedName name="Nota_17_SBB_P" localSheetId="16">#REF!</definedName>
    <definedName name="Nota_17_SBB_P">#REF!</definedName>
    <definedName name="Nota_18_SBB_P" localSheetId="3">#REF!</definedName>
    <definedName name="Nota_18_SBB_P" localSheetId="8">#REF!</definedName>
    <definedName name="Nota_18_SBB_P" localSheetId="15">#REF!</definedName>
    <definedName name="Nota_18_SBB_P" localSheetId="16">#REF!</definedName>
    <definedName name="Nota_18_SBB_P">#REF!</definedName>
    <definedName name="Nota_19_SBB_P" localSheetId="3">#REF!</definedName>
    <definedName name="Nota_19_SBB_P" localSheetId="8">#REF!</definedName>
    <definedName name="Nota_19_SBB_P" localSheetId="15">#REF!</definedName>
    <definedName name="Nota_19_SBB_P" localSheetId="16">#REF!</definedName>
    <definedName name="Nota_19_SBB_P">#REF!</definedName>
    <definedName name="Nota_2_SBB_A" localSheetId="3">#REF!</definedName>
    <definedName name="Nota_2_SBB_A" localSheetId="8">#REF!</definedName>
    <definedName name="Nota_2_SBB_A" localSheetId="15">#REF!</definedName>
    <definedName name="Nota_2_SBB_A" localSheetId="16">#REF!</definedName>
    <definedName name="Nota_2_SBB_A">#REF!</definedName>
    <definedName name="Nota_20_SBB_P" localSheetId="3">#REF!</definedName>
    <definedName name="Nota_20_SBB_P" localSheetId="8">#REF!</definedName>
    <definedName name="Nota_20_SBB_P" localSheetId="15">#REF!</definedName>
    <definedName name="Nota_20_SBB_P" localSheetId="16">#REF!</definedName>
    <definedName name="Nota_20_SBB_P">#REF!</definedName>
    <definedName name="Nota_21_SBB_P" localSheetId="3">#REF!</definedName>
    <definedName name="Nota_21_SBB_P" localSheetId="8">#REF!</definedName>
    <definedName name="Nota_21_SBB_P" localSheetId="15">#REF!</definedName>
    <definedName name="Nota_21_SBB_P" localSheetId="16">#REF!</definedName>
    <definedName name="Nota_21_SBB_P">#REF!</definedName>
    <definedName name="Nota_22_SBB_P" localSheetId="3">#REF!</definedName>
    <definedName name="Nota_22_SBB_P" localSheetId="8">#REF!</definedName>
    <definedName name="Nota_22_SBB_P" localSheetId="15">#REF!</definedName>
    <definedName name="Nota_22_SBB_P" localSheetId="16">#REF!</definedName>
    <definedName name="Nota_22_SBB_P">#REF!</definedName>
    <definedName name="Nota_23_SBB_P" localSheetId="3">#REF!</definedName>
    <definedName name="Nota_23_SBB_P" localSheetId="8">#REF!</definedName>
    <definedName name="Nota_23_SBB_P" localSheetId="15">#REF!</definedName>
    <definedName name="Nota_23_SBB_P" localSheetId="16">#REF!</definedName>
    <definedName name="Nota_23_SBB_P">#REF!</definedName>
    <definedName name="Nota_24_SBB_P" localSheetId="3">#REF!</definedName>
    <definedName name="Nota_24_SBB_P" localSheetId="8">#REF!</definedName>
    <definedName name="Nota_24_SBB_P" localSheetId="15">#REF!</definedName>
    <definedName name="Nota_24_SBB_P" localSheetId="16">#REF!</definedName>
    <definedName name="Nota_24_SBB_P">#REF!</definedName>
    <definedName name="Nota_25" localSheetId="3">#REF!</definedName>
    <definedName name="Nota_25" localSheetId="8">#REF!</definedName>
    <definedName name="Nota_25" localSheetId="15">#REF!</definedName>
    <definedName name="Nota_25" localSheetId="16">#REF!</definedName>
    <definedName name="Nota_25">#REF!</definedName>
    <definedName name="Nota_26" localSheetId="3">#REF!</definedName>
    <definedName name="Nota_26" localSheetId="8">#REF!</definedName>
    <definedName name="Nota_26" localSheetId="15">#REF!</definedName>
    <definedName name="Nota_26">#REF!</definedName>
    <definedName name="Nota_26_SBB_PP" localSheetId="3">#REF!</definedName>
    <definedName name="Nota_26_SBB_PP" localSheetId="8">#REF!</definedName>
    <definedName name="Nota_26_SBB_PP" localSheetId="15">#REF!</definedName>
    <definedName name="Nota_26_SBB_PP" localSheetId="16">#REF!</definedName>
    <definedName name="Nota_26_SBB_PP">#REF!</definedName>
    <definedName name="Nota_27_SRZiS" localSheetId="3">#REF!</definedName>
    <definedName name="Nota_27_SRZiS" localSheetId="8">#REF!</definedName>
    <definedName name="Nota_27_SRZiS" localSheetId="15">#REF!</definedName>
    <definedName name="Nota_27_SRZiS" localSheetId="16">#REF!</definedName>
    <definedName name="Nota_27_SRZiS">#REF!</definedName>
    <definedName name="Nota_27_SRZiSB" localSheetId="3">#REF!</definedName>
    <definedName name="Nota_27_SRZiSB" localSheetId="8">#REF!</definedName>
    <definedName name="Nota_27_SRZiSB" localSheetId="15">#REF!</definedName>
    <definedName name="Nota_27_SRZiSB" localSheetId="16">#REF!</definedName>
    <definedName name="Nota_27_SRZiSB">#REF!</definedName>
    <definedName name="Nota_28_SRZiS" localSheetId="3">#REF!</definedName>
    <definedName name="Nota_28_SRZiS" localSheetId="8">#REF!</definedName>
    <definedName name="Nota_28_SRZiS" localSheetId="15">#REF!</definedName>
    <definedName name="Nota_28_SRZiS" localSheetId="16">#REF!</definedName>
    <definedName name="Nota_28_SRZiS">#REF!</definedName>
    <definedName name="Nota_28_SRZiSB" localSheetId="3">#REF!</definedName>
    <definedName name="Nota_28_SRZiSB" localSheetId="8">#REF!</definedName>
    <definedName name="Nota_28_SRZiSB" localSheetId="15">#REF!</definedName>
    <definedName name="Nota_28_SRZiSB" localSheetId="16">#REF!</definedName>
    <definedName name="Nota_28_SRZiSB">#REF!</definedName>
    <definedName name="Nota_29_SRZiSB" localSheetId="3">#REF!</definedName>
    <definedName name="Nota_29_SRZiSB" localSheetId="8">#REF!</definedName>
    <definedName name="Nota_29_SRZiSB" localSheetId="15">#REF!</definedName>
    <definedName name="Nota_29_SRZiSB" localSheetId="16">#REF!</definedName>
    <definedName name="Nota_29_SRZiSB">#REF!</definedName>
    <definedName name="Nota_3_SBB_A" localSheetId="3">#REF!</definedName>
    <definedName name="Nota_3_SBB_A" localSheetId="8">#REF!</definedName>
    <definedName name="Nota_3_SBB_A" localSheetId="15">#REF!</definedName>
    <definedName name="Nota_3_SBB_A" localSheetId="16">#REF!</definedName>
    <definedName name="Nota_3_SBB_A">#REF!</definedName>
    <definedName name="Nota_30_SRZiSB" localSheetId="3">#REF!</definedName>
    <definedName name="Nota_30_SRZiSB" localSheetId="8">#REF!</definedName>
    <definedName name="Nota_30_SRZiSB" localSheetId="15">#REF!</definedName>
    <definedName name="Nota_30_SRZiSB" localSheetId="16">#REF!</definedName>
    <definedName name="Nota_30_SRZiSB">#REF!</definedName>
    <definedName name="Nota_31_SRZiSB" localSheetId="3">#REF!</definedName>
    <definedName name="Nota_31_SRZiSB" localSheetId="8">#REF!</definedName>
    <definedName name="Nota_31_SRZiSB" localSheetId="15">#REF!</definedName>
    <definedName name="Nota_31_SRZiSB" localSheetId="16">#REF!</definedName>
    <definedName name="Nota_31_SRZiSB">#REF!</definedName>
    <definedName name="Nota_32_SRZiSB" localSheetId="3">#REF!</definedName>
    <definedName name="Nota_32_SRZiSB" localSheetId="8">#REF!</definedName>
    <definedName name="Nota_32_SRZiSB" localSheetId="15">#REF!</definedName>
    <definedName name="Nota_32_SRZiSB" localSheetId="16">#REF!</definedName>
    <definedName name="Nota_32_SRZiSB">#REF!</definedName>
    <definedName name="Nota_33_SRZiSB" localSheetId="3">#REF!</definedName>
    <definedName name="Nota_33_SRZiSB" localSheetId="8">#REF!</definedName>
    <definedName name="Nota_33_SRZiSB" localSheetId="15">#REF!</definedName>
    <definedName name="Nota_33_SRZiSB" localSheetId="16">#REF!</definedName>
    <definedName name="Nota_33_SRZiSB">#REF!</definedName>
    <definedName name="Nota_34_SRZiSB" localSheetId="3">#REF!</definedName>
    <definedName name="Nota_34_SRZiSB" localSheetId="8">#REF!</definedName>
    <definedName name="Nota_34_SRZiSB" localSheetId="15">#REF!</definedName>
    <definedName name="Nota_34_SRZiSB" localSheetId="16">#REF!</definedName>
    <definedName name="Nota_34_SRZiSB">#REF!</definedName>
    <definedName name="Nota_35_SRZiSB" localSheetId="3">#REF!</definedName>
    <definedName name="Nota_35_SRZiSB" localSheetId="8">#REF!</definedName>
    <definedName name="Nota_35_SRZiSB" localSheetId="15">#REF!</definedName>
    <definedName name="Nota_35_SRZiSB" localSheetId="16">#REF!</definedName>
    <definedName name="Nota_35_SRZiSB">#REF!</definedName>
    <definedName name="Nota_36_SRZiSB" localSheetId="3">#REF!</definedName>
    <definedName name="Nota_36_SRZiSB" localSheetId="8">#REF!</definedName>
    <definedName name="Nota_36_SRZiSB" localSheetId="15">#REF!</definedName>
    <definedName name="Nota_36_SRZiSB" localSheetId="16">#REF!</definedName>
    <definedName name="Nota_36_SRZiSB">#REF!</definedName>
    <definedName name="Nota_37_SRZiSB" localSheetId="3">#REF!</definedName>
    <definedName name="Nota_37_SRZiSB" localSheetId="8">#REF!</definedName>
    <definedName name="Nota_37_SRZiSB" localSheetId="15">#REF!</definedName>
    <definedName name="Nota_37_SRZiSB" localSheetId="16">#REF!</definedName>
    <definedName name="Nota_37_SRZiSB">#REF!</definedName>
    <definedName name="Nota_38_SRZiSB" localSheetId="3">#REF!</definedName>
    <definedName name="Nota_38_SRZiSB" localSheetId="8">#REF!</definedName>
    <definedName name="Nota_38_SRZiSB" localSheetId="15">#REF!</definedName>
    <definedName name="Nota_38_SRZiSB" localSheetId="16">#REF!</definedName>
    <definedName name="Nota_38_SRZiSB">#REF!</definedName>
    <definedName name="Nota_39_SRZiSB" localSheetId="3">#REF!</definedName>
    <definedName name="Nota_39_SRZiSB" localSheetId="8">#REF!</definedName>
    <definedName name="Nota_39_SRZiSB" localSheetId="15">#REF!</definedName>
    <definedName name="Nota_39_SRZiSB" localSheetId="16">#REF!</definedName>
    <definedName name="Nota_39_SRZiSB">#REF!</definedName>
    <definedName name="Nota_4_SBB_A" localSheetId="3">#REF!</definedName>
    <definedName name="Nota_4_SBB_A" localSheetId="8">#REF!</definedName>
    <definedName name="Nota_4_SBB_A" localSheetId="15">#REF!</definedName>
    <definedName name="Nota_4_SBB_A" localSheetId="16">#REF!</definedName>
    <definedName name="Nota_4_SBB_A">#REF!</definedName>
    <definedName name="Nota_40_SRZiSB" localSheetId="3">#REF!</definedName>
    <definedName name="Nota_40_SRZiSB" localSheetId="8">#REF!</definedName>
    <definedName name="Nota_40_SRZiSB" localSheetId="15">#REF!</definedName>
    <definedName name="Nota_40_SRZiSB" localSheetId="16">#REF!</definedName>
    <definedName name="Nota_40_SRZiSB">#REF!</definedName>
    <definedName name="Nota_41_SRZiSB" localSheetId="3">#REF!</definedName>
    <definedName name="Nota_41_SRZiSB" localSheetId="8">#REF!</definedName>
    <definedName name="Nota_41_SRZiSB" localSheetId="15">#REF!</definedName>
    <definedName name="Nota_41_SRZiSB" localSheetId="16">#REF!</definedName>
    <definedName name="Nota_41_SRZiSB">#REF!</definedName>
    <definedName name="Nota_5_SBB_A" localSheetId="3">#REF!</definedName>
    <definedName name="Nota_5_SBB_A" localSheetId="8">#REF!</definedName>
    <definedName name="Nota_5_SBB_A" localSheetId="15">#REF!</definedName>
    <definedName name="Nota_5_SBB_A" localSheetId="16">#REF!</definedName>
    <definedName name="Nota_5_SBB_A">#REF!</definedName>
    <definedName name="Nota_6_SBB_A" localSheetId="3">#REF!</definedName>
    <definedName name="Nota_6_SBB_A" localSheetId="8">#REF!</definedName>
    <definedName name="Nota_6_SBB_A" localSheetId="15">#REF!</definedName>
    <definedName name="Nota_6_SBB_A" localSheetId="16">#REF!</definedName>
    <definedName name="Nota_6_SBB_A">#REF!</definedName>
    <definedName name="Nota_7_SBB_A" localSheetId="3">#REF!</definedName>
    <definedName name="Nota_7_SBB_A" localSheetId="8">#REF!</definedName>
    <definedName name="Nota_7_SBB_A" localSheetId="15">#REF!</definedName>
    <definedName name="Nota_7_SBB_A" localSheetId="16">#REF!</definedName>
    <definedName name="Nota_7_SBB_A">#REF!</definedName>
    <definedName name="Nota_8_SBB_A" localSheetId="3">#REF!</definedName>
    <definedName name="Nota_8_SBB_A" localSheetId="8">#REF!</definedName>
    <definedName name="Nota_8_SBB_A" localSheetId="15">#REF!</definedName>
    <definedName name="Nota_8_SBB_A" localSheetId="16">#REF!</definedName>
    <definedName name="Nota_8_SBB_A">#REF!</definedName>
    <definedName name="nota18kopia" localSheetId="3">#REF!</definedName>
    <definedName name="nota18kopia" localSheetId="8">#REF!</definedName>
    <definedName name="nota18kopia" localSheetId="15">#REF!</definedName>
    <definedName name="nota18kopia">#REF!</definedName>
    <definedName name="Noty_do_SRPPB" localSheetId="3">#REF!</definedName>
    <definedName name="Noty_do_SRPPB" localSheetId="8">#REF!</definedName>
    <definedName name="Noty_do_SRPPB" localSheetId="15">#REF!</definedName>
    <definedName name="Noty_do_SRPPB" localSheetId="16">#REF!</definedName>
    <definedName name="Noty_do_SRPPB">#REF!</definedName>
    <definedName name="NovemberIC" localSheetId="3">#REF!</definedName>
    <definedName name="NovemberIC" localSheetId="8">#REF!</definedName>
    <definedName name="NovemberIC" localSheetId="15">#REF!</definedName>
    <definedName name="NovemberIC">#REF!</definedName>
    <definedName name="NovemberII" localSheetId="3">#REF!</definedName>
    <definedName name="NovemberII" localSheetId="8">#REF!</definedName>
    <definedName name="NovemberII" localSheetId="15">#REF!</definedName>
    <definedName name="NovemberII">#REF!</definedName>
    <definedName name="NovemberL" localSheetId="3">#REF!</definedName>
    <definedName name="NovemberL" localSheetId="8">#REF!</definedName>
    <definedName name="NovemberL" localSheetId="15">#REF!</definedName>
    <definedName name="NovemberL">#REF!</definedName>
    <definedName name="NP_nip" localSheetId="3">#REF!</definedName>
    <definedName name="NP_nip" localSheetId="8">#REF!</definedName>
    <definedName name="NP_nip" localSheetId="15">#REF!</definedName>
    <definedName name="NP_nip">#REF!</definedName>
    <definedName name="NP_zw" localSheetId="3">#REF!</definedName>
    <definedName name="NP_zw" localSheetId="8">#REF!</definedName>
    <definedName name="NP_zw" localSheetId="15">#REF!</definedName>
    <definedName name="NP_zw">#REF!</definedName>
    <definedName name="NPoland_Div" localSheetId="0">[Poland2008.xls]Poland [64]Division!$A$1:$AA$218</definedName>
    <definedName name="NPoland_Div" localSheetId="3">[Poland2008.xls]Poland [64]Division!$A$1:$AA$218</definedName>
    <definedName name="NPoland_Div" localSheetId="8">[Poland2008.xls]Poland [64]Division!$A$1:$AA$218</definedName>
    <definedName name="NPoland_Div" localSheetId="15">[Poland2008.xls]Poland [64]Division!$A$1:$AA$218</definedName>
    <definedName name="NPoland_Div">[Poland2008.xls]Poland [64]Division!$A$1:$AA$218</definedName>
    <definedName name="NR_N1" localSheetId="3">#REF!</definedName>
    <definedName name="NR_N1" localSheetId="8">#REF!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8">'[43]Noty rachunek'!#REF!</definedName>
    <definedName name="NR_N10" localSheetId="15">'[43]Noty rachunek'!#REF!</definedName>
    <definedName name="NR_N10" localSheetId="16">'[57]Noty rachunek'!#REF!</definedName>
    <definedName name="NR_N10">'[43]Noty rachunek'!#REF!</definedName>
    <definedName name="NR_N11" localSheetId="3">#REF!</definedName>
    <definedName name="NR_N11" localSheetId="8">#REF!</definedName>
    <definedName name="NR_N11" localSheetId="15">#REF!</definedName>
    <definedName name="NR_N11">#REF!</definedName>
    <definedName name="NR_N12" localSheetId="3">#REF!</definedName>
    <definedName name="NR_N12" localSheetId="8">#REF!</definedName>
    <definedName name="NR_N12" localSheetId="15">#REF!</definedName>
    <definedName name="NR_N12">#REF!</definedName>
    <definedName name="NR_N13" localSheetId="3">#REF!</definedName>
    <definedName name="NR_N13" localSheetId="8">#REF!</definedName>
    <definedName name="NR_N13" localSheetId="15">#REF!</definedName>
    <definedName name="NR_N13">#REF!</definedName>
    <definedName name="NR_N14" localSheetId="3">#REF!</definedName>
    <definedName name="NR_N14" localSheetId="8">#REF!</definedName>
    <definedName name="NR_N14" localSheetId="15">#REF!</definedName>
    <definedName name="NR_N14">#REF!</definedName>
    <definedName name="NR_N14_2" localSheetId="3">#REF!</definedName>
    <definedName name="NR_N14_2" localSheetId="8">#REF!</definedName>
    <definedName name="NR_N14_2" localSheetId="15">#REF!</definedName>
    <definedName name="NR_N14_2">#REF!</definedName>
    <definedName name="NR_N15" localSheetId="3">#REF!</definedName>
    <definedName name="NR_N15" localSheetId="8">#REF!</definedName>
    <definedName name="NR_N15" localSheetId="15">#REF!</definedName>
    <definedName name="NR_N15">#REF!</definedName>
    <definedName name="NR_N2" localSheetId="3">#REF!</definedName>
    <definedName name="NR_N2" localSheetId="8">#REF!</definedName>
    <definedName name="NR_N2" localSheetId="15">#REF!</definedName>
    <definedName name="NR_N2">#REF!</definedName>
    <definedName name="NR_N3" localSheetId="3">#REF!</definedName>
    <definedName name="NR_N3" localSheetId="8">#REF!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8">'[65]Noty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8">'[65]Noty rachunek'!#REF!</definedName>
    <definedName name="NR_N5" localSheetId="15">'[65]Noty rachunek'!#REF!</definedName>
    <definedName name="NR_N5" localSheetId="16">'[65]Noty rachunek'!#REF!</definedName>
    <definedName name="NR_N5">'[65]Noty rachunek'!#REF!</definedName>
    <definedName name="NR_N6.1" localSheetId="3">#REF!</definedName>
    <definedName name="NR_N6.1" localSheetId="8">#REF!</definedName>
    <definedName name="NR_N6.1" localSheetId="15">#REF!</definedName>
    <definedName name="NR_N6.1">#REF!</definedName>
    <definedName name="NR_N6.2" localSheetId="3">#REF!</definedName>
    <definedName name="NR_N6.2" localSheetId="8">#REF!</definedName>
    <definedName name="NR_N6.2" localSheetId="15">#REF!</definedName>
    <definedName name="NR_N6.2">#REF!</definedName>
    <definedName name="NR_N7" localSheetId="3">#REF!</definedName>
    <definedName name="NR_N7" localSheetId="8">#REF!</definedName>
    <definedName name="NR_N7" localSheetId="15">#REF!</definedName>
    <definedName name="NR_N7">#REF!</definedName>
    <definedName name="NR_N8" localSheetId="3">#REF!</definedName>
    <definedName name="NR_N8" localSheetId="8">#REF!</definedName>
    <definedName name="NR_N8" localSheetId="15">#REF!</definedName>
    <definedName name="NR_N8">#REF!</definedName>
    <definedName name="NR_N9" localSheetId="3">#REF!</definedName>
    <definedName name="NR_N9" localSheetId="8">#REF!</definedName>
    <definedName name="NR_N9" localSheetId="15">#REF!</definedName>
    <definedName name="NR_N9">#REF!</definedName>
    <definedName name="NR_PO" localSheetId="3">#REF!</definedName>
    <definedName name="NR_PO" localSheetId="8">#REF!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3">#REF!</definedName>
    <definedName name="NTrini_FOM" localSheetId="8">#REF!</definedName>
    <definedName name="NTrini_FOM" localSheetId="15">#REF!</definedName>
    <definedName name="NTrini_FOM">#REF!</definedName>
    <definedName name="numerki" localSheetId="0" hidden="1">{"'BZ SA P&amp;l (fORECAST)'!$A$1:$BR$26"}</definedName>
    <definedName name="numerki" hidden="1">{"'BZ SA P&amp;l (fORECAST)'!$A$1:$BR$26"}</definedName>
    <definedName name="o.FBN019_4" localSheetId="3">#REF!</definedName>
    <definedName name="o.FBN019_4" localSheetId="8">#REF!</definedName>
    <definedName name="o.FBN019_4" localSheetId="15">#REF!</definedName>
    <definedName name="o.FBN019_4">#REF!</definedName>
    <definedName name="o.FBN019_6" localSheetId="3">#REF!</definedName>
    <definedName name="o.FBN019_6" localSheetId="8">#REF!</definedName>
    <definedName name="o.FBN019_6" localSheetId="15">#REF!</definedName>
    <definedName name="o.FBN019_6">#REF!</definedName>
    <definedName name="o.FBN019_7" localSheetId="3">#REF!</definedName>
    <definedName name="o.FBN019_7" localSheetId="8">#REF!</definedName>
    <definedName name="o.FBN019_7" localSheetId="15">#REF!</definedName>
    <definedName name="o.FBN019_7">#REF!</definedName>
    <definedName name="o.FBN019_8" localSheetId="3">#REF!</definedName>
    <definedName name="o.FBN019_8" localSheetId="8">#REF!</definedName>
    <definedName name="o.FBN019_8" localSheetId="15">#REF!</definedName>
    <definedName name="o.FBN019_8">#REF!</definedName>
    <definedName name="o.FBN020_2" localSheetId="3">#REF!</definedName>
    <definedName name="o.FBN020_2" localSheetId="8">#REF!</definedName>
    <definedName name="o.FBN020_2" localSheetId="15">#REF!</definedName>
    <definedName name="o.FBN020_2">#REF!</definedName>
    <definedName name="o.FIN004A" localSheetId="3">'[34]FIN004A i 4B'!#REF!</definedName>
    <definedName name="o.FIN004A" localSheetId="8">'[34]FIN004A i 4B'!#REF!</definedName>
    <definedName name="o.FIN004A" localSheetId="15">'[34]FIN004A i 4B'!#REF!</definedName>
    <definedName name="o.FIN004A">'[34]FIN004A i 4B'!#REF!</definedName>
    <definedName name="o.FIN005_1" localSheetId="3">#REF!</definedName>
    <definedName name="o.FIN005_1" localSheetId="8">#REF!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3">#REF!</definedName>
    <definedName name="Obciążenie_z_tytułu_podatku_dochodowego" localSheetId="8">#REF!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3">#REF!</definedName>
    <definedName name="OblastDat2" localSheetId="8">#REF!</definedName>
    <definedName name="OblastDat2" localSheetId="15">#REF!</definedName>
    <definedName name="OblastDat2">#REF!</definedName>
    <definedName name="OblastDat2_11" localSheetId="3">#REF!</definedName>
    <definedName name="OblastDat2_11" localSheetId="8">#REF!</definedName>
    <definedName name="OblastDat2_11" localSheetId="15">#REF!</definedName>
    <definedName name="OblastDat2_11">#REF!</definedName>
    <definedName name="OblastDat2_2" localSheetId="3">#REF!</definedName>
    <definedName name="OblastDat2_2" localSheetId="8">#REF!</definedName>
    <definedName name="OblastDat2_2" localSheetId="15">#REF!</definedName>
    <definedName name="OblastDat2_2">#REF!</definedName>
    <definedName name="OblastDat2_28" localSheetId="3">#REF!</definedName>
    <definedName name="OblastDat2_28" localSheetId="8">#REF!</definedName>
    <definedName name="OblastDat2_28" localSheetId="15">#REF!</definedName>
    <definedName name="OblastDat2_28">#REF!</definedName>
    <definedName name="OblastNadpisuRadku" localSheetId="3">#REF!</definedName>
    <definedName name="OblastNadpisuRadku" localSheetId="8">#REF!</definedName>
    <definedName name="OblastNadpisuRadku" localSheetId="15">#REF!</definedName>
    <definedName name="OblastNadpisuRadku">#REF!</definedName>
    <definedName name="OblastNadpisuRadku_11" localSheetId="3">#REF!</definedName>
    <definedName name="OblastNadpisuRadku_11" localSheetId="8">#REF!</definedName>
    <definedName name="OblastNadpisuRadku_11" localSheetId="15">#REF!</definedName>
    <definedName name="OblastNadpisuRadku_11">#REF!</definedName>
    <definedName name="OblastNadpisuRadku_2" localSheetId="3">#REF!</definedName>
    <definedName name="OblastNadpisuRadku_2" localSheetId="8">#REF!</definedName>
    <definedName name="OblastNadpisuRadku_2" localSheetId="15">#REF!</definedName>
    <definedName name="OblastNadpisuRadku_2">#REF!</definedName>
    <definedName name="OblastNadpisuRadku_28" localSheetId="3">#REF!</definedName>
    <definedName name="OblastNadpisuRadku_28" localSheetId="8">#REF!</definedName>
    <definedName name="OblastNadpisuRadku_28" localSheetId="15">#REF!</definedName>
    <definedName name="OblastNadpisuRadku_28">#REF!</definedName>
    <definedName name="OblastNadpisuSloupcu" localSheetId="3">#REF!</definedName>
    <definedName name="OblastNadpisuSloupcu" localSheetId="8">#REF!</definedName>
    <definedName name="OblastNadpisuSloupcu" localSheetId="15">#REF!</definedName>
    <definedName name="OblastNadpisuSloupcu">#REF!</definedName>
    <definedName name="OblastNadpisuSloupcu_11" localSheetId="3">#REF!</definedName>
    <definedName name="OblastNadpisuSloupcu_11" localSheetId="8">#REF!</definedName>
    <definedName name="OblastNadpisuSloupcu_11" localSheetId="15">#REF!</definedName>
    <definedName name="OblastNadpisuSloupcu_11">#REF!</definedName>
    <definedName name="OblastNadpisuSloupcu_2" localSheetId="3">#REF!</definedName>
    <definedName name="OblastNadpisuSloupcu_2" localSheetId="8">#REF!</definedName>
    <definedName name="OblastNadpisuSloupcu_2" localSheetId="15">#REF!</definedName>
    <definedName name="OblastNadpisuSloupcu_2">#REF!</definedName>
    <definedName name="OblastNadpisuSloupcu_28" localSheetId="3">#REF!</definedName>
    <definedName name="OblastNadpisuSloupcu_28" localSheetId="8">#REF!</definedName>
    <definedName name="OblastNadpisuSloupcu_28" localSheetId="15">#REF!</definedName>
    <definedName name="OblastNadpisuSloupcu_28">#REF!</definedName>
    <definedName name="OBLIG_dt" localSheetId="3">#REF!</definedName>
    <definedName name="OBLIG_dt" localSheetId="8">#REF!</definedName>
    <definedName name="OBLIG_dt" localSheetId="15">#REF!</definedName>
    <definedName name="OBLIG_dt">#REF!</definedName>
    <definedName name="OBLIG_dw" localSheetId="3">#REF!</definedName>
    <definedName name="OBLIG_dw" localSheetId="8">#REF!</definedName>
    <definedName name="OBLIG_dw" localSheetId="15">#REF!</definedName>
    <definedName name="OBLIG_dw">#REF!</definedName>
    <definedName name="_xlnm.Print_Area" localSheetId="3">#REF!</definedName>
    <definedName name="_xlnm.Print_Area" localSheetId="8">#REF!</definedName>
    <definedName name="_xlnm.Print_Area" localSheetId="15">#REF!</definedName>
    <definedName name="_xlnm.Print_Area">#REF!</definedName>
    <definedName name="Obszar_wydruku_MI" localSheetId="3">#REF!</definedName>
    <definedName name="Obszar_wydruku_MI" localSheetId="8">#REF!</definedName>
    <definedName name="Obszar_wydruku_MI" localSheetId="15">#REF!</definedName>
    <definedName name="Obszar_wydruku_MI" localSheetId="16">#REF!</definedName>
    <definedName name="Obszar_wydruku_MI">#REF!</definedName>
    <definedName name="OctoberIC" localSheetId="3">#REF!</definedName>
    <definedName name="OctoberIC" localSheetId="8">#REF!</definedName>
    <definedName name="OctoberIC" localSheetId="15">#REF!</definedName>
    <definedName name="OctoberIC">#REF!</definedName>
    <definedName name="OctoberII" localSheetId="3">#REF!</definedName>
    <definedName name="OctoberII" localSheetId="8">#REF!</definedName>
    <definedName name="OctoberII" localSheetId="15">#REF!</definedName>
    <definedName name="OctoberII">#REF!</definedName>
    <definedName name="OctoberL" localSheetId="3">#REF!</definedName>
    <definedName name="OctoberL" localSheetId="8">#REF!</definedName>
    <definedName name="OctoberL" localSheetId="15">#REF!</definedName>
    <definedName name="OctoberL">#REF!</definedName>
    <definedName name="oddz" localSheetId="3">#REF!</definedName>
    <definedName name="oddz" localSheetId="8">#REF!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3">#REF!</definedName>
    <definedName name="Odpisy" localSheetId="8">#REF!</definedName>
    <definedName name="Odpisy" localSheetId="15">#REF!</definedName>
    <definedName name="Odpisy" localSheetId="16">#REF!</definedName>
    <definedName name="Odpisy">#REF!</definedName>
    <definedName name="Off_balance" localSheetId="3">#REF!</definedName>
    <definedName name="Off_balance" localSheetId="8">#REF!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3">#REF!</definedName>
    <definedName name="Other_reserve_funds" localSheetId="8">#REF!</definedName>
    <definedName name="Other_reserve_funds" localSheetId="15">#REF!</definedName>
    <definedName name="Other_reserve_funds">#REF!</definedName>
    <definedName name="outcomms" localSheetId="3">[19]S.P.30!#REF!</definedName>
    <definedName name="outcomms" localSheetId="8">[19]S.P.30!#REF!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3">#REF!</definedName>
    <definedName name="ow.FBN019_4" localSheetId="8">#REF!</definedName>
    <definedName name="ow.FBN019_4" localSheetId="15">#REF!</definedName>
    <definedName name="ow.FBN019_4">#REF!</definedName>
    <definedName name="ow.FBN019_6" localSheetId="3">#REF!</definedName>
    <definedName name="ow.FBN019_6" localSheetId="8">#REF!</definedName>
    <definedName name="ow.FBN019_6" localSheetId="15">#REF!</definedName>
    <definedName name="ow.FBN019_6">#REF!</definedName>
    <definedName name="ow.FBN019_7" localSheetId="3">#REF!</definedName>
    <definedName name="ow.FBN019_7" localSheetId="8">#REF!</definedName>
    <definedName name="ow.FBN019_7" localSheetId="15">#REF!</definedName>
    <definedName name="ow.FBN019_7">#REF!</definedName>
    <definedName name="ow.FBN019_8" localSheetId="3">#REF!</definedName>
    <definedName name="ow.FBN019_8" localSheetId="8">#REF!</definedName>
    <definedName name="ow.FBN019_8" localSheetId="15">#REF!</definedName>
    <definedName name="ow.FBN019_8">#REF!</definedName>
    <definedName name="ow.FBN020_2" localSheetId="3">#REF!</definedName>
    <definedName name="ow.FBN020_2" localSheetId="8">#REF!</definedName>
    <definedName name="ow.FBN020_2" localSheetId="15">#REF!</definedName>
    <definedName name="ow.FBN020_2">#REF!</definedName>
    <definedName name="ow.FIN005_1" localSheetId="3">#REF!</definedName>
    <definedName name="ow.FIN005_1" localSheetId="8">#REF!</definedName>
    <definedName name="ow.FIN005_1" localSheetId="15">#REF!</definedName>
    <definedName name="ow.FIN005_1">#REF!</definedName>
    <definedName name="P_L">'[68]P&amp;L porównywalny'!$A$5:$C$42</definedName>
    <definedName name="Papiery_utrzymywane_zapadalności" localSheetId="4">'[69]noty bilans'!#REF!</definedName>
    <definedName name="Papiery_utrzymywane_zapadalności" localSheetId="3">'[69]noty bilans'!#REF!</definedName>
    <definedName name="Papiery_utrzymywane_zapadalności" localSheetId="8">'[69]noty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3">#REF!</definedName>
    <definedName name="Pasywa_pod07" localSheetId="8">#REF!</definedName>
    <definedName name="Pasywa_pod07" localSheetId="15">#REF!</definedName>
    <definedName name="Pasywa_pod07" localSheetId="16">#REF!</definedName>
    <definedName name="Pasywa_pod07">#REF!</definedName>
    <definedName name="Pasywa_pod08" localSheetId="3">#REF!</definedName>
    <definedName name="Pasywa_pod08" localSheetId="8">#REF!</definedName>
    <definedName name="Pasywa_pod08" localSheetId="15">#REF!</definedName>
    <definedName name="Pasywa_pod08" localSheetId="16">#REF!</definedName>
    <definedName name="Pasywa_pod08">#REF!</definedName>
    <definedName name="Pensions" localSheetId="3">[19]S.P.27!#REF!</definedName>
    <definedName name="Pensions" localSheetId="8">[19]S.P.27!#REF!</definedName>
    <definedName name="Pensions" localSheetId="15">[19]S.P.27!#REF!</definedName>
    <definedName name="Pensions">[19]S.P.27!#REF!</definedName>
    <definedName name="Performing_Loans" localSheetId="3">#REF!</definedName>
    <definedName name="Performing_Loans" localSheetId="8">#REF!</definedName>
    <definedName name="Performing_Loans" localSheetId="15">#REF!</definedName>
    <definedName name="Performing_Loans">#REF!</definedName>
    <definedName name="PeriodDates" localSheetId="3">OFFSET(#REF!,0,0,COUNT(#REF!),1)</definedName>
    <definedName name="PeriodDates" localSheetId="8">OFFSET(#REF!,0,0,COUNT(#REF!),1)</definedName>
    <definedName name="PeriodDates" localSheetId="15">OFFSET(#REF!,0,0,COUNT(#REF!),1)</definedName>
    <definedName name="PeriodDates">OFFSET(#REF!,0,0,COUNT(#REF!),1)</definedName>
    <definedName name="PKD" localSheetId="3">#REF!</definedName>
    <definedName name="PKD" localSheetId="8">#REF!</definedName>
    <definedName name="PKD" localSheetId="15">#REF!</definedName>
    <definedName name="PKD" localSheetId="16">#REF!</definedName>
    <definedName name="PKD">#REF!</definedName>
    <definedName name="PKO" localSheetId="3">#REF!</definedName>
    <definedName name="PKO" localSheetId="8">#REF!</definedName>
    <definedName name="PKO" localSheetId="15">#REF!</definedName>
    <definedName name="PKO" localSheetId="16">#REF!</definedName>
    <definedName name="PKO">#REF!</definedName>
    <definedName name="PL">'[68]P&amp;L porównywalny'!$A$5:$C$42</definedName>
    <definedName name="PL_3" localSheetId="3">#REF!</definedName>
    <definedName name="PL_3" localSheetId="8">#REF!</definedName>
    <definedName name="PL_3" localSheetId="15">#REF!</definedName>
    <definedName name="PL_3" localSheetId="16">#REF!</definedName>
    <definedName name="PL_3">#REF!</definedName>
    <definedName name="PL_9" localSheetId="3">#REF!</definedName>
    <definedName name="PL_9" localSheetId="8">#REF!</definedName>
    <definedName name="PL_9" localSheetId="15">#REF!</definedName>
    <definedName name="PL_9" localSheetId="16">#REF!</definedName>
    <definedName name="PL_9">#REF!</definedName>
    <definedName name="PL3QS" localSheetId="3">#REF!</definedName>
    <definedName name="PL3QS" localSheetId="8">#REF!</definedName>
    <definedName name="PL3QS" localSheetId="15">#REF!</definedName>
    <definedName name="PL3QS" localSheetId="16">#REF!</definedName>
    <definedName name="PL3QS">#REF!</definedName>
    <definedName name="PLBANKQ2" localSheetId="3">#REF!</definedName>
    <definedName name="PLBANKQ2" localSheetId="8">#REF!</definedName>
    <definedName name="PLBANKQ2" localSheetId="15">#REF!</definedName>
    <definedName name="PLBANKQ2">#REF!</definedName>
    <definedName name="PLocena">#N/A</definedName>
    <definedName name="Pochodne_instrumenty_finansowe_handl" localSheetId="4">'[69]noty bilans 2'!#REF!</definedName>
    <definedName name="Pochodne_instrumenty_finansowe_handl" localSheetId="3">'[69]noty bilans 2'!#REF!</definedName>
    <definedName name="Pochodne_instrumenty_finansowe_handl" localSheetId="8">'[69]noty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4">'[69]noty bilans 2'!#REF!</definedName>
    <definedName name="pochodne_opis" localSheetId="3">'[69]noty bilans 2'!#REF!</definedName>
    <definedName name="pochodne_opis" localSheetId="8">'[69]noty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3">#REF!</definedName>
    <definedName name="PODPISY" localSheetId="8">#REF!</definedName>
    <definedName name="PODPISY" localSheetId="15">#REF!</definedName>
    <definedName name="PODPISY">#REF!</definedName>
    <definedName name="PodpisyQ3" localSheetId="3">#REF!</definedName>
    <definedName name="PodpisyQ3" localSheetId="8">#REF!</definedName>
    <definedName name="PodpisyQ3" localSheetId="15">#REF!</definedName>
    <definedName name="PodpisyQ3">#REF!</definedName>
    <definedName name="podzial_podmiotowy" localSheetId="3">#REF!</definedName>
    <definedName name="podzial_podmiotowy" localSheetId="8">#REF!</definedName>
    <definedName name="podzial_podmiotowy" localSheetId="15">#REF!</definedName>
    <definedName name="podzial_podmiotowy">#REF!</definedName>
    <definedName name="Poftfel_2" localSheetId="4">[18]portfel!#REF!</definedName>
    <definedName name="Poftfel_2" localSheetId="3">[18]portfel!#REF!</definedName>
    <definedName name="Poftfel_2" localSheetId="8">[18]portfel!#REF!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3">#REF!</definedName>
    <definedName name="POLISH" localSheetId="8">#REF!</definedName>
    <definedName name="POLISH" localSheetId="15">#REF!</definedName>
    <definedName name="POLISH">#REF!</definedName>
    <definedName name="polityka0910" localSheetId="3">#REF!</definedName>
    <definedName name="polityka0910" localSheetId="8">#REF!</definedName>
    <definedName name="polityka0910" localSheetId="15">#REF!</definedName>
    <definedName name="polityka0910">#REF!</definedName>
    <definedName name="POLSOFT2000M" localSheetId="3">#REF!</definedName>
    <definedName name="POLSOFT2000M" localSheetId="8">#REF!</definedName>
    <definedName name="POLSOFT2000M" localSheetId="15">#REF!</definedName>
    <definedName name="POLSOFT2000M">#REF!</definedName>
    <definedName name="POLSOFT2000Y" localSheetId="3">#REF!</definedName>
    <definedName name="POLSOFT2000Y" localSheetId="8">#REF!</definedName>
    <definedName name="POLSOFT2000Y" localSheetId="15">#REF!</definedName>
    <definedName name="POLSOFT2000Y">#REF!</definedName>
    <definedName name="POLSOFT2001M" localSheetId="3">#REF!</definedName>
    <definedName name="POLSOFT2001M" localSheetId="8">#REF!</definedName>
    <definedName name="POLSOFT2001M" localSheetId="15">#REF!</definedName>
    <definedName name="POLSOFT2001M">#REF!</definedName>
    <definedName name="POLSOFT2001Y" localSheetId="3">#REF!</definedName>
    <definedName name="POLSOFT2001Y" localSheetId="8">#REF!</definedName>
    <definedName name="POLSOFT2001Y" localSheetId="15">#REF!</definedName>
    <definedName name="POLSOFT2001Y">#REF!</definedName>
    <definedName name="POLSOFTDochody2000M" localSheetId="3">#REF!</definedName>
    <definedName name="POLSOFTDochody2000M" localSheetId="8">#REF!</definedName>
    <definedName name="POLSOFTDochody2000M" localSheetId="15">#REF!</definedName>
    <definedName name="POLSOFTDochody2000M">#REF!</definedName>
    <definedName name="POLSOFTDochody2000Y" localSheetId="3">#REF!</definedName>
    <definedName name="POLSOFTDochody2000Y" localSheetId="8">#REF!</definedName>
    <definedName name="POLSOFTDochody2000Y" localSheetId="15">#REF!</definedName>
    <definedName name="POLSOFTDochody2000Y">#REF!</definedName>
    <definedName name="POLSOFTDochody2001M" localSheetId="3">#REF!</definedName>
    <definedName name="POLSOFTDochody2001M" localSheetId="8">#REF!</definedName>
    <definedName name="POLSOFTDochody2001M" localSheetId="15">#REF!</definedName>
    <definedName name="POLSOFTDochody2001M">#REF!</definedName>
    <definedName name="POLSOFTDochody2001Y" localSheetId="3">#REF!</definedName>
    <definedName name="POLSOFTDochody2001Y" localSheetId="8">#REF!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8">'[30]wybrane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3">#REF!</definedName>
    <definedName name="portfel_bp" localSheetId="8">#REF!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3">#REF!</definedName>
    <definedName name="powiazanie" localSheetId="8">#REF!</definedName>
    <definedName name="powiazanie" localSheetId="15">#REF!</definedName>
    <definedName name="powiazanie" localSheetId="16">#REF!</definedName>
    <definedName name="powiazanie">#REF!</definedName>
    <definedName name="Pozab_klasy" localSheetId="4">[69]impairment!#REF!</definedName>
    <definedName name="Pozab_klasy" localSheetId="3">[69]impairment!#REF!</definedName>
    <definedName name="Pozab_klasy" localSheetId="8">[69]impairment!#REF!</definedName>
    <definedName name="Pozab_klasy" localSheetId="15">[69]impairment!#REF!</definedName>
    <definedName name="Pozab_klasy" localSheetId="16">[71]impairment!#REF!</definedName>
    <definedName name="Pozab_klasy">[69]impairment!#REF!</definedName>
    <definedName name="Pozabilans" localSheetId="3">[72]lista!#REF!</definedName>
    <definedName name="Pozabilans" localSheetId="8">[72]lista!#REF!</definedName>
    <definedName name="Pozabilans" localSheetId="15">[72]lista!#REF!</definedName>
    <definedName name="Pozabilans">[72]lista!#REF!</definedName>
    <definedName name="Pozabilans1" localSheetId="3">[72]lista!#REF!</definedName>
    <definedName name="Pozabilans1" localSheetId="8">[72]lista!#REF!</definedName>
    <definedName name="Pozabilans1" localSheetId="15">[72]lista!#REF!</definedName>
    <definedName name="Pozabilans1">[72]lista!#REF!</definedName>
    <definedName name="Pozabilans2" localSheetId="3">[72]lista!#REF!</definedName>
    <definedName name="Pozabilans2" localSheetId="8">[72]lista!#REF!</definedName>
    <definedName name="Pozabilans2" localSheetId="15">[72]lista!#REF!</definedName>
    <definedName name="Pozabilans2">[72]lista!#REF!</definedName>
    <definedName name="Pozostałe_aktywa" localSheetId="3">#REF!</definedName>
    <definedName name="Pozostałe_aktywa" localSheetId="8">#REF!</definedName>
    <definedName name="Pozostałe_aktywa" localSheetId="15">#REF!</definedName>
    <definedName name="Pozostałe_aktywa" localSheetId="16">#REF!</definedName>
    <definedName name="Pozostałe_aktywa">#REF!</definedName>
    <definedName name="Pozostałe_pasywa" localSheetId="3">#REF!</definedName>
    <definedName name="Pozostałe_pasywa" localSheetId="8">#REF!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4">[73]impairment!#REF!</definedName>
    <definedName name="Pozycje_pozabilansowe" localSheetId="3">[73]impairment!#REF!</definedName>
    <definedName name="Pozycje_pozabilansowe" localSheetId="8">[73]impairment!#REF!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8">'[30]wybrane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3">#REF!</definedName>
    <definedName name="PPO" localSheetId="8">#REF!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3">#REF!</definedName>
    <definedName name="Prawaprzyznane" localSheetId="8">#REF!</definedName>
    <definedName name="Prawaprzyznane" localSheetId="15">#REF!</definedName>
    <definedName name="Prawaprzyznane" localSheetId="16">#REF!</definedName>
    <definedName name="Prawaprzyznane">#REF!</definedName>
    <definedName name="PrErrgrid" localSheetId="3">#REF!</definedName>
    <definedName name="PrErrgrid" localSheetId="8">#REF!</definedName>
    <definedName name="PrErrgrid" localSheetId="15">#REF!</definedName>
    <definedName name="PrErrgrid">#REF!</definedName>
    <definedName name="Print_Area_MI" localSheetId="3">#REF!</definedName>
    <definedName name="Print_Area_MI" localSheetId="8">#REF!</definedName>
    <definedName name="Print_Area_MI" localSheetId="15">#REF!</definedName>
    <definedName name="Print_Area_MI">#REF!</definedName>
    <definedName name="Print_Area_MI_11" localSheetId="3">#REF!</definedName>
    <definedName name="Print_Area_MI_11" localSheetId="8">#REF!</definedName>
    <definedName name="Print_Area_MI_11" localSheetId="15">#REF!</definedName>
    <definedName name="Print_Area_MI_11">#REF!</definedName>
    <definedName name="Print_Area_MI_2" localSheetId="3">#REF!</definedName>
    <definedName name="Print_Area_MI_2" localSheetId="8">#REF!</definedName>
    <definedName name="Print_Area_MI_2" localSheetId="15">#REF!</definedName>
    <definedName name="Print_Area_MI_2">#REF!</definedName>
    <definedName name="Print_Area_MI_28" localSheetId="3">#REF!</definedName>
    <definedName name="Print_Area_MI_28" localSheetId="8">#REF!</definedName>
    <definedName name="Print_Area_MI_28" localSheetId="15">#REF!</definedName>
    <definedName name="Print_Area_MI_28">#REF!</definedName>
    <definedName name="Print_Titles_MI" localSheetId="3">#REF!</definedName>
    <definedName name="Print_Titles_MI" localSheetId="8">#REF!</definedName>
    <definedName name="Print_Titles_MI" localSheetId="15">#REF!</definedName>
    <definedName name="Print_Titles_MI">#REF!</definedName>
    <definedName name="Print_Titles_MI_11" localSheetId="3">#REF!</definedName>
    <definedName name="Print_Titles_MI_11" localSheetId="8">#REF!</definedName>
    <definedName name="Print_Titles_MI_11" localSheetId="15">#REF!</definedName>
    <definedName name="Print_Titles_MI_11">#REF!</definedName>
    <definedName name="Print_Titles_MI_2" localSheetId="3">#REF!</definedName>
    <definedName name="Print_Titles_MI_2" localSheetId="8">#REF!</definedName>
    <definedName name="Print_Titles_MI_2" localSheetId="15">#REF!</definedName>
    <definedName name="Print_Titles_MI_2">#REF!</definedName>
    <definedName name="Print_Titles_MI_28" localSheetId="3">#REF!</definedName>
    <definedName name="Print_Titles_MI_28" localSheetId="8">#REF!</definedName>
    <definedName name="Print_Titles_MI_28" localSheetId="15">#REF!</definedName>
    <definedName name="Print_Titles_MI_28">#REF!</definedName>
    <definedName name="proceedshedg" localSheetId="3">[19]S.P.13!#REF!</definedName>
    <definedName name="proceedshedg" localSheetId="8">[19]S.P.13!#REF!</definedName>
    <definedName name="proceedshedg" localSheetId="15">[19]S.P.13!#REF!</definedName>
    <definedName name="proceedshedg">[19]S.P.13!#REF!</definedName>
    <definedName name="profit" localSheetId="3">#REF!</definedName>
    <definedName name="profit" localSheetId="8">#REF!</definedName>
    <definedName name="profit" localSheetId="15">#REF!</definedName>
    <definedName name="profit">#REF!</definedName>
    <definedName name="prognoza_2000" localSheetId="3">#REF!</definedName>
    <definedName name="prognoza_2000" localSheetId="8">#REF!</definedName>
    <definedName name="prognoza_2000" localSheetId="15">#REF!</definedName>
    <definedName name="prognoza_2000">#REF!</definedName>
    <definedName name="provh" localSheetId="3">[19]S.P.13!#REF!</definedName>
    <definedName name="provh" localSheetId="8">[19]S.P.13!#REF!</definedName>
    <definedName name="provh" localSheetId="15">[19]S.P.13!#REF!</definedName>
    <definedName name="provh">[19]S.P.13!#REF!</definedName>
    <definedName name="provision_cover" localSheetId="3">#REF!</definedName>
    <definedName name="provision_cover" localSheetId="8">#REF!</definedName>
    <definedName name="provision_cover" localSheetId="15">#REF!</definedName>
    <definedName name="provision_cover">#REF!</definedName>
    <definedName name="prowizje_mar_08">#N/A</definedName>
    <definedName name="Przychody_odsetkowe" localSheetId="3">#REF!</definedName>
    <definedName name="Przychody_odsetkowe" localSheetId="8">#REF!</definedName>
    <definedName name="Przychody_odsetkowe" localSheetId="15">#REF!</definedName>
    <definedName name="Przychody_odsetkowe" localSheetId="16">#REF!</definedName>
    <definedName name="Przychody_odsetkowe">#REF!</definedName>
    <definedName name="Przychody_prowizyjne" localSheetId="3">#REF!</definedName>
    <definedName name="Przychody_prowizyjne" localSheetId="8">#REF!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3">#REF!</definedName>
    <definedName name="Quarter" localSheetId="8">#REF!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3">#REF!</definedName>
    <definedName name="Rachunek0309" localSheetId="8">#REF!</definedName>
    <definedName name="Rachunek0309" localSheetId="15">#REF!</definedName>
    <definedName name="Rachunek0309">#REF!</definedName>
    <definedName name="Rachunekskons0309" localSheetId="3">#REF!</definedName>
    <definedName name="Rachunekskons0309" localSheetId="8">#REF!</definedName>
    <definedName name="Rachunekskons0309" localSheetId="15">#REF!</definedName>
    <definedName name="Rachunekskons0309">#REF!</definedName>
    <definedName name="RAI1B" localSheetId="3">#REF!</definedName>
    <definedName name="RAI1B" localSheetId="8">#REF!</definedName>
    <definedName name="RAI1B" localSheetId="15">#REF!</definedName>
    <definedName name="RAI1B">#REF!</definedName>
    <definedName name="RAI2B" localSheetId="3">#REF!</definedName>
    <definedName name="RAI2B" localSheetId="8">#REF!</definedName>
    <definedName name="RAI2B" localSheetId="15">#REF!</definedName>
    <definedName name="RAI2B">#REF!</definedName>
    <definedName name="raporty_daty">[76]lista!$A$1:$A$50</definedName>
    <definedName name="RawData" localSheetId="3">#REF!</definedName>
    <definedName name="RawData" localSheetId="8">#REF!</definedName>
    <definedName name="RawData" localSheetId="15">#REF!</definedName>
    <definedName name="RawData">#REF!</definedName>
    <definedName name="Razem_a_z_finansowe" localSheetId="4">'[69]noty bilans 2'!#REF!</definedName>
    <definedName name="Razem_a_z_finansowe" localSheetId="3">'[69]noty bilans 2'!#REF!</definedName>
    <definedName name="Razem_a_z_finansowe" localSheetId="8">'[69]noty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3">#REF!</definedName>
    <definedName name="Recoveries.of.provision.from.central.write_down.Total" localSheetId="8">#REF!</definedName>
    <definedName name="Recoveries.of.provision.from.central.write_down.Total" localSheetId="15">#REF!</definedName>
    <definedName name="Recoveries.of.provision.from.central.write_down.Total">#REF!</definedName>
    <definedName name="region" localSheetId="3">#REF!</definedName>
    <definedName name="region" localSheetId="8">#REF!</definedName>
    <definedName name="region" localSheetId="15">#REF!</definedName>
    <definedName name="region">#REF!</definedName>
    <definedName name="_xlnm.Recorder" localSheetId="3">#REF!</definedName>
    <definedName name="_xlnm.Recorder" localSheetId="8">#REF!</definedName>
    <definedName name="_xlnm.Recorder" localSheetId="15">#REF!</definedName>
    <definedName name="_xlnm.Recorder">#REF!</definedName>
    <definedName name="REPO_dt" localSheetId="3">#REF!</definedName>
    <definedName name="REPO_dt" localSheetId="8">#REF!</definedName>
    <definedName name="REPO_dt" localSheetId="15">#REF!</definedName>
    <definedName name="REPO_dt">#REF!</definedName>
    <definedName name="REPO_dw" localSheetId="3">#REF!</definedName>
    <definedName name="REPO_dw" localSheetId="8">#REF!</definedName>
    <definedName name="REPO_dw" localSheetId="15">#REF!</definedName>
    <definedName name="REPO_dw">#REF!</definedName>
    <definedName name="resma" localSheetId="3">[19]S.P.20!#REF!</definedName>
    <definedName name="resma" localSheetId="8">[19]S.P.20!#REF!</definedName>
    <definedName name="resma" localSheetId="15">[19]S.P.20!#REF!</definedName>
    <definedName name="resma">[19]S.P.20!#REF!</definedName>
    <definedName name="Revaluation_reserve_07" localSheetId="3">#REF!</definedName>
    <definedName name="Revaluation_reserve_07" localSheetId="8">#REF!</definedName>
    <definedName name="Revaluation_reserve_07" localSheetId="15">#REF!</definedName>
    <definedName name="Revaluation_reserve_07">#REF!</definedName>
    <definedName name="Revaluation_reserve_08" localSheetId="3">#REF!</definedName>
    <definedName name="Revaluation_reserve_08" localSheetId="8">#REF!</definedName>
    <definedName name="Revaluation_reserve_08" localSheetId="15">#REF!</definedName>
    <definedName name="Revaluation_reserve_08">#REF!</definedName>
    <definedName name="rezerwy" localSheetId="3">'[5]wybrane dane finansowe 1'!#REF!</definedName>
    <definedName name="rezerwy">'[5]wybrane dane finansowe 1'!#REF!</definedName>
    <definedName name="rfgf" localSheetId="3">'[13]Table 39_'!#REF!</definedName>
    <definedName name="rfgf" localSheetId="8">'[13]Table 39_'!#REF!</definedName>
    <definedName name="rfgf" localSheetId="15">'[13]Table 39_'!#REF!</definedName>
    <definedName name="rfgf">'[13]Table 39_'!#REF!</definedName>
    <definedName name="rfty" localSheetId="3">#REF!</definedName>
    <definedName name="rfty" localSheetId="8">#REF!</definedName>
    <definedName name="rfty" localSheetId="15">#REF!</definedName>
    <definedName name="rfty">#REF!</definedName>
    <definedName name="rodzaj">[21]nazwy!$B$1:$B$6</definedName>
    <definedName name="ROEM2009" localSheetId="3">'[7]wybrane dane finansowe 1'!#REF!</definedName>
    <definedName name="ROEM2009" localSheetId="8">'[7]wybrane dane finansowe 1'!#REF!</definedName>
    <definedName name="ROEM2009" localSheetId="15">'[7]wybrane dane finansowe 1'!#REF!</definedName>
    <definedName name="ROEM2009">'[7]wybrane dane finansowe 1'!#REF!</definedName>
    <definedName name="RPI" localSheetId="3">#REF!</definedName>
    <definedName name="RPI" localSheetId="8">#REF!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8">'[30]wybrane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3">#REF!</definedName>
    <definedName name="RSI" localSheetId="8">#REF!</definedName>
    <definedName name="RSI" localSheetId="15">#REF!</definedName>
    <definedName name="RSI">#REF!</definedName>
    <definedName name="RTI" localSheetId="3">#REF!</definedName>
    <definedName name="RTI" localSheetId="8">#REF!</definedName>
    <definedName name="RTI" localSheetId="15">#REF!</definedName>
    <definedName name="RTI">#REF!</definedName>
    <definedName name="Ruch_na_dłużnych_papierach_wartościowych" localSheetId="3">#REF!</definedName>
    <definedName name="Ruch_na_dłużnych_papierach_wartościowych" localSheetId="8">#REF!</definedName>
    <definedName name="Ruch_na_dłużnych_papierach_wartościowych" localSheetId="15">#REF!</definedName>
    <definedName name="Ruch_na_dłużnych_papierach_wartościowych">#REF!</definedName>
    <definedName name="RW" localSheetId="3">#REF!</definedName>
    <definedName name="RW" localSheetId="8">#REF!</definedName>
    <definedName name="RW" localSheetId="15">#REF!</definedName>
    <definedName name="RW" localSheetId="16">#REF!</definedName>
    <definedName name="RW">#REF!</definedName>
    <definedName name="RW_Bank_30.06.2005" localSheetId="3">#REF!</definedName>
    <definedName name="RW_Bank_30.06.2005" localSheetId="8">#REF!</definedName>
    <definedName name="RW_Bank_30.06.2005" localSheetId="15">#REF!</definedName>
    <definedName name="RW_Bank_30.06.2005">#REF!</definedName>
    <definedName name="RW_skons" localSheetId="3">#REF!</definedName>
    <definedName name="RW_skons" localSheetId="8">#REF!</definedName>
    <definedName name="RW_skons" localSheetId="15">#REF!</definedName>
    <definedName name="RW_skons" localSheetId="16">#REF!</definedName>
    <definedName name="RW_skons">#REF!</definedName>
    <definedName name="ryzyko_07" localSheetId="3">#REF!</definedName>
    <definedName name="ryzyko_07" localSheetId="8">#REF!</definedName>
    <definedName name="ryzyko_07" localSheetId="15">#REF!</definedName>
    <definedName name="ryzyko_07">#REF!</definedName>
    <definedName name="ryzyko_08" localSheetId="3">#REF!</definedName>
    <definedName name="ryzyko_08" localSheetId="8">#REF!</definedName>
    <definedName name="ryzyko_08" localSheetId="15">#REF!</definedName>
    <definedName name="ryzyko_08">#REF!</definedName>
    <definedName name="ryzyko_zapad07" localSheetId="4">[18]ryzyko!#REF!</definedName>
    <definedName name="ryzyko_zapad07" localSheetId="3">[18]ryzyko!#REF!</definedName>
    <definedName name="ryzyko_zapad07" localSheetId="8">[18]ryzyko!#REF!</definedName>
    <definedName name="ryzyko_zapad07" localSheetId="15">[18]ryzyko!#REF!</definedName>
    <definedName name="ryzyko_zapad07" localSheetId="16">[18]ryzyko!#REF!</definedName>
    <definedName name="ryzyko_zapad07">[18]ryzyko!#REF!</definedName>
    <definedName name="Rzeczowe_aktywa_trwałe_07" localSheetId="3">#REF!</definedName>
    <definedName name="Rzeczowe_aktywa_trwałe_07" localSheetId="8">#REF!</definedName>
    <definedName name="Rzeczowe_aktywa_trwałe_07" localSheetId="15">#REF!</definedName>
    <definedName name="Rzeczowe_aktywa_trwałe_07" localSheetId="16">#REF!</definedName>
    <definedName name="Rzeczowe_aktywa_trwałe_07">#REF!</definedName>
    <definedName name="Rzeczowe_aktywa_trwałe_08" localSheetId="3">#REF!</definedName>
    <definedName name="Rzeczowe_aktywa_trwałe_08" localSheetId="8">#REF!</definedName>
    <definedName name="Rzeczowe_aktywa_trwałe_08" localSheetId="15">#REF!</definedName>
    <definedName name="Rzeczowe_aktywa_trwałe_08" localSheetId="16">#REF!</definedName>
    <definedName name="Rzeczowe_aktywa_trwałe_08">#REF!</definedName>
    <definedName name="RZiS_AIB" localSheetId="3">#REF!</definedName>
    <definedName name="RZiS_AIB" localSheetId="8">#REF!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3">#REF!</definedName>
    <definedName name="SBB_dt" localSheetId="8">#REF!</definedName>
    <definedName name="SBB_dt" localSheetId="15">#REF!</definedName>
    <definedName name="SBB_dt">#REF!</definedName>
    <definedName name="SBB_dw" localSheetId="3">#REF!</definedName>
    <definedName name="SBB_dw" localSheetId="8">#REF!</definedName>
    <definedName name="SBB_dw" localSheetId="15">#REF!</definedName>
    <definedName name="SBB_dw">#REF!</definedName>
    <definedName name="SBB_N_08_A" localSheetId="3">#REF!</definedName>
    <definedName name="SBB_N_08_A" localSheetId="8">#REF!</definedName>
    <definedName name="SBB_N_08_A" localSheetId="15">#REF!</definedName>
    <definedName name="SBB_N_08_A" localSheetId="16">#REF!</definedName>
    <definedName name="SBB_N_08_A">#REF!</definedName>
    <definedName name="SBB_N_17_A" localSheetId="3">#REF!</definedName>
    <definedName name="SBB_N_17_A" localSheetId="8">#REF!</definedName>
    <definedName name="SBB_N_17_A" localSheetId="15">#REF!</definedName>
    <definedName name="SBB_N_17_A" localSheetId="16">#REF!</definedName>
    <definedName name="SBB_N_17_A">#REF!</definedName>
    <definedName name="SBB_N_18_A" localSheetId="3">#REF!</definedName>
    <definedName name="SBB_N_18_A" localSheetId="8">#REF!</definedName>
    <definedName name="SBB_N_18_A" localSheetId="15">#REF!</definedName>
    <definedName name="SBB_N_18_A" localSheetId="16">#REF!</definedName>
    <definedName name="SBB_N_18_A">#REF!</definedName>
    <definedName name="SBB_N_19_A" localSheetId="3">#REF!</definedName>
    <definedName name="SBB_N_19_A" localSheetId="8">#REF!</definedName>
    <definedName name="SBB_N_19_A" localSheetId="15">#REF!</definedName>
    <definedName name="SBB_N_19_A" localSheetId="16">#REF!</definedName>
    <definedName name="SBB_N_19_A">#REF!</definedName>
    <definedName name="SBB_N_20_A" localSheetId="3">#REF!</definedName>
    <definedName name="SBB_N_20_A" localSheetId="8">#REF!</definedName>
    <definedName name="SBB_N_20_A" localSheetId="15">#REF!</definedName>
    <definedName name="SBB_N_20_A" localSheetId="16">#REF!</definedName>
    <definedName name="SBB_N_20_A">#REF!</definedName>
    <definedName name="SBB_N_21_A" localSheetId="3">#REF!</definedName>
    <definedName name="SBB_N_21_A" localSheetId="8">#REF!</definedName>
    <definedName name="SBB_N_21_A" localSheetId="15">#REF!</definedName>
    <definedName name="SBB_N_21_A" localSheetId="16">#REF!</definedName>
    <definedName name="SBB_N_21_A">#REF!</definedName>
    <definedName name="SBB_N_22_A" localSheetId="3">#REF!</definedName>
    <definedName name="SBB_N_22_A" localSheetId="8">#REF!</definedName>
    <definedName name="SBB_N_22_A" localSheetId="15">#REF!</definedName>
    <definedName name="SBB_N_22_A" localSheetId="16">#REF!</definedName>
    <definedName name="SBB_N_22_A">#REF!</definedName>
    <definedName name="SBB_N_23_A" localSheetId="3">#REF!</definedName>
    <definedName name="SBB_N_23_A" localSheetId="8">#REF!</definedName>
    <definedName name="SBB_N_23_A" localSheetId="15">#REF!</definedName>
    <definedName name="SBB_N_23_A" localSheetId="16">#REF!</definedName>
    <definedName name="SBB_N_23_A">#REF!</definedName>
    <definedName name="SBB_N_24_A" localSheetId="3">#REF!</definedName>
    <definedName name="SBB_N_24_A" localSheetId="8">#REF!</definedName>
    <definedName name="SBB_N_24_A" localSheetId="15">#REF!</definedName>
    <definedName name="SBB_N_24_A" localSheetId="16">#REF!</definedName>
    <definedName name="SBB_N_24_A">#REF!</definedName>
    <definedName name="SBB_N_28_P" localSheetId="3">#REF!</definedName>
    <definedName name="SBB_N_28_P" localSheetId="8">#REF!</definedName>
    <definedName name="SBB_N_28_P" localSheetId="15">#REF!</definedName>
    <definedName name="SBB_N_28_P" localSheetId="16">#REF!</definedName>
    <definedName name="SBB_N_28_P">#REF!</definedName>
    <definedName name="SBB_N_28_W1A" localSheetId="3">#REF!</definedName>
    <definedName name="SBB_N_28_W1A" localSheetId="8">#REF!</definedName>
    <definedName name="SBB_N_28_W1A" localSheetId="15">#REF!</definedName>
    <definedName name="SBB_N_28_W1A" localSheetId="16">#REF!</definedName>
    <definedName name="SBB_N_28_W1A">#REF!</definedName>
    <definedName name="SBB_N_29_P" localSheetId="3">#REF!</definedName>
    <definedName name="SBB_N_29_P" localSheetId="8">#REF!</definedName>
    <definedName name="SBB_N_29_P" localSheetId="15">#REF!</definedName>
    <definedName name="SBB_N_29_P" localSheetId="16">#REF!</definedName>
    <definedName name="SBB_N_29_P">#REF!</definedName>
    <definedName name="SBB_N_30_P" localSheetId="3">#REF!</definedName>
    <definedName name="SBB_N_30_P" localSheetId="8">#REF!</definedName>
    <definedName name="SBB_N_30_P" localSheetId="15">#REF!</definedName>
    <definedName name="SBB_N_30_P" localSheetId="16">#REF!</definedName>
    <definedName name="SBB_N_30_P">#REF!</definedName>
    <definedName name="SBB_N_31_P" localSheetId="3">#REF!</definedName>
    <definedName name="SBB_N_31_P" localSheetId="8">#REF!</definedName>
    <definedName name="SBB_N_31_P" localSheetId="15">#REF!</definedName>
    <definedName name="SBB_N_31_P" localSheetId="16">#REF!</definedName>
    <definedName name="SBB_N_31_P">#REF!</definedName>
    <definedName name="SBB_N_32_P" localSheetId="3">#REF!</definedName>
    <definedName name="SBB_N_32_P" localSheetId="8">#REF!</definedName>
    <definedName name="SBB_N_32_P" localSheetId="15">#REF!</definedName>
    <definedName name="SBB_N_32_P" localSheetId="16">#REF!</definedName>
    <definedName name="SBB_N_32_P">#REF!</definedName>
    <definedName name="SBB_N_33_P" localSheetId="3">#REF!</definedName>
    <definedName name="SBB_N_33_P" localSheetId="8">#REF!</definedName>
    <definedName name="SBB_N_33_P" localSheetId="15">#REF!</definedName>
    <definedName name="SBB_N_33_P" localSheetId="16">#REF!</definedName>
    <definedName name="SBB_N_33_P">#REF!</definedName>
    <definedName name="SBB_N_34_P" localSheetId="3">#REF!</definedName>
    <definedName name="SBB_N_34_P" localSheetId="8">#REF!</definedName>
    <definedName name="SBB_N_34_P" localSheetId="15">#REF!</definedName>
    <definedName name="SBB_N_34_P" localSheetId="16">#REF!</definedName>
    <definedName name="SBB_N_34_P">#REF!</definedName>
    <definedName name="SBB_N_35_P" localSheetId="3">#REF!</definedName>
    <definedName name="SBB_N_35_P" localSheetId="8">#REF!</definedName>
    <definedName name="SBB_N_35_P" localSheetId="15">#REF!</definedName>
    <definedName name="SBB_N_35_P" localSheetId="16">#REF!</definedName>
    <definedName name="SBB_N_35_P">#REF!</definedName>
    <definedName name="SBB_N_36_P" localSheetId="3">#REF!</definedName>
    <definedName name="SBB_N_36_P" localSheetId="8">#REF!</definedName>
    <definedName name="SBB_N_36_P" localSheetId="15">#REF!</definedName>
    <definedName name="SBB_N_36_P" localSheetId="16">#REF!</definedName>
    <definedName name="SBB_N_36_P">#REF!</definedName>
    <definedName name="SBB_N_37_WW" localSheetId="3">#REF!</definedName>
    <definedName name="SBB_N_37_WW" localSheetId="8">#REF!</definedName>
    <definedName name="SBB_N_37_WW" localSheetId="15">#REF!</definedName>
    <definedName name="SBB_N_37_WW" localSheetId="16">#REF!</definedName>
    <definedName name="SBB_N_37_WW">#REF!</definedName>
    <definedName name="SBB_N_38_W1A" localSheetId="3">#REF!</definedName>
    <definedName name="SBB_N_38_W1A" localSheetId="8">#REF!</definedName>
    <definedName name="SBB_N_38_W1A" localSheetId="15">#REF!</definedName>
    <definedName name="SBB_N_38_W1A" localSheetId="16">#REF!</definedName>
    <definedName name="SBB_N_38_W1A">#REF!</definedName>
    <definedName name="SBB_N_39_PP" localSheetId="3">#REF!</definedName>
    <definedName name="SBB_N_39_PP" localSheetId="8">#REF!</definedName>
    <definedName name="SBB_N_39_PP" localSheetId="15">#REF!</definedName>
    <definedName name="SBB_N_39_PP" localSheetId="16">#REF!</definedName>
    <definedName name="SBB_N_39_PP">#REF!</definedName>
    <definedName name="SBB_N10_A" localSheetId="3">#REF!</definedName>
    <definedName name="SBB_N10_A" localSheetId="8">#REF!</definedName>
    <definedName name="SBB_N10_A" localSheetId="15">#REF!</definedName>
    <definedName name="SBB_N10_A" localSheetId="16">#REF!</definedName>
    <definedName name="SBB_N10_A">#REF!</definedName>
    <definedName name="SBB_N1A" localSheetId="3">#REF!</definedName>
    <definedName name="SBB_N1A" localSheetId="8">#REF!</definedName>
    <definedName name="SBB_N1A" localSheetId="15">#REF!</definedName>
    <definedName name="SBB_N1A" localSheetId="16">#REF!</definedName>
    <definedName name="SBB_N1A">#REF!</definedName>
    <definedName name="SBB_N2A" localSheetId="3">#REF!</definedName>
    <definedName name="SBB_N2A" localSheetId="8">#REF!</definedName>
    <definedName name="SBB_N2A" localSheetId="15">#REF!</definedName>
    <definedName name="SBB_N2A" localSheetId="16">#REF!</definedName>
    <definedName name="SBB_N2A">#REF!</definedName>
    <definedName name="SBB_N3A" localSheetId="3">#REF!</definedName>
    <definedName name="SBB_N3A" localSheetId="8">#REF!</definedName>
    <definedName name="SBB_N3A" localSheetId="15">#REF!</definedName>
    <definedName name="SBB_N3A" localSheetId="16">#REF!</definedName>
    <definedName name="SBB_N3A">#REF!</definedName>
    <definedName name="SBB_N4A" localSheetId="3">#REF!</definedName>
    <definedName name="SBB_N4A" localSheetId="8">#REF!</definedName>
    <definedName name="SBB_N4A" localSheetId="15">#REF!</definedName>
    <definedName name="SBB_N4A" localSheetId="16">#REF!</definedName>
    <definedName name="SBB_N4A">#REF!</definedName>
    <definedName name="SBB_N5A" localSheetId="3">#REF!</definedName>
    <definedName name="SBB_N5A" localSheetId="8">#REF!</definedName>
    <definedName name="SBB_N5A" localSheetId="15">#REF!</definedName>
    <definedName name="SBB_N5A" localSheetId="16">#REF!</definedName>
    <definedName name="SBB_N5A">#REF!</definedName>
    <definedName name="SBB_N6A" localSheetId="3">#REF!</definedName>
    <definedName name="SBB_N6A" localSheetId="8">#REF!</definedName>
    <definedName name="SBB_N6A" localSheetId="15">#REF!</definedName>
    <definedName name="SBB_N6A" localSheetId="16">#REF!</definedName>
    <definedName name="SBB_N6A">#REF!</definedName>
    <definedName name="SBB_N7A" localSheetId="3">#REF!</definedName>
    <definedName name="SBB_N7A" localSheetId="8">#REF!</definedName>
    <definedName name="SBB_N7A" localSheetId="15">#REF!</definedName>
    <definedName name="SBB_N7A" localSheetId="16">#REF!</definedName>
    <definedName name="SBB_N7A">#REF!</definedName>
    <definedName name="SBB_N8A" localSheetId="3">#REF!</definedName>
    <definedName name="SBB_N8A" localSheetId="8">#REF!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3">#REF!</definedName>
    <definedName name="SDI" localSheetId="8">#REF!</definedName>
    <definedName name="SDI" localSheetId="15">#REF!</definedName>
    <definedName name="SDI">#REF!</definedName>
    <definedName name="SEG_B_05" localSheetId="4">'[78]SEG 30-06-2005'!#REF!</definedName>
    <definedName name="SEG_B_05" localSheetId="3">'[78]SEG 30-06-2005'!#REF!</definedName>
    <definedName name="SEG_B_05" localSheetId="8">'[78]SEG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8">'[79]SEG 30-09-2007'!#REF!</definedName>
    <definedName name="SEG_B_06" localSheetId="15">'[79]SEG 30-09-2007'!#REF!</definedName>
    <definedName name="SEG_B_06" localSheetId="16">'[78]SEG 30-06-2006'!#REF!</definedName>
    <definedName name="SEG_B_06">'[79]SEG 30-09-2007'!#REF!</definedName>
    <definedName name="SEG_R_05" localSheetId="3">#REF!</definedName>
    <definedName name="SEG_R_05" localSheetId="8">#REF!</definedName>
    <definedName name="SEG_R_05" localSheetId="15">#REF!</definedName>
    <definedName name="SEG_R_05">#REF!</definedName>
    <definedName name="SEG_R_06" localSheetId="3">#REF!</definedName>
    <definedName name="SEG_R_06" localSheetId="8">#REF!</definedName>
    <definedName name="SEG_R_06" localSheetId="15">#REF!</definedName>
    <definedName name="SEG_R_06">#REF!</definedName>
    <definedName name="Segbilans0308" localSheetId="3">#REF!</definedName>
    <definedName name="Segbilans0308" localSheetId="8">#REF!</definedName>
    <definedName name="Segbilans0308" localSheetId="15">#REF!</definedName>
    <definedName name="Segbilans0308">#REF!</definedName>
    <definedName name="SEGM_0305" localSheetId="1">#REF!</definedName>
    <definedName name="SEGM_0305" localSheetId="3">#REF!</definedName>
    <definedName name="SEGM_0305" localSheetId="8">#REF!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8">#REF!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8">#REF!</definedName>
    <definedName name="SEGM_1205" localSheetId="15">#REF!</definedName>
    <definedName name="SEGM_1205" localSheetId="16">#REF!</definedName>
    <definedName name="SEGM_1205">#REF!</definedName>
    <definedName name="segment07" localSheetId="3">#REF!</definedName>
    <definedName name="segment07" localSheetId="8">#REF!</definedName>
    <definedName name="segment07" localSheetId="15">#REF!</definedName>
    <definedName name="segment07" localSheetId="16">#REF!</definedName>
    <definedName name="segment07">#REF!</definedName>
    <definedName name="segmenty0309" localSheetId="3">#REF!</definedName>
    <definedName name="segmenty0309" localSheetId="8">#REF!</definedName>
    <definedName name="segmenty0309" localSheetId="15">#REF!</definedName>
    <definedName name="segmenty0309">#REF!</definedName>
    <definedName name="segmenty08" localSheetId="3">#REF!</definedName>
    <definedName name="segmenty08" localSheetId="8">#REF!</definedName>
    <definedName name="segmenty08" localSheetId="15">#REF!</definedName>
    <definedName name="segmenty08" localSheetId="16">#REF!</definedName>
    <definedName name="segmenty08">#REF!</definedName>
    <definedName name="Sept_2003" localSheetId="3">#REF!</definedName>
    <definedName name="Sept_2003" localSheetId="8">#REF!</definedName>
    <definedName name="Sept_2003" localSheetId="15">#REF!</definedName>
    <definedName name="Sept_2003">#REF!</definedName>
    <definedName name="SeptemberIC" localSheetId="3">#REF!</definedName>
    <definedName name="SeptemberIC" localSheetId="8">#REF!</definedName>
    <definedName name="SeptemberIC" localSheetId="15">#REF!</definedName>
    <definedName name="SeptemberIC">#REF!</definedName>
    <definedName name="SeptemberII" localSheetId="3">#REF!</definedName>
    <definedName name="SeptemberII" localSheetId="8">#REF!</definedName>
    <definedName name="SeptemberII" localSheetId="15">#REF!</definedName>
    <definedName name="SeptemberII">#REF!</definedName>
    <definedName name="SeptemberL" localSheetId="3">#REF!</definedName>
    <definedName name="SeptemberL" localSheetId="8">#REF!</definedName>
    <definedName name="SeptemberL" localSheetId="15">#REF!</definedName>
    <definedName name="SeptemberL">#REF!</definedName>
    <definedName name="SFI" localSheetId="3">#REF!</definedName>
    <definedName name="SFI" localSheetId="8">#REF!</definedName>
    <definedName name="SFI" localSheetId="15">#REF!</definedName>
    <definedName name="SFI">#REF!</definedName>
    <definedName name="sfsfsf" localSheetId="0" hidden="1">{"'BZ SA P&amp;l (fORECAST)'!$A$1:$BR$26"}</definedName>
    <definedName name="sfsfsf" hidden="1">{"'BZ SA P&amp;l (fORECAST)'!$A$1:$BR$26"}</definedName>
    <definedName name="Share_capital" localSheetId="3">#REF!</definedName>
    <definedName name="Share_capital" localSheetId="8">#REF!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3">#REF!</definedName>
    <definedName name="SMT" localSheetId="8">#REF!</definedName>
    <definedName name="SMT" localSheetId="15">#REF!</definedName>
    <definedName name="SMT">#REF!</definedName>
    <definedName name="SMT_List">[81]SMT_List!$A$1:$A$13</definedName>
    <definedName name="SMT_List_detailed">[82]SMT_List!$B$1:$B$33</definedName>
    <definedName name="SP25cfs1" localSheetId="3">#REF!</definedName>
    <definedName name="SP25cfs1" localSheetId="8">#REF!</definedName>
    <definedName name="SP25cfs1" localSheetId="15">#REF!</definedName>
    <definedName name="SP25cfs1">#REF!</definedName>
    <definedName name="sp25cfs2" localSheetId="3">#REF!</definedName>
    <definedName name="sp25cfs2" localSheetId="8">#REF!</definedName>
    <definedName name="sp25cfs2" localSheetId="15">#REF!</definedName>
    <definedName name="sp25cfs2">#REF!</definedName>
    <definedName name="SP25cfs3" localSheetId="3">#REF!</definedName>
    <definedName name="SP25cfs3" localSheetId="8">#REF!</definedName>
    <definedName name="SP25cfs3" localSheetId="15">#REF!</definedName>
    <definedName name="SP25cfs3">#REF!</definedName>
    <definedName name="SP4analysis1" localSheetId="3">#REF!</definedName>
    <definedName name="SP4analysis1" localSheetId="8">#REF!</definedName>
    <definedName name="SP4analysis1" localSheetId="15">#REF!</definedName>
    <definedName name="SP4analysis1">#REF!</definedName>
    <definedName name="SP4analysis2" localSheetId="3">#REF!</definedName>
    <definedName name="SP4analysis2" localSheetId="8">#REF!</definedName>
    <definedName name="SP4analysis2" localSheetId="15">#REF!</definedName>
    <definedName name="SP4analysis2">#REF!</definedName>
    <definedName name="SP4dt" localSheetId="3">#REF!</definedName>
    <definedName name="SP4dt" localSheetId="8">#REF!</definedName>
    <definedName name="SP4dt" localSheetId="15">#REF!</definedName>
    <definedName name="SP4dt">#REF!</definedName>
    <definedName name="SP4rec1" localSheetId="3">#REF!</definedName>
    <definedName name="SP4rec1" localSheetId="8">#REF!</definedName>
    <definedName name="SP4rec1" localSheetId="15">#REF!</definedName>
    <definedName name="SP4rec1">#REF!</definedName>
    <definedName name="SP4rec2" localSheetId="3">#REF!</definedName>
    <definedName name="SP4rec2" localSheetId="8">#REF!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3">#REF!</definedName>
    <definedName name="Sprzedaże" localSheetId="8">#REF!</definedName>
    <definedName name="Sprzedaże" localSheetId="15">#REF!</definedName>
    <definedName name="Sprzedaże" localSheetId="16">#REF!</definedName>
    <definedName name="Sprzedaże">#REF!</definedName>
    <definedName name="Sprzedaże_w_roku_2008" localSheetId="3">#REF!</definedName>
    <definedName name="Sprzedaże_w_roku_2008" localSheetId="8">#REF!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3">#REF!</definedName>
    <definedName name="SRZiS_N_40" localSheetId="8">#REF!</definedName>
    <definedName name="SRZiS_N_40" localSheetId="15">#REF!</definedName>
    <definedName name="SRZiS_N_40" localSheetId="16">#REF!</definedName>
    <definedName name="SRZiS_N_40">#REF!</definedName>
    <definedName name="SRZiS_N_41" localSheetId="3">#REF!</definedName>
    <definedName name="SRZiS_N_41" localSheetId="8">#REF!</definedName>
    <definedName name="SRZiS_N_41" localSheetId="15">#REF!</definedName>
    <definedName name="SRZiS_N_41" localSheetId="16">#REF!</definedName>
    <definedName name="SRZiS_N_41">#REF!</definedName>
    <definedName name="SRZiS_N_42" localSheetId="3">#REF!</definedName>
    <definedName name="SRZiS_N_42" localSheetId="8">#REF!</definedName>
    <definedName name="SRZiS_N_42" localSheetId="15">#REF!</definedName>
    <definedName name="SRZiS_N_42" localSheetId="16">#REF!</definedName>
    <definedName name="SRZiS_N_42">#REF!</definedName>
    <definedName name="SRZiS_N_43" localSheetId="3">#REF!</definedName>
    <definedName name="SRZiS_N_43" localSheetId="8">#REF!</definedName>
    <definedName name="SRZiS_N_43" localSheetId="15">#REF!</definedName>
    <definedName name="SRZiS_N_43" localSheetId="16">#REF!</definedName>
    <definedName name="SRZiS_N_43">#REF!</definedName>
    <definedName name="SRZiS_N_44" localSheetId="3">#REF!</definedName>
    <definedName name="SRZiS_N_44" localSheetId="8">#REF!</definedName>
    <definedName name="SRZiS_N_44" localSheetId="15">#REF!</definedName>
    <definedName name="SRZiS_N_44" localSheetId="16">#REF!</definedName>
    <definedName name="SRZiS_N_44">#REF!</definedName>
    <definedName name="SRZiS_N_45" localSheetId="3">#REF!</definedName>
    <definedName name="SRZiS_N_45" localSheetId="8">#REF!</definedName>
    <definedName name="SRZiS_N_45" localSheetId="15">#REF!</definedName>
    <definedName name="SRZiS_N_45" localSheetId="16">#REF!</definedName>
    <definedName name="SRZiS_N_45">#REF!</definedName>
    <definedName name="SRZiS_N_46" localSheetId="3">#REF!</definedName>
    <definedName name="SRZiS_N_46" localSheetId="8">#REF!</definedName>
    <definedName name="SRZiS_N_46" localSheetId="15">#REF!</definedName>
    <definedName name="SRZiS_N_46" localSheetId="16">#REF!</definedName>
    <definedName name="SRZiS_N_46">#REF!</definedName>
    <definedName name="SRZiS_N_47" localSheetId="3">#REF!</definedName>
    <definedName name="SRZiS_N_47" localSheetId="8">#REF!</definedName>
    <definedName name="SRZiS_N_47" localSheetId="15">#REF!</definedName>
    <definedName name="SRZiS_N_47" localSheetId="16">#REF!</definedName>
    <definedName name="SRZiS_N_47">#REF!</definedName>
    <definedName name="SRZiS_N_48" localSheetId="3">#REF!</definedName>
    <definedName name="SRZiS_N_48" localSheetId="8">#REF!</definedName>
    <definedName name="SRZiS_N_48" localSheetId="15">#REF!</definedName>
    <definedName name="SRZiS_N_48" localSheetId="16">#REF!</definedName>
    <definedName name="SRZiS_N_48">#REF!</definedName>
    <definedName name="SRZiSB_N_44" localSheetId="3">#REF!</definedName>
    <definedName name="SRZiSB_N_44" localSheetId="8">#REF!</definedName>
    <definedName name="SRZiSB_N_44" localSheetId="15">#REF!</definedName>
    <definedName name="SRZiSB_N_44" localSheetId="16">#REF!</definedName>
    <definedName name="SRZiSB_N_44">#REF!</definedName>
    <definedName name="SRZiSB_N_45" localSheetId="3">#REF!</definedName>
    <definedName name="SRZiSB_N_45" localSheetId="8">#REF!</definedName>
    <definedName name="SRZiSB_N_45" localSheetId="15">#REF!</definedName>
    <definedName name="SRZiSB_N_45" localSheetId="16">#REF!</definedName>
    <definedName name="SRZiSB_N_45">#REF!</definedName>
    <definedName name="SRZiSB_N_46" localSheetId="3">#REF!</definedName>
    <definedName name="SRZiSB_N_46" localSheetId="8">#REF!</definedName>
    <definedName name="SRZiSB_N_46" localSheetId="15">#REF!</definedName>
    <definedName name="SRZiSB_N_46" localSheetId="16">#REF!</definedName>
    <definedName name="SRZiSB_N_46">#REF!</definedName>
    <definedName name="SRZiSB_N_47" localSheetId="3">#REF!</definedName>
    <definedName name="SRZiSB_N_47" localSheetId="8">#REF!</definedName>
    <definedName name="SRZiSB_N_47" localSheetId="15">#REF!</definedName>
    <definedName name="SRZiSB_N_47" localSheetId="16">#REF!</definedName>
    <definedName name="SRZiSB_N_47">#REF!</definedName>
    <definedName name="SRZiSB_N_48" localSheetId="3">#REF!</definedName>
    <definedName name="SRZiSB_N_48" localSheetId="8">#REF!</definedName>
    <definedName name="SRZiSB_N_48" localSheetId="15">#REF!</definedName>
    <definedName name="SRZiSB_N_48" localSheetId="16">#REF!</definedName>
    <definedName name="SRZiSB_N_48">#REF!</definedName>
    <definedName name="SRZiSB_N_49" localSheetId="3">#REF!</definedName>
    <definedName name="SRZiSB_N_49" localSheetId="8">#REF!</definedName>
    <definedName name="SRZiSB_N_49" localSheetId="15">#REF!</definedName>
    <definedName name="SRZiSB_N_49" localSheetId="16">#REF!</definedName>
    <definedName name="SRZiSB_N_49">#REF!</definedName>
    <definedName name="SRZiSB_N_50" localSheetId="3">#REF!</definedName>
    <definedName name="SRZiSB_N_50" localSheetId="8">#REF!</definedName>
    <definedName name="SRZiSB_N_50" localSheetId="15">#REF!</definedName>
    <definedName name="SRZiSB_N_50" localSheetId="16">#REF!</definedName>
    <definedName name="SRZiSB_N_50">#REF!</definedName>
    <definedName name="SRZiSB_N_51" localSheetId="3">#REF!</definedName>
    <definedName name="SRZiSB_N_51" localSheetId="8">#REF!</definedName>
    <definedName name="SRZiSB_N_51" localSheetId="15">#REF!</definedName>
    <definedName name="SRZiSB_N_51" localSheetId="16">#REF!</definedName>
    <definedName name="SRZiSB_N_51">#REF!</definedName>
    <definedName name="SRZiSB_N_52" localSheetId="3">#REF!</definedName>
    <definedName name="SRZiSB_N_52" localSheetId="8">#REF!</definedName>
    <definedName name="SRZiSB_N_52" localSheetId="15">#REF!</definedName>
    <definedName name="SRZiSB_N_52" localSheetId="16">#REF!</definedName>
    <definedName name="SRZiSB_N_52">#REF!</definedName>
    <definedName name="SRZiSB_N_53" localSheetId="3">#REF!</definedName>
    <definedName name="SRZiSB_N_53" localSheetId="8">#REF!</definedName>
    <definedName name="SRZiSB_N_53" localSheetId="15">#REF!</definedName>
    <definedName name="SRZiSB_N_53" localSheetId="16">#REF!</definedName>
    <definedName name="SRZiSB_N_53">#REF!</definedName>
    <definedName name="SRZiSB_N_54" localSheetId="3">#REF!</definedName>
    <definedName name="SRZiSB_N_54" localSheetId="8">#REF!</definedName>
    <definedName name="SRZiSB_N_54" localSheetId="15">#REF!</definedName>
    <definedName name="SRZiSB_N_54" localSheetId="16">#REF!</definedName>
    <definedName name="SRZiSB_N_54">#REF!</definedName>
    <definedName name="SRZiSB_N_55" localSheetId="3">#REF!</definedName>
    <definedName name="SRZiSB_N_55" localSheetId="8">#REF!</definedName>
    <definedName name="SRZiSB_N_55" localSheetId="15">#REF!</definedName>
    <definedName name="SRZiSB_N_55" localSheetId="16">#REF!</definedName>
    <definedName name="SRZiSB_N_55">#REF!</definedName>
    <definedName name="SRZiSB_N_56" localSheetId="3">#REF!</definedName>
    <definedName name="SRZiSB_N_56" localSheetId="8">#REF!</definedName>
    <definedName name="SRZiSB_N_56" localSheetId="15">#REF!</definedName>
    <definedName name="SRZiSB_N_56" localSheetId="16">#REF!</definedName>
    <definedName name="SRZiSB_N_56">#REF!</definedName>
    <definedName name="SRZiSB_N_57" localSheetId="3">#REF!</definedName>
    <definedName name="SRZiSB_N_57" localSheetId="8">#REF!</definedName>
    <definedName name="SRZiSB_N_57" localSheetId="15">#REF!</definedName>
    <definedName name="SRZiSB_N_57" localSheetId="16">#REF!</definedName>
    <definedName name="SRZiSB_N_57">#REF!</definedName>
    <definedName name="SRZiSB_N_58" localSheetId="3">#REF!</definedName>
    <definedName name="SRZiSB_N_58" localSheetId="8">#REF!</definedName>
    <definedName name="SRZiSB_N_58" localSheetId="15">#REF!</definedName>
    <definedName name="SRZiSB_N_58" localSheetId="16">#REF!</definedName>
    <definedName name="SRZiSB_N_58">#REF!</definedName>
    <definedName name="SRZiSB_N_59" localSheetId="3">#REF!</definedName>
    <definedName name="SRZiSB_N_59" localSheetId="8">#REF!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4">[18]kapitaly!#REF!</definedName>
    <definedName name="Stan_na_31.12.2007" localSheetId="3">[18]kapitaly!#REF!</definedName>
    <definedName name="Stan_na_31.12.2007" localSheetId="8">[18]kapitaly!#REF!</definedName>
    <definedName name="Stan_na_31.12.2007" localSheetId="15">[18]kapitaly!#REF!</definedName>
    <definedName name="Stan_na_31.12.2007" localSheetId="16">[18]kapitaly!#REF!</definedName>
    <definedName name="Stan_na_31.12.2007">[18]kapitaly!#REF!</definedName>
    <definedName name="start_FBN019_4" localSheetId="3">#REF!</definedName>
    <definedName name="start_FBN019_4" localSheetId="8">#REF!</definedName>
    <definedName name="start_FBN019_4" localSheetId="15">#REF!</definedName>
    <definedName name="start_FBN019_4">#REF!</definedName>
    <definedName name="start_FBN019_6" localSheetId="3">#REF!</definedName>
    <definedName name="start_FBN019_6" localSheetId="8">#REF!</definedName>
    <definedName name="start_FBN019_6" localSheetId="15">#REF!</definedName>
    <definedName name="start_FBN019_6">#REF!</definedName>
    <definedName name="start_FBN019_7" localSheetId="3">#REF!</definedName>
    <definedName name="start_FBN019_7" localSheetId="8">#REF!</definedName>
    <definedName name="start_FBN019_7" localSheetId="15">#REF!</definedName>
    <definedName name="start_FBN019_7">#REF!</definedName>
    <definedName name="start_FBN019_8" localSheetId="3">#REF!</definedName>
    <definedName name="start_FBN019_8" localSheetId="8">#REF!</definedName>
    <definedName name="start_FBN019_8" localSheetId="15">#REF!</definedName>
    <definedName name="start_FBN019_8">#REF!</definedName>
    <definedName name="start_FBN020_2" localSheetId="3">#REF!</definedName>
    <definedName name="start_FBN020_2" localSheetId="8">#REF!</definedName>
    <definedName name="start_FBN020_2" localSheetId="15">#REF!</definedName>
    <definedName name="start_FBN020_2">#REF!</definedName>
    <definedName name="start_FIN005_1" localSheetId="3">#REF!</definedName>
    <definedName name="start_FIN005_1" localSheetId="8">#REF!</definedName>
    <definedName name="start_FIN005_1" localSheetId="15">#REF!</definedName>
    <definedName name="start_FIN005_1">#REF!</definedName>
    <definedName name="static1">[23]static!$A$1:$B$65536</definedName>
    <definedName name="SUMA_NOWE" localSheetId="3">SUMIF(OFFSET(#REF!,1,0):#REF!,1,OFFSET(#REF!,1,0):#REF!)</definedName>
    <definedName name="SUMA_NOWE" localSheetId="8">SUMIF(OFFSET(#REF!,1,0):#REF!,1,OFFSET(#REF!,1,0):#REF!)</definedName>
    <definedName name="SUMA_NOWE" localSheetId="15">SUMIF(OFFSET(#REF!,1,0):#REF!,1,OFFSET(#REF!,1,0):#REF!)</definedName>
    <definedName name="SUMA_NOWE">SUMIF(OFFSET(#REF!,1,0):#REF!,1,OFFSET(#REF!,1,0):#REF!)</definedName>
    <definedName name="Summary" localSheetId="3">#REF!</definedName>
    <definedName name="Summary" localSheetId="8">#REF!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3">#REF!</definedName>
    <definedName name="SWAPFX_dt" localSheetId="8">#REF!</definedName>
    <definedName name="SWAPFX_dt" localSheetId="15">#REF!</definedName>
    <definedName name="SWAPFX_dt">#REF!</definedName>
    <definedName name="SWAPFX_dw" localSheetId="3">#REF!</definedName>
    <definedName name="SWAPFX_dw" localSheetId="8">#REF!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3">#REF!</definedName>
    <definedName name="t.FBN019_4" localSheetId="8">#REF!</definedName>
    <definedName name="t.FBN019_4" localSheetId="15">#REF!</definedName>
    <definedName name="t.FBN019_4">#REF!</definedName>
    <definedName name="t.FBN019_6" localSheetId="3">#REF!</definedName>
    <definedName name="t.FBN019_6" localSheetId="8">#REF!</definedName>
    <definedName name="t.FBN019_6" localSheetId="15">#REF!</definedName>
    <definedName name="t.FBN019_6">#REF!</definedName>
    <definedName name="t.FBN019_7" localSheetId="3">#REF!</definedName>
    <definedName name="t.FBN019_7" localSheetId="8">#REF!</definedName>
    <definedName name="t.FBN019_7" localSheetId="15">#REF!</definedName>
    <definedName name="t.FBN019_7">#REF!</definedName>
    <definedName name="t.FBN019_8" localSheetId="3">#REF!</definedName>
    <definedName name="t.FBN019_8" localSheetId="8">#REF!</definedName>
    <definedName name="t.FBN019_8" localSheetId="15">#REF!</definedName>
    <definedName name="t.FBN019_8">#REF!</definedName>
    <definedName name="t.FBN020_2" localSheetId="3">#REF!</definedName>
    <definedName name="t.FBN020_2" localSheetId="8">#REF!</definedName>
    <definedName name="t.FBN020_2" localSheetId="15">#REF!</definedName>
    <definedName name="t.FBN020_2">#REF!</definedName>
    <definedName name="t.FIN004A" localSheetId="3">'[34]FIN004A i 4B'!#REF!</definedName>
    <definedName name="t.FIN004A" localSheetId="8">'[34]FIN004A i 4B'!#REF!</definedName>
    <definedName name="t.FIN004A" localSheetId="15">'[34]FIN004A i 4B'!#REF!</definedName>
    <definedName name="t.FIN004A">'[34]FIN004A i 4B'!#REF!</definedName>
    <definedName name="t.FIN005_1.G3" localSheetId="3">#REF!</definedName>
    <definedName name="t.FIN005_1.G3" localSheetId="8">#REF!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3">#REF!</definedName>
    <definedName name="taxassoc" localSheetId="8">#REF!</definedName>
    <definedName name="taxassoc" localSheetId="15">#REF!</definedName>
    <definedName name="taxassoc">#REF!</definedName>
    <definedName name="TaxRate">0.35</definedName>
    <definedName name="tdeftx" localSheetId="3">#REF!</definedName>
    <definedName name="tdeftx" localSheetId="8">#REF!</definedName>
    <definedName name="tdeftx" localSheetId="15">#REF!</definedName>
    <definedName name="tdeftx">#REF!</definedName>
    <definedName name="TFIDochody2000M" localSheetId="3">#REF!</definedName>
    <definedName name="TFIDochody2000M" localSheetId="8">#REF!</definedName>
    <definedName name="TFIDochody2000M" localSheetId="15">#REF!</definedName>
    <definedName name="TFIDochody2000M">#REF!</definedName>
    <definedName name="TFIDochody2000Y" localSheetId="3">#REF!</definedName>
    <definedName name="TFIDochody2000Y" localSheetId="8">#REF!</definedName>
    <definedName name="TFIDochody2000Y" localSheetId="15">#REF!</definedName>
    <definedName name="TFIDochody2000Y">#REF!</definedName>
    <definedName name="TFIDochody2001M" localSheetId="3">#REF!</definedName>
    <definedName name="TFIDochody2001M" localSheetId="8">#REF!</definedName>
    <definedName name="TFIDochody2001M" localSheetId="15">#REF!</definedName>
    <definedName name="TFIDochody2001M">#REF!</definedName>
    <definedName name="TFIDochody2001Y" localSheetId="3">#REF!</definedName>
    <definedName name="TFIDochody2001Y" localSheetId="8">#REF!</definedName>
    <definedName name="TFIDochody2001Y" localSheetId="15">#REF!</definedName>
    <definedName name="TFIDochody2001Y">#REF!</definedName>
    <definedName name="TheNumber" localSheetId="3">#REF!</definedName>
    <definedName name="TheNumber" localSheetId="8">#REF!</definedName>
    <definedName name="TheNumber" localSheetId="15">#REF!</definedName>
    <definedName name="TheNumber">#REF!</definedName>
    <definedName name="TOTAL" localSheetId="3">#REF!</definedName>
    <definedName name="TOTAL" localSheetId="8">#REF!</definedName>
    <definedName name="TOTAL" localSheetId="15">#REF!</definedName>
    <definedName name="TOTAL" localSheetId="16">#REF!</definedName>
    <definedName name="TOTAL">#REF!</definedName>
    <definedName name="Total.Raised_Off.Bal.linie.kredytowe_Collective.Imp" localSheetId="3">#REF!</definedName>
    <definedName name="Total.Raised_Off.Bal.linie.kredytowe_Collective.Imp" localSheetId="8">#REF!</definedName>
    <definedName name="Total.Raised_Off.Bal.linie.kredytowe_Collective.Imp" localSheetId="15">#REF!</definedName>
    <definedName name="Total.Raised_Off.Bal.linie.kredytowe_Collective.Imp">#REF!</definedName>
    <definedName name="Total.Raised_Off.Bal.linie.kredytowe_IBNR" localSheetId="3">#REF!</definedName>
    <definedName name="Total.Raised_Off.Bal.linie.kredytowe_IBNR" localSheetId="8">#REF!</definedName>
    <definedName name="Total.Raised_Off.Bal.linie.kredytowe_IBNR" localSheetId="15">#REF!</definedName>
    <definedName name="Total.Raised_Off.Bal.linie.kredytowe_IBNR">#REF!</definedName>
    <definedName name="Total.Raised_Off.Bal.linie.kredytowe_Individual.Imp" localSheetId="3">#REF!</definedName>
    <definedName name="Total.Raised_Off.Bal.linie.kredytowe_Individual.Imp" localSheetId="8">#REF!</definedName>
    <definedName name="Total.Raised_Off.Bal.linie.kredytowe_Individual.Imp" localSheetId="15">#REF!</definedName>
    <definedName name="Total.Raised_Off.Bal.linie.kredytowe_Individual.Imp">#REF!</definedName>
    <definedName name="Total.Raised_Off.Bal.udziel.gwarancje_Collective.Imp" localSheetId="3">#REF!</definedName>
    <definedName name="Total.Raised_Off.Bal.udziel.gwarancje_Collective.Imp" localSheetId="8">#REF!</definedName>
    <definedName name="Total.Raised_Off.Bal.udziel.gwarancje_Collective.Imp" localSheetId="15">#REF!</definedName>
    <definedName name="Total.Raised_Off.Bal.udziel.gwarancje_Collective.Imp">#REF!</definedName>
    <definedName name="Total.Raised_Off.Bal.udziel.gwarancje_IBNR" localSheetId="3">#REF!</definedName>
    <definedName name="Total.Raised_Off.Bal.udziel.gwarancje_IBNR" localSheetId="8">#REF!</definedName>
    <definedName name="Total.Raised_Off.Bal.udziel.gwarancje_IBNR" localSheetId="15">#REF!</definedName>
    <definedName name="Total.Raised_Off.Bal.udziel.gwarancje_IBNR">#REF!</definedName>
    <definedName name="Total.Raised_Off.Bal.udziel.gwarancje_Individual.Imp" localSheetId="3">#REF!</definedName>
    <definedName name="Total.Raised_Off.Bal.udziel.gwarancje_Individual.Imp" localSheetId="8">#REF!</definedName>
    <definedName name="Total.Raised_Off.Bal.udziel.gwarancje_Individual.Imp" localSheetId="15">#REF!</definedName>
    <definedName name="Total.Raised_Off.Bal.udziel.gwarancje_Individual.Imp">#REF!</definedName>
    <definedName name="Total.Raised_TP_Collective.Imp" localSheetId="3">#REF!</definedName>
    <definedName name="Total.Raised_TP_Collective.Imp" localSheetId="8">#REF!</definedName>
    <definedName name="Total.Raised_TP_Collective.Imp" localSheetId="15">#REF!</definedName>
    <definedName name="Total.Raised_TP_Collective.Imp">#REF!</definedName>
    <definedName name="Total.Raised_TP_IBNR" localSheetId="3">#REF!</definedName>
    <definedName name="Total.Raised_TP_IBNR" localSheetId="8">#REF!</definedName>
    <definedName name="Total.Raised_TP_IBNR" localSheetId="15">#REF!</definedName>
    <definedName name="Total.Raised_TP_IBNR">#REF!</definedName>
    <definedName name="Total.Raised_TP_Individual.Imp" localSheetId="3">#REF!</definedName>
    <definedName name="Total.Raised_TP_Individual.Imp" localSheetId="8">#REF!</definedName>
    <definedName name="Total.Raised_TP_Individual.Imp" localSheetId="15">#REF!</definedName>
    <definedName name="Total.Raised_TP_Individual.Imp">#REF!</definedName>
    <definedName name="total_baza" localSheetId="3">#REF!</definedName>
    <definedName name="total_baza" localSheetId="8">#REF!</definedName>
    <definedName name="total_baza" localSheetId="15">#REF!</definedName>
    <definedName name="total_baza">#REF!</definedName>
    <definedName name="tr" localSheetId="3">#REF!</definedName>
    <definedName name="tr" localSheetId="8">#REF!</definedName>
    <definedName name="tr" localSheetId="15">#REF!</definedName>
    <definedName name="tr">#REF!</definedName>
    <definedName name="Transakcje_wzajemne__zobowiązania_warunkowe_udzielone_otrzymane" localSheetId="3">#REF!</definedName>
    <definedName name="Transakcje_wzajemne__zobowiązania_warunkowe_udzielone_otrzymane" localSheetId="8">#REF!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3">#REF!</definedName>
    <definedName name="Transakcje_z_jednostkami_zależnymi" localSheetId="8">#REF!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3">#REF!</definedName>
    <definedName name="TSI" localSheetId="8">#REF!</definedName>
    <definedName name="TSI" localSheetId="15">#REF!</definedName>
    <definedName name="TSI">#REF!</definedName>
    <definedName name="tsy_tax" localSheetId="3">[19]S.P.23!#REF!</definedName>
    <definedName name="tsy_tax" localSheetId="8">[19]S.P.23!#REF!</definedName>
    <definedName name="tsy_tax" localSheetId="15">[19]S.P.23!#REF!</definedName>
    <definedName name="tsy_tax">[19]S.P.23!#REF!</definedName>
    <definedName name="tsy_tax_percent" localSheetId="3">[19]S.P.23!#REF!</definedName>
    <definedName name="tsy_tax_percent" localSheetId="8">[19]S.P.23!#REF!</definedName>
    <definedName name="tsy_tax_percent" localSheetId="15">[19]S.P.23!#REF!</definedName>
    <definedName name="tsy_tax_percent">[19]S.P.23!#REF!</definedName>
    <definedName name="tsytaxlnfunds" localSheetId="3">[19]S.P.23!#REF!</definedName>
    <definedName name="tsytaxlnfunds" localSheetId="8">[19]S.P.23!#REF!</definedName>
    <definedName name="tsytaxlnfunds" localSheetId="15">[19]S.P.23!#REF!</definedName>
    <definedName name="tsytaxlnfunds">[19]S.P.23!#REF!</definedName>
    <definedName name="ttxchg" localSheetId="3">#REF!</definedName>
    <definedName name="ttxchg" localSheetId="8">#REF!</definedName>
    <definedName name="ttxchg" localSheetId="15">#REF!</definedName>
    <definedName name="ttxchg">#REF!</definedName>
    <definedName name="TW_B07" localSheetId="3">#REF!</definedName>
    <definedName name="TW_B07" localSheetId="8">#REF!</definedName>
    <definedName name="TW_B07" localSheetId="15">#REF!</definedName>
    <definedName name="TW_B07">#REF!</definedName>
    <definedName name="TW_B08" localSheetId="3">#REF!</definedName>
    <definedName name="TW_B08" localSheetId="8">#REF!</definedName>
    <definedName name="TW_B08" localSheetId="15">#REF!</definedName>
    <definedName name="TW_B08">#REF!</definedName>
    <definedName name="TW_bilans12.06" localSheetId="3">#REF!</definedName>
    <definedName name="TW_bilans12.06" localSheetId="8">#REF!</definedName>
    <definedName name="TW_bilans12.06" localSheetId="15">#REF!</definedName>
    <definedName name="TW_bilans12.06">#REF!</definedName>
    <definedName name="TW_koszty1204" localSheetId="1">#REF!</definedName>
    <definedName name="TW_koszty1204" localSheetId="3">#REF!</definedName>
    <definedName name="TW_koszty1204" localSheetId="8">#REF!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8">#REF!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8">#REF!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8">#REF!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8">#REF!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8">#REF!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8">#REF!</definedName>
    <definedName name="TW_nominaly" localSheetId="15">#REF!</definedName>
    <definedName name="TW_nominaly" localSheetId="16">#REF!</definedName>
    <definedName name="TW_nominaly">#REF!</definedName>
    <definedName name="TW_pozab0306" localSheetId="3">#REF!</definedName>
    <definedName name="TW_pozab0306" localSheetId="8">#REF!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8">'[79]TW-pozabilans'!#REF!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8">#REF!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8">#REF!</definedName>
    <definedName name="TW_przychody1205" localSheetId="15">#REF!</definedName>
    <definedName name="TW_przychody1205" localSheetId="16">#REF!</definedName>
    <definedName name="TW_przychody1205">#REF!</definedName>
    <definedName name="TW_rach0306" localSheetId="3">#REF!</definedName>
    <definedName name="TW_rach0306" localSheetId="8">#REF!</definedName>
    <definedName name="TW_rach0306" localSheetId="15">#REF!</definedName>
    <definedName name="TW_rach0306">#REF!</definedName>
    <definedName name="TW_RW0305" localSheetId="3">#REF!</definedName>
    <definedName name="TW_RW0305" localSheetId="8">#REF!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8">#REF!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8">#REF!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8">#REF!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8">#REF!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8">#REF!</definedName>
    <definedName name="TW_zob1205" localSheetId="15">#REF!</definedName>
    <definedName name="TW_zob1205" localSheetId="16">#REF!</definedName>
    <definedName name="TW_zob1205">#REF!</definedName>
    <definedName name="TW06_2006" localSheetId="3">#REF!</definedName>
    <definedName name="TW06_2006" localSheetId="8">#REF!</definedName>
    <definedName name="TW06_2006" localSheetId="15">#REF!</definedName>
    <definedName name="TW06_2006">#REF!</definedName>
    <definedName name="TWpozabilans" localSheetId="3">#REF!</definedName>
    <definedName name="TWpozabilans" localSheetId="8">#REF!</definedName>
    <definedName name="TWpozabilans" localSheetId="15">#REF!</definedName>
    <definedName name="TWpozabilans">#REF!</definedName>
    <definedName name="TWrachunek_0306" localSheetId="3">#REF!</definedName>
    <definedName name="TWrachunek_0306" localSheetId="8">#REF!</definedName>
    <definedName name="TWrachunek_0306" localSheetId="15">#REF!</definedName>
    <definedName name="TWrachunek_0306">#REF!</definedName>
    <definedName name="txcbdi" localSheetId="3">#REF!</definedName>
    <definedName name="txcbdi" localSheetId="8">#REF!</definedName>
    <definedName name="txcbdi" localSheetId="15">#REF!</definedName>
    <definedName name="txcbdi">#REF!</definedName>
    <definedName name="txexta" localSheetId="3">#REF!</definedName>
    <definedName name="txexta" localSheetId="8">#REF!</definedName>
    <definedName name="txexta" localSheetId="15">#REF!</definedName>
    <definedName name="txexta">#REF!</definedName>
    <definedName name="txfrdp" localSheetId="3">#REF!</definedName>
    <definedName name="txfrdp" localSheetId="8">#REF!</definedName>
    <definedName name="txfrdp" localSheetId="15">#REF!</definedName>
    <definedName name="txfrdp">#REF!</definedName>
    <definedName name="txobdi" localSheetId="3">#REF!</definedName>
    <definedName name="txobdi" localSheetId="8">#REF!</definedName>
    <definedName name="txobdi" localSheetId="15">#REF!</definedName>
    <definedName name="txobdi">#REF!</definedName>
    <definedName name="txpala" localSheetId="3">#REF!</definedName>
    <definedName name="txpala" localSheetId="8">#REF!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8">#REF!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3">#REF!</definedName>
    <definedName name="unamff" localSheetId="8">#REF!</definedName>
    <definedName name="unamff" localSheetId="15">#REF!</definedName>
    <definedName name="unamff">#REF!</definedName>
    <definedName name="USD" localSheetId="3">#REF!</definedName>
    <definedName name="USD" localSheetId="8">#REF!</definedName>
    <definedName name="USD" localSheetId="15">#REF!</definedName>
    <definedName name="USD">#REF!</definedName>
    <definedName name="utrata_wartości" localSheetId="3">#REF!</definedName>
    <definedName name="utrata_wartości" localSheetId="8">#REF!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3">#REF!</definedName>
    <definedName name="Wartości_niematerialne_07" localSheetId="8">#REF!</definedName>
    <definedName name="Wartości_niematerialne_07" localSheetId="15">#REF!</definedName>
    <definedName name="Wartości_niematerialne_07" localSheetId="16">#REF!</definedName>
    <definedName name="Wartości_niematerialne_07">#REF!</definedName>
    <definedName name="Wartości_niematerialne_08" localSheetId="3">#REF!</definedName>
    <definedName name="Wartości_niematerialne_08" localSheetId="8">#REF!</definedName>
    <definedName name="Wartości_niematerialne_08" localSheetId="15">#REF!</definedName>
    <definedName name="Wartości_niematerialne_08" localSheetId="16">#REF!</definedName>
    <definedName name="Wartości_niematerialne_08">#REF!</definedName>
    <definedName name="warunkowe" localSheetId="3">#REF!</definedName>
    <definedName name="warunkowe" localSheetId="8">#REF!</definedName>
    <definedName name="warunkowe" localSheetId="15">#REF!</definedName>
    <definedName name="warunkowe">#REF!</definedName>
    <definedName name="WB_0606" localSheetId="3">#REF!</definedName>
    <definedName name="WB_0606" localSheetId="8">#REF!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3">#REF!</definedName>
    <definedName name="WBK2000M" localSheetId="8">#REF!</definedName>
    <definedName name="WBK2000M" localSheetId="15">#REF!</definedName>
    <definedName name="WBK2000M">#REF!</definedName>
    <definedName name="WBK2000Y" localSheetId="3">#REF!</definedName>
    <definedName name="WBK2000Y" localSheetId="8">#REF!</definedName>
    <definedName name="WBK2000Y" localSheetId="15">#REF!</definedName>
    <definedName name="WBK2000Y">#REF!</definedName>
    <definedName name="WBK2001M" localSheetId="3">#REF!</definedName>
    <definedName name="WBK2001M" localSheetId="8">#REF!</definedName>
    <definedName name="WBK2001M" localSheetId="15">#REF!</definedName>
    <definedName name="WBK2001M">#REF!</definedName>
    <definedName name="WBK2001Y" localSheetId="3">#REF!</definedName>
    <definedName name="WBK2001Y" localSheetId="8">#REF!</definedName>
    <definedName name="WBK2001Y" localSheetId="15">#REF!</definedName>
    <definedName name="WBK2001Y">#REF!</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3">#REF!</definedName>
    <definedName name="WBKCU2000M" localSheetId="8">#REF!</definedName>
    <definedName name="WBKCU2000M" localSheetId="15">#REF!</definedName>
    <definedName name="WBKCU2000M">#REF!</definedName>
    <definedName name="WBKCU2000Y" localSheetId="3">#REF!</definedName>
    <definedName name="WBKCU2000Y" localSheetId="8">#REF!</definedName>
    <definedName name="WBKCU2000Y" localSheetId="15">#REF!</definedName>
    <definedName name="WBKCU2000Y">#REF!</definedName>
    <definedName name="WBKCU2001M" localSheetId="3">#REF!</definedName>
    <definedName name="WBKCU2001M" localSheetId="8">#REF!</definedName>
    <definedName name="WBKCU2001M" localSheetId="15">#REF!</definedName>
    <definedName name="WBKCU2001M">#REF!</definedName>
    <definedName name="WBKCU2001Y" localSheetId="3">#REF!</definedName>
    <definedName name="WBKCU2001Y" localSheetId="8">#REF!</definedName>
    <definedName name="WBKCU2001Y" localSheetId="15">#REF!</definedName>
    <definedName name="WBKCU2001Y">#REF!</definedName>
    <definedName name="wczytanepliki">'[24]wczytane pliki'!$A$1:$A$70</definedName>
    <definedName name="we" localSheetId="3">#REF!</definedName>
    <definedName name="we" localSheetId="8">#REF!</definedName>
    <definedName name="we" localSheetId="15">#REF!</definedName>
    <definedName name="we">#REF!</definedName>
    <definedName name="wersja" localSheetId="3">#REF!</definedName>
    <definedName name="wersja" localSheetId="8">#REF!</definedName>
    <definedName name="wersja" localSheetId="15">#REF!</definedName>
    <definedName name="wersja">#REF!</definedName>
    <definedName name="wf">#N/A</definedName>
    <definedName name="Write.off_TP_Collective.Imp" localSheetId="3">#REF!</definedName>
    <definedName name="Write.off_TP_Collective.Imp" localSheetId="8">#REF!</definedName>
    <definedName name="Write.off_TP_Collective.Imp" localSheetId="15">#REF!</definedName>
    <definedName name="Write.off_TP_Collective.Imp">#REF!</definedName>
    <definedName name="Write.off_TP_Individual.Imp" localSheetId="3">#REF!</definedName>
    <definedName name="Write.off_TP_Individual.Imp" localSheetId="8">#REF!</definedName>
    <definedName name="Write.off_TP_Individual.Imp" localSheetId="15">#REF!</definedName>
    <definedName name="Write.off_TP_Individual.Imp">#REF!</definedName>
    <definedName name="Written.Back_Off.Bal.linie.kredytowe_Collective.Imp" localSheetId="3">#REF!</definedName>
    <definedName name="Written.Back_Off.Bal.linie.kredytowe_Collective.Imp" localSheetId="8">#REF!</definedName>
    <definedName name="Written.Back_Off.Bal.linie.kredytowe_Collective.Imp" localSheetId="15">#REF!</definedName>
    <definedName name="Written.Back_Off.Bal.linie.kredytowe_Collective.Imp">#REF!</definedName>
    <definedName name="Written.Back_Off.Bal.linie.kredytowe_IBNR" localSheetId="3">#REF!</definedName>
    <definedName name="Written.Back_Off.Bal.linie.kredytowe_IBNR" localSheetId="8">#REF!</definedName>
    <definedName name="Written.Back_Off.Bal.linie.kredytowe_IBNR" localSheetId="15">#REF!</definedName>
    <definedName name="Written.Back_Off.Bal.linie.kredytowe_IBNR">#REF!</definedName>
    <definedName name="Written.Back_Off.Bal.linie.kredytowe_Individual.Imp" localSheetId="3">#REF!</definedName>
    <definedName name="Written.Back_Off.Bal.linie.kredytowe_Individual.Imp" localSheetId="8">#REF!</definedName>
    <definedName name="Written.Back_Off.Bal.linie.kredytowe_Individual.Imp" localSheetId="15">#REF!</definedName>
    <definedName name="Written.Back_Off.Bal.linie.kredytowe_Individual.Imp">#REF!</definedName>
    <definedName name="Written.Back_Off.Bal.udziel.gwarancje_Collective.Imp" localSheetId="3">#REF!</definedName>
    <definedName name="Written.Back_Off.Bal.udziel.gwarancje_Collective.Imp" localSheetId="8">#REF!</definedName>
    <definedName name="Written.Back_Off.Bal.udziel.gwarancje_Collective.Imp" localSheetId="15">#REF!</definedName>
    <definedName name="Written.Back_Off.Bal.udziel.gwarancje_Collective.Imp">#REF!</definedName>
    <definedName name="Written.Back_Off.Bal.udziel.gwarancje_IBNR" localSheetId="3">#REF!</definedName>
    <definedName name="Written.Back_Off.Bal.udziel.gwarancje_IBNR" localSheetId="8">#REF!</definedName>
    <definedName name="Written.Back_Off.Bal.udziel.gwarancje_IBNR" localSheetId="15">#REF!</definedName>
    <definedName name="Written.Back_Off.Bal.udziel.gwarancje_IBNR">#REF!</definedName>
    <definedName name="Written.Back_Off.Bal.udziel.gwarancje_Individual.Imp" localSheetId="3">#REF!</definedName>
    <definedName name="Written.Back_Off.Bal.udziel.gwarancje_Individual.Imp" localSheetId="8">#REF!</definedName>
    <definedName name="Written.Back_Off.Bal.udziel.gwarancje_Individual.Imp" localSheetId="15">#REF!</definedName>
    <definedName name="Written.Back_Off.Bal.udziel.gwarancje_Individual.Imp">#REF!</definedName>
    <definedName name="Written.Back_TP_Collective.Imp" localSheetId="3">#REF!</definedName>
    <definedName name="Written.Back_TP_Collective.Imp" localSheetId="8">#REF!</definedName>
    <definedName name="Written.Back_TP_Collective.Imp" localSheetId="15">#REF!</definedName>
    <definedName name="Written.Back_TP_Collective.Imp">#REF!</definedName>
    <definedName name="Written.Back_TP_IBNR" localSheetId="3">#REF!</definedName>
    <definedName name="Written.Back_TP_IBNR" localSheetId="8">#REF!</definedName>
    <definedName name="Written.Back_TP_IBNR" localSheetId="15">#REF!</definedName>
    <definedName name="Written.Back_TP_IBNR">#REF!</definedName>
    <definedName name="Written.Back_TP_Individual.Imp" localSheetId="3">#REF!</definedName>
    <definedName name="Written.Back_TP_Individual.Imp" localSheetId="8">#REF!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3">#REF!</definedName>
    <definedName name="WYBRANE_DANE" localSheetId="8">#REF!</definedName>
    <definedName name="WYBRANE_DANE" localSheetId="15">#REF!</definedName>
    <definedName name="WYBRANE_DANE" localSheetId="16">#REF!</definedName>
    <definedName name="WYBRANE_DANE">#REF!</definedName>
    <definedName name="wydruk" localSheetId="3">#REF!</definedName>
    <definedName name="wydruk" localSheetId="8">#REF!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3">#REF!</definedName>
    <definedName name="wymogi" localSheetId="8">#REF!</definedName>
    <definedName name="wymogi" localSheetId="15">#REF!</definedName>
    <definedName name="wymogi">#REF!</definedName>
    <definedName name="wymogi09" localSheetId="3">#REF!</definedName>
    <definedName name="wymogi09" localSheetId="8">#REF!</definedName>
    <definedName name="wymogi09" localSheetId="15">#REF!</definedName>
    <definedName name="wymogi09">#REF!</definedName>
    <definedName name="wymogi122008" localSheetId="3">#REF!</definedName>
    <definedName name="wymogi122008" localSheetId="8">#REF!</definedName>
    <definedName name="wymogi122008" localSheetId="15">#REF!</definedName>
    <definedName name="wymogi122008">#REF!</definedName>
    <definedName name="wymogi2" localSheetId="3">#REF!</definedName>
    <definedName name="wymogi2" localSheetId="8">#REF!</definedName>
    <definedName name="wymogi2" localSheetId="15">#REF!</definedName>
    <definedName name="wymogi2">#REF!</definedName>
    <definedName name="WynagrCzłZarz" localSheetId="3">#REF!</definedName>
    <definedName name="WynagrCzłZarz" localSheetId="8">#REF!</definedName>
    <definedName name="WynagrCzłZarz" localSheetId="15">#REF!</definedName>
    <definedName name="WynagrCzłZarz" localSheetId="16">#REF!</definedName>
    <definedName name="WynagrCzłZarz">#REF!</definedName>
    <definedName name="WynagRN2008" localSheetId="3">#REF!</definedName>
    <definedName name="WynagRN2008" localSheetId="8">#REF!</definedName>
    <definedName name="WynagRN2008" localSheetId="15">#REF!</definedName>
    <definedName name="WynagRN2008" localSheetId="16">#REF!</definedName>
    <definedName name="WynagRN2008">#REF!</definedName>
    <definedName name="WynagRN2010" localSheetId="3">#REF!</definedName>
    <definedName name="WynagRN2010" localSheetId="8">#REF!</definedName>
    <definedName name="WynagRN2010" localSheetId="15">#REF!</definedName>
    <definedName name="WynagRN2010" localSheetId="16">#REF!</definedName>
    <definedName name="WynagRN2010">#REF!</definedName>
    <definedName name="WynagrRN" localSheetId="3">#REF!</definedName>
    <definedName name="WynagrRN" localSheetId="8">#REF!</definedName>
    <definedName name="WynagrRN" localSheetId="15">#REF!</definedName>
    <definedName name="WynagrRN" localSheetId="16">#REF!</definedName>
    <definedName name="WynagrRN">#REF!</definedName>
    <definedName name="WynagrRN2009" localSheetId="3">#REF!</definedName>
    <definedName name="WynagrRN2009" localSheetId="8">#REF!</definedName>
    <definedName name="WynagrRN2009" localSheetId="15">#REF!</definedName>
    <definedName name="WynagrRN2009" localSheetId="16">#REF!</definedName>
    <definedName name="WynagrRN2009">#REF!</definedName>
    <definedName name="WynagrZarzad2010" localSheetId="3">#REF!</definedName>
    <definedName name="WynagrZarzad2010" localSheetId="8">#REF!</definedName>
    <definedName name="WynagrZarzad2010" localSheetId="15">#REF!</definedName>
    <definedName name="WynagrZarzad2010" localSheetId="16">#REF!</definedName>
    <definedName name="WynagrZarzad2010">#REF!</definedName>
    <definedName name="WynagZarz2008" localSheetId="3">#REF!</definedName>
    <definedName name="WynagZarz2008" localSheetId="8">#REF!</definedName>
    <definedName name="WynagZarz2008" localSheetId="15">#REF!</definedName>
    <definedName name="WynagZarz2008" localSheetId="16">#REF!</definedName>
    <definedName name="WynagZarz2008">#REF!</definedName>
    <definedName name="Wynik_handlowy" localSheetId="3">#REF!</definedName>
    <definedName name="Wynik_handlowy" localSheetId="8">#REF!</definedName>
    <definedName name="Wynik_handlowy" localSheetId="15">#REF!</definedName>
    <definedName name="Wynik_handlowy" localSheetId="16">#REF!</definedName>
    <definedName name="Wynik_handlowy">#REF!</definedName>
    <definedName name="Wynik_na_inwestycyjnych_aktywach_finansowych" localSheetId="3">#REF!</definedName>
    <definedName name="Wynik_na_inwestycyjnych_aktywach_finansowych" localSheetId="8">#REF!</definedName>
    <definedName name="Wynik_na_inwestycyjnych_aktywach_finansowych" localSheetId="15">#REF!</definedName>
    <definedName name="Wynik_na_inwestycyjnych_aktywach_finansowych">#REF!</definedName>
    <definedName name="Wynik_na_inwestycyjnym" localSheetId="3">#REF!</definedName>
    <definedName name="Wynik_na_inwestycyjnym" localSheetId="8">#REF!</definedName>
    <definedName name="Wynik_na_inwestycyjnym" localSheetId="15">#REF!</definedName>
    <definedName name="Wynik_na_inwestycyjnym" localSheetId="16">#REF!</definedName>
    <definedName name="Wynik_na_inwestycyjnym">#REF!</definedName>
    <definedName name="Wynik_na_sprzedaży" localSheetId="3">#REF!</definedName>
    <definedName name="Wynik_na_sprzedaży" localSheetId="8">#REF!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0" hidden="1">{"'BZ SA P&amp;l (fORECAST)'!$A$1:$BR$26"}</definedName>
    <definedName name="yz"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BS!$C$1:$D$48</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obrotu'!$L:$R</definedName>
    <definedName name="Z_12F8D032_8143_430B_8DFF_852E8796C402_.wvu.Cols" localSheetId="3" hidden="1">'Przychody prowizyjne'!$L:$N</definedName>
    <definedName name="Z_12F8D032_8143_430B_8DFF_852E8796C402_.wvu.Rows" localSheetId="1" hidden="1">BS!$51:$68</definedName>
    <definedName name="Z_12F8D032_8143_430B_8DFF_852E8796C402_.wvu.Rows" localSheetId="0" hidden="1">'P&amp;L'!$34:$54</definedName>
    <definedName name="Z_1DA1E639_C769_4176_9561_FF9CB01F8119_.wvu.Cols" localSheetId="3" hidden="1">'Przychody prowizyjne'!#REF!</definedName>
    <definedName name="Z_25FAB884_5E17_4008_8139_33D910C7DEFE_.wvu.Cols" localSheetId="4" hidden="1">'Koszty działania razem'!$M:$T</definedName>
    <definedName name="Z_25FAB884_5E17_4008_8139_33D910C7DEFE_.wvu.Cols" localSheetId="10" hidden="1">'Należn. i zob. od banków'!$L:$R</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0"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BS!$51:$68</definedName>
    <definedName name="Z_6587DC74_DEB6_4452_A434_417A9595CDDC_.wvu.Rows" localSheetId="0" hidden="1">'P&amp;L'!$34:$54</definedName>
    <definedName name="Z_687A4863_1825_4D63_B732_E76682E6DE4F_.wvu.Cols" localSheetId="12" hidden="1">'Aktywa i zobow. fin. do obrotu'!$L:$R</definedName>
    <definedName name="Z_6FC4F419_D6A7_4464_B173_C159EEEB0972_.wvu.Cols" localSheetId="4" hidden="1">'Koszty działania razem'!#REF!</definedName>
    <definedName name="Z_6FC4F419_D6A7_4464_B173_C159EEEB0972_.wvu.PrintArea" localSheetId="4" hidden="1">'Koszty działania razem'!$B$1:$B$33</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12" hidden="1">'Aktywa i zobow. fin. do obrotu'!$L:$R</definedName>
    <definedName name="Z_899D69CD_4B7E_42BC_9944_5BD922EB798C_.wvu.Cols" localSheetId="3" hidden="1">'Przychody prowizyjne'!$L:$N</definedName>
    <definedName name="Z_9788B417_CC07_4FDA_845B_D10161BBB5F4_.wvu.Rows" localSheetId="17" hidden="1">'Wybrane dane niefinansowe '!#REF!,'Wybrane dane niefinansowe '!#REF!</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BS!$C$1:$D$48</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BS!$21:$21,BS!#REF!,BS!$52:$55</definedName>
    <definedName name="Z_ED54A16F_4B72_4859_9335_463F05020B50_.wvu.PrintArea" localSheetId="1" hidden="1">BS!$C$1:$D$48</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3" hidden="1">#REF!</definedName>
    <definedName name="Z_FA69919D_DCBB_46D3_BC60_A39B8788200A_.wvu.Cols" localSheetId="8" hidden="1">#REF!</definedName>
    <definedName name="Z_FA69919D_DCBB_46D3_BC60_A39B8788200A_.wvu.Cols" localSheetId="15" hidden="1">#REF!</definedName>
    <definedName name="Z_FA69919D_DCBB_46D3_BC60_A39B8788200A_.wvu.Cols" hidden="1">#REF!</definedName>
    <definedName name="Zabezpieczające_pochodne" localSheetId="4">'[69]noty bilans 2'!#REF!</definedName>
    <definedName name="Zabezpieczające_pochodne" localSheetId="3">'[69]noty bilans 2'!#REF!</definedName>
    <definedName name="Zabezpieczające_pochodne" localSheetId="8">'[69]noty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3">#REF!</definedName>
    <definedName name="Zabezpieczające_pochodne_instrumenty_finansowe" localSheetId="8">#REF!</definedName>
    <definedName name="Zabezpieczające_pochodne_instrumenty_finansowe" localSheetId="15">#REF!</definedName>
    <definedName name="Zabezpieczające_pochodne_instrumenty_finansowe">#REF!</definedName>
    <definedName name="Zadanie_inwestycyjne" localSheetId="3">#REF!</definedName>
    <definedName name="Zadanie_inwestycyjne" localSheetId="8">#REF!</definedName>
    <definedName name="Zadanie_inwestycyjne" localSheetId="15">#REF!</definedName>
    <definedName name="Zadanie_inwestycyjne">#REF!</definedName>
    <definedName name="Zmiana_stanu_inwestycji_utrzymywanych_do_terminu_zapadalności" localSheetId="3">#REF!</definedName>
    <definedName name="Zmiana_stanu_inwestycji_utrzymywanych_do_terminu_zapadalności" localSheetId="8">#REF!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3">#REF!</definedName>
    <definedName name="Zmiana_stanu_inwestycyjnych_07" localSheetId="8">#REF!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3">#REF!</definedName>
    <definedName name="Zmiana_stanu_inwestycyjnych_08" localSheetId="8">#REF!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3">#REF!</definedName>
    <definedName name="Zmiana_stanu_inwestycyjnych_aktywów_finansowych" localSheetId="8">#REF!</definedName>
    <definedName name="Zmiana_stanu_inwestycyjnych_aktywów_finansowych" localSheetId="15">#REF!</definedName>
    <definedName name="Zmiana_stanu_inwestycyjnych_aktywów_finansowych">#REF!</definedName>
    <definedName name="Zmiana_stanu_rezerw" localSheetId="3">#REF!</definedName>
    <definedName name="Zmiana_stanu_rezerw" localSheetId="8">#REF!</definedName>
    <definedName name="Zmiana_stanu_rezerw" localSheetId="15">#REF!</definedName>
    <definedName name="Zmiana_stanu_rezerw" localSheetId="16">#REF!</definedName>
    <definedName name="Zmiana_stanu_rezerw">#REF!</definedName>
    <definedName name="Zmianawplanie" localSheetId="3">#REF!</definedName>
    <definedName name="Zmianawplanie" localSheetId="8">#REF!</definedName>
    <definedName name="Zmianawplanie" localSheetId="15">#REF!</definedName>
    <definedName name="Zmianawplanie" localSheetId="16">#REF!</definedName>
    <definedName name="Zmianawplanie">#REF!</definedName>
    <definedName name="zmienna" localSheetId="3">#REF!</definedName>
    <definedName name="zmienna" localSheetId="8">#REF!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8">'[79]TW-pozabilans'!#REF!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3">#REF!</definedName>
    <definedName name="Zobowiązania_warunkowe_udzielone_i_otrzymane" localSheetId="8">#REF!</definedName>
    <definedName name="Zobowiązania_warunkowe_udzielone_i_otrzymane" localSheetId="15">#REF!</definedName>
    <definedName name="Zobowiązania_warunkowe_udzielone_i_otrzymane">#REF!</definedName>
    <definedName name="Zobowiązania_wobec_banków" localSheetId="3">#REF!</definedName>
    <definedName name="Zobowiązania_wobec_banków" localSheetId="8">#REF!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3">#REF!</definedName>
    <definedName name="Zobowiązania_wobec_banku_centralnego" localSheetId="8">#REF!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3">#REF!</definedName>
    <definedName name="Zobowiązania_wobec_klientów" localSheetId="8">#REF!</definedName>
    <definedName name="Zobowiązania_wobec_klientów" localSheetId="15">#REF!</definedName>
    <definedName name="Zobowiązania_wobec_klientów" localSheetId="16">#REF!</definedName>
    <definedName name="Zobowiązania_wobec_klientów">#REF!</definedName>
    <definedName name="zorba_konw" localSheetId="3">#REF!</definedName>
    <definedName name="zorba_konw" localSheetId="8">#REF!</definedName>
    <definedName name="zorba_konw" localSheetId="15">#REF!</definedName>
    <definedName name="zorba_konw">#REF!</definedName>
    <definedName name="Zwarunkowe" localSheetId="3">#REF!</definedName>
    <definedName name="Zwarunkowe" localSheetId="8">#REF!</definedName>
    <definedName name="Zwarunkowe" localSheetId="15">#REF!</definedName>
    <definedName name="Zwarunkowe">#REF!</definedName>
    <definedName name="Zysk_na_akcję" localSheetId="3">#REF!</definedName>
    <definedName name="Zysk_na_akcję" localSheetId="8">#REF!</definedName>
    <definedName name="Zysk_na_akcję" localSheetId="15">#REF!</definedName>
    <definedName name="Zysk_na_akcję" localSheetId="16">#REF!</definedName>
    <definedName name="Zysk_na_akcję">#REF!</definedName>
    <definedName name="zzzz">#N/A</definedName>
    <definedName name="zzzzzzzzzzzzzzzzz" localSheetId="0" hidden="1">{"'BZ SA P&amp;l (fORECAST)'!$A$1:$BR$26"}</definedName>
    <definedName name="zzzzzzzzzzzzzzzzz" hidden="1">{"'BZ SA P&amp;l (fORECAST)'!$A$1:$BR$26"}</definedName>
  </definedNames>
  <calcPr calcId="162913" fullPrecision="0"/>
  <customWorkbookViews>
    <customWorkbookView name="Dziadczyk Marzena - Widok osobisty" guid="{8DA78CF1-615A-4626-9893-6751995631A4}" mergeInterval="0" personalView="1" maximized="1" xWindow="-8" yWindow="-8" windowWidth="1936" windowHeight="1176" activeSheetId="3"/>
    <customWorkbookView name="Chudyma Marta - Widok osobisty" guid="{899D69CD-4B7E-42BC-9944-5BD922EB798C}" mergeInterval="0" personalView="1" maximized="1" xWindow="-8" yWindow="-8" windowWidth="1936" windowHeight="1176" activeSheetId="9"/>
    <customWorkbookView name="Kozłowska Agnieszka B - Widok osobisty" guid="{687A4863-1825-4D63-B732-E76682E6DE4F}" mergeInterval="0" personalView="1" xWindow="39" yWindow="664" windowWidth="1563" windowHeight="921" tabRatio="820" activeSheetId="1"/>
    <customWorkbookView name="Cieciura Dorota - Widok osobisty" guid="{57267270-6A97-4850-9DB6-FE6B399379AA}" mergeInterval="0" personalView="1" maximized="1" xWindow="-9" yWindow="-9" windowWidth="1938" windowHeight="1048" activeSheetId="10"/>
    <customWorkbookView name="Kosowska Bożena - Widok osobisty" guid="{25FAB884-5E17-4008-8139-33D910C7DEFE}" mergeInterval="0" personalView="1" maximized="1" xWindow="-8" yWindow="-8" windowWidth="1936" windowHeight="1176" tabRatio="820" activeSheetId="1"/>
    <customWorkbookView name="Słaba Dorota - Widok osobisty" guid="{12F8D032-8143-430B-8DFF-852E8796C402}" mergeInterval="0" personalView="1" maximized="1" xWindow="-8" yWindow="-8" windowWidth="1696" windowHeight="1026" activeSheetId="20"/>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Stadler Dorota - Widok osobisty" guid="{9AF4A83C-CF57-4B40-8A74-6A0EA6C2FE5C}" mergeInterval="0" personalView="1" maximized="1" xWindow="-8" yWindow="-8" windowWidth="1936" windowHeight="1176" activeSheetId="5"/>
  </customWorkbookViews>
</workbook>
</file>

<file path=xl/calcChain.xml><?xml version="1.0" encoding="utf-8"?>
<calcChain xmlns="http://schemas.openxmlformats.org/spreadsheetml/2006/main">
  <c r="F17" i="19" l="1"/>
  <c r="F16" i="19"/>
  <c r="F15" i="19"/>
  <c r="H4" i="3" l="1"/>
  <c r="I4" i="3"/>
  <c r="J4" i="3"/>
  <c r="K4" i="3"/>
  <c r="L4" i="3"/>
  <c r="M4" i="3"/>
  <c r="G4" i="3"/>
  <c r="G3" i="3"/>
  <c r="H3" i="3"/>
  <c r="I3" i="3"/>
  <c r="J3" i="3"/>
  <c r="K3" i="3"/>
  <c r="L3" i="3"/>
  <c r="G5" i="3"/>
  <c r="H5" i="3"/>
  <c r="I5" i="3"/>
  <c r="J5" i="3"/>
  <c r="K5" i="3"/>
  <c r="L5" i="3"/>
  <c r="M5" i="3" l="1"/>
  <c r="M3" i="3"/>
  <c r="I61" i="22" l="1"/>
  <c r="I65" i="22" s="1"/>
  <c r="I70" i="22" s="1"/>
  <c r="K57" i="22"/>
  <c r="J57" i="22"/>
  <c r="I57" i="22"/>
  <c r="H57" i="22"/>
  <c r="G57" i="22"/>
  <c r="F57" i="22"/>
  <c r="E57" i="22"/>
  <c r="D57" i="22"/>
  <c r="C57" i="22"/>
  <c r="J55" i="22"/>
  <c r="I55" i="22"/>
  <c r="H55" i="22"/>
  <c r="F55" i="22"/>
  <c r="E55" i="22"/>
  <c r="D55" i="22"/>
  <c r="C55" i="22"/>
  <c r="I46" i="22"/>
  <c r="I43" i="22"/>
  <c r="G34" i="22"/>
  <c r="F34" i="22"/>
  <c r="G32" i="22"/>
  <c r="J29" i="22"/>
  <c r="G29" i="22"/>
  <c r="I27" i="22"/>
  <c r="I31" i="22" s="1"/>
  <c r="J25" i="22"/>
  <c r="J27" i="22" s="1"/>
  <c r="J31" i="22" s="1"/>
  <c r="I25" i="22"/>
  <c r="H25" i="22"/>
  <c r="H27" i="22" s="1"/>
  <c r="H31" i="22" s="1"/>
  <c r="F25" i="22"/>
  <c r="F27" i="22" s="1"/>
  <c r="E25" i="22"/>
  <c r="E27" i="22" s="1"/>
  <c r="D25" i="22"/>
  <c r="D27" i="22" s="1"/>
  <c r="C25" i="22"/>
  <c r="C27" i="22" s="1"/>
  <c r="K20" i="22"/>
  <c r="K18" i="22"/>
  <c r="J18" i="22"/>
  <c r="D18" i="22"/>
  <c r="C18" i="22"/>
  <c r="G17" i="22"/>
  <c r="J16" i="22"/>
  <c r="G15" i="22"/>
  <c r="G12" i="22"/>
  <c r="K10" i="22"/>
  <c r="J10" i="22"/>
  <c r="I10" i="22"/>
  <c r="H10" i="22"/>
  <c r="G10" i="22"/>
  <c r="E10" i="22"/>
  <c r="D10" i="22"/>
  <c r="C10" i="22"/>
  <c r="K7" i="22"/>
  <c r="K25" i="22" s="1"/>
  <c r="K27" i="22" s="1"/>
  <c r="K31" i="22" s="1"/>
  <c r="J7" i="22"/>
  <c r="I7" i="22"/>
  <c r="H7" i="22"/>
  <c r="G7" i="22"/>
  <c r="G55" i="22" s="1"/>
  <c r="F7" i="22"/>
  <c r="E7" i="22"/>
  <c r="D7" i="22"/>
  <c r="C7" i="22"/>
  <c r="K2" i="22"/>
  <c r="H2" i="22"/>
  <c r="G2" i="22"/>
  <c r="M9" i="12"/>
  <c r="M28" i="5"/>
  <c r="M27" i="5"/>
  <c r="M26" i="5"/>
  <c r="M25" i="5"/>
  <c r="M24" i="5"/>
  <c r="M23" i="5"/>
  <c r="M22" i="5"/>
  <c r="M21" i="5"/>
  <c r="M20" i="5"/>
  <c r="M19" i="5"/>
  <c r="M18" i="5"/>
  <c r="M17" i="5"/>
  <c r="M16" i="5"/>
  <c r="M15" i="5"/>
  <c r="M14" i="5"/>
  <c r="M13" i="5"/>
  <c r="M12" i="5"/>
  <c r="N46" i="2"/>
  <c r="N45" i="2"/>
  <c r="N44" i="2"/>
  <c r="N43" i="2"/>
  <c r="N42" i="2"/>
  <c r="N41" i="2"/>
  <c r="N37" i="2"/>
  <c r="N36" i="2"/>
  <c r="N35" i="2"/>
  <c r="N34" i="2"/>
  <c r="N33" i="2"/>
  <c r="N32" i="2"/>
  <c r="N31" i="2"/>
  <c r="N30" i="2"/>
  <c r="N29" i="2"/>
  <c r="N28" i="2"/>
  <c r="N27" i="2"/>
  <c r="N24" i="2"/>
  <c r="N23" i="2"/>
  <c r="N22" i="2"/>
  <c r="N20" i="2"/>
  <c r="N19" i="2"/>
  <c r="N18" i="2"/>
  <c r="N17" i="2"/>
  <c r="N16" i="2"/>
  <c r="N15" i="2"/>
  <c r="N14" i="2"/>
  <c r="N13" i="2"/>
  <c r="N12" i="2"/>
  <c r="N10" i="2"/>
  <c r="N9" i="2"/>
  <c r="N8" i="2"/>
  <c r="N7" i="2"/>
  <c r="N6" i="2"/>
  <c r="N5" i="2"/>
  <c r="N4" i="2"/>
  <c r="N3" i="2"/>
  <c r="N25" i="2" l="1"/>
  <c r="G25" i="22"/>
  <c r="K55" i="22"/>
  <c r="G27" i="22" l="1"/>
  <c r="G31" i="22" l="1"/>
  <c r="G2" i="3" l="1"/>
  <c r="H2" i="3"/>
  <c r="I2" i="3"/>
  <c r="J2" i="3"/>
  <c r="K2" i="3"/>
  <c r="L2" i="3"/>
  <c r="M2" i="3"/>
  <c r="L47" i="3" l="1"/>
  <c r="I47" i="3"/>
  <c r="J47" i="3"/>
  <c r="H47" i="3"/>
  <c r="K47" i="3"/>
  <c r="G47" i="3"/>
  <c r="M47" i="3"/>
  <c r="H3" i="9"/>
  <c r="E18" i="9"/>
  <c r="H18" i="9"/>
  <c r="H13" i="9"/>
  <c r="H8" i="9"/>
  <c r="E13" i="9"/>
  <c r="E8" i="9"/>
  <c r="E3" i="9"/>
  <c r="H23" i="9" l="1"/>
  <c r="H24" i="9" s="1"/>
  <c r="E23" i="9"/>
  <c r="E24" i="9" s="1"/>
  <c r="M12" i="11" l="1"/>
  <c r="M8" i="11"/>
  <c r="M4" i="11"/>
  <c r="M6" i="11" s="1"/>
  <c r="M39" i="3" l="1"/>
  <c r="M32" i="3"/>
  <c r="M28" i="3"/>
  <c r="M15" i="3"/>
  <c r="M14" i="3"/>
  <c r="M13" i="3"/>
  <c r="M12" i="3"/>
  <c r="M11" i="3"/>
  <c r="M10" i="3"/>
  <c r="M9" i="3"/>
  <c r="M8" i="3"/>
  <c r="M7" i="3"/>
  <c r="M6" i="3"/>
  <c r="M10" i="6"/>
  <c r="M10" i="8"/>
  <c r="M12" i="8" s="1"/>
  <c r="M11" i="5" l="1"/>
  <c r="M32" i="5"/>
  <c r="M30" i="5"/>
  <c r="M8" i="5"/>
  <c r="M11" i="7" l="1"/>
  <c r="M8" i="7"/>
  <c r="M12" i="7" l="1"/>
  <c r="M13" i="12"/>
  <c r="M10" i="12"/>
  <c r="M8" i="12"/>
  <c r="M5" i="12"/>
  <c r="M3" i="12" l="1"/>
  <c r="M17" i="12" s="1"/>
  <c r="L50" i="4"/>
  <c r="L49" i="4"/>
  <c r="L48" i="4"/>
  <c r="L47" i="4"/>
  <c r="L58" i="4" s="1"/>
  <c r="L46" i="4"/>
  <c r="L64" i="4" s="1"/>
  <c r="L45" i="4"/>
  <c r="L56" i="4" s="1"/>
  <c r="L44" i="4"/>
  <c r="L57" i="4" s="1"/>
  <c r="L43" i="4"/>
  <c r="L42" i="4"/>
  <c r="L41" i="4"/>
  <c r="L62" i="4" s="1"/>
  <c r="L40" i="4"/>
  <c r="L61" i="4" s="1"/>
  <c r="L39" i="4"/>
  <c r="L59" i="4" s="1"/>
  <c r="L38" i="4"/>
  <c r="L63" i="4" s="1"/>
  <c r="L37" i="4"/>
  <c r="L60" i="4" s="1"/>
  <c r="L31" i="4"/>
  <c r="L65" i="4" l="1"/>
  <c r="L66" i="4" s="1"/>
  <c r="L51" i="4"/>
  <c r="M31" i="4" l="1"/>
  <c r="L16" i="4" l="1"/>
  <c r="L33" i="4" s="1"/>
  <c r="M13" i="10"/>
  <c r="M11" i="15"/>
  <c r="M13" i="14"/>
  <c r="D13" i="14"/>
  <c r="E13" i="14"/>
  <c r="F13" i="14"/>
  <c r="G13" i="14"/>
  <c r="H13" i="14"/>
  <c r="I13" i="14"/>
  <c r="J13" i="14"/>
  <c r="K13" i="14"/>
  <c r="L13" i="14"/>
  <c r="M51" i="4" l="1"/>
  <c r="M16" i="4"/>
  <c r="M33" i="4" s="1"/>
  <c r="M7" i="10"/>
  <c r="M3" i="10"/>
  <c r="M66" i="4" l="1"/>
  <c r="M17" i="10"/>
  <c r="M38" i="13" l="1"/>
  <c r="M27" i="13"/>
  <c r="M32" i="13" s="1"/>
  <c r="M2" i="13"/>
  <c r="M8" i="13"/>
  <c r="M10" i="13"/>
  <c r="M12" i="13"/>
  <c r="M18" i="13"/>
  <c r="M26" i="13" s="1"/>
  <c r="M35" i="13" s="1"/>
  <c r="M21" i="13"/>
  <c r="D10" i="13"/>
  <c r="E10" i="13"/>
  <c r="F10" i="13"/>
  <c r="G10" i="13"/>
  <c r="H10" i="13"/>
  <c r="I10" i="13"/>
  <c r="J10" i="13"/>
  <c r="K10" i="13"/>
  <c r="L10" i="13"/>
  <c r="C10" i="13"/>
  <c r="M7" i="13" l="1"/>
  <c r="M6" i="13" s="1"/>
  <c r="M15" i="13" s="1"/>
  <c r="N38" i="2" l="1"/>
  <c r="N40" i="2"/>
  <c r="N47" i="2" s="1"/>
  <c r="G37" i="7"/>
  <c r="G38" i="7"/>
  <c r="N48" i="2" l="1"/>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10" i="6" l="1"/>
  <c r="L44" i="2" l="1"/>
  <c r="L42" i="2"/>
  <c r="L37" i="2"/>
  <c r="L6" i="3" l="1"/>
  <c r="L7" i="3"/>
  <c r="L8" i="3"/>
  <c r="L9" i="3"/>
  <c r="L10" i="3"/>
  <c r="L11" i="3"/>
  <c r="L12" i="3"/>
  <c r="L13" i="3"/>
  <c r="L14" i="3"/>
  <c r="L32" i="3"/>
  <c r="L4" i="11" l="1"/>
  <c r="L6" i="11" s="1"/>
  <c r="L12" i="11"/>
  <c r="I54" i="4" l="1"/>
  <c r="K54" i="4"/>
  <c r="E54" i="4"/>
  <c r="F67" i="4" l="1"/>
  <c r="C35" i="13" l="1"/>
  <c r="L18" i="13"/>
  <c r="L26" i="13" s="1"/>
  <c r="L35" i="13" s="1"/>
  <c r="L12" i="13"/>
  <c r="L8" i="13"/>
  <c r="L7" i="13" l="1"/>
  <c r="L38" i="13"/>
  <c r="L27" i="13"/>
  <c r="L32" i="13" s="1"/>
  <c r="L21" i="13"/>
  <c r="L6" i="13"/>
  <c r="L2" i="13"/>
  <c r="L15" i="13" l="1"/>
  <c r="L3" i="10"/>
  <c r="L7" i="10"/>
  <c r="L13" i="10"/>
  <c r="L17" i="10"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I65" i="4" s="1"/>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G65" i="4" l="1"/>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0" i="5"/>
  <c r="K30" i="5"/>
  <c r="L34" i="5"/>
  <c r="L32" i="5" s="1"/>
  <c r="E66" i="4" l="1"/>
  <c r="C66" i="4"/>
  <c r="F66" i="4"/>
  <c r="I66" i="4"/>
  <c r="D66" i="4"/>
  <c r="K66" i="4"/>
  <c r="G66" i="4"/>
  <c r="J66" i="4"/>
  <c r="H66" i="4"/>
  <c r="C52" i="4"/>
  <c r="L16" i="14"/>
  <c r="L8" i="5" l="1"/>
  <c r="K32" i="5" l="1"/>
  <c r="J32" i="5"/>
  <c r="I32" i="5"/>
  <c r="H32" i="5"/>
  <c r="G32" i="5"/>
  <c r="F32" i="5"/>
  <c r="E32" i="5"/>
  <c r="D32" i="5"/>
  <c r="C32" i="5"/>
  <c r="G3" i="9" l="1"/>
  <c r="G13" i="9"/>
  <c r="D3" i="9"/>
  <c r="D13" i="9"/>
  <c r="D18" i="9"/>
  <c r="D8" i="9"/>
  <c r="G8" i="9"/>
  <c r="G18" i="9"/>
  <c r="G23" i="9" l="1"/>
  <c r="D23" i="9"/>
  <c r="L10" i="12"/>
  <c r="L8" i="12"/>
  <c r="L5" i="12"/>
  <c r="K5" i="12"/>
  <c r="J5" i="12"/>
  <c r="I5" i="12"/>
  <c r="H5" i="12"/>
  <c r="G5" i="12"/>
  <c r="F5" i="12"/>
  <c r="E5" i="12"/>
  <c r="M40" i="2"/>
  <c r="M47" i="2" s="1"/>
  <c r="M38" i="2"/>
  <c r="M12" i="2"/>
  <c r="M6" i="2"/>
  <c r="D24" i="9" l="1"/>
  <c r="G24" i="9"/>
  <c r="L13" i="12"/>
  <c r="L11" i="7"/>
  <c r="L8" i="7"/>
  <c r="L3" i="12"/>
  <c r="L17" i="12" s="1"/>
  <c r="M48" i="2"/>
  <c r="M25" i="2"/>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F18" i="9"/>
  <c r="C18" i="9"/>
  <c r="F13" i="9"/>
  <c r="C13" i="9"/>
  <c r="F8" i="9"/>
  <c r="C8" i="9"/>
  <c r="F3" i="9"/>
  <c r="C3" i="9"/>
  <c r="L12" i="7" l="1"/>
  <c r="C23" i="9"/>
  <c r="C24" i="9" s="1"/>
  <c r="F23" i="9"/>
  <c r="F24" i="9" s="1"/>
  <c r="H10" i="6"/>
  <c r="I10" i="6"/>
  <c r="J10" i="6"/>
  <c r="K10" i="6"/>
  <c r="G10" i="6"/>
  <c r="K14" i="3" l="1"/>
  <c r="J14" i="3"/>
  <c r="I14" i="3"/>
  <c r="H14" i="3"/>
  <c r="K13" i="3"/>
  <c r="J13" i="3"/>
  <c r="I13" i="3"/>
  <c r="H13" i="3"/>
  <c r="K12" i="3"/>
  <c r="J12" i="3"/>
  <c r="I12" i="3"/>
  <c r="H12" i="3"/>
  <c r="K11" i="3"/>
  <c r="J11" i="3"/>
  <c r="I11" i="3"/>
  <c r="H11" i="3"/>
  <c r="K10" i="3"/>
  <c r="J10" i="3"/>
  <c r="I10" i="3"/>
  <c r="H10" i="3"/>
  <c r="K9" i="3"/>
  <c r="J9" i="3"/>
  <c r="I9" i="3"/>
  <c r="H9" i="3"/>
  <c r="K8" i="3"/>
  <c r="J8" i="3"/>
  <c r="I8" i="3"/>
  <c r="H8" i="3"/>
  <c r="K7" i="3"/>
  <c r="J7" i="3"/>
  <c r="I7" i="3"/>
  <c r="H7" i="3"/>
  <c r="K6" i="3"/>
  <c r="J6" i="3"/>
  <c r="I6" i="3"/>
  <c r="H6" i="3"/>
  <c r="G14" i="3"/>
  <c r="G13" i="3"/>
  <c r="G12" i="3"/>
  <c r="G11" i="3"/>
  <c r="G10" i="3"/>
  <c r="G9" i="3"/>
  <c r="G8" i="3"/>
  <c r="G7" i="3"/>
  <c r="G6" i="3"/>
  <c r="F2" i="3"/>
  <c r="E2" i="3"/>
  <c r="D2" i="3"/>
  <c r="C2" i="3"/>
  <c r="K13" i="12" l="1"/>
  <c r="G13" i="12"/>
  <c r="F8" i="7" l="1"/>
  <c r="E8" i="7"/>
  <c r="D8" i="7"/>
  <c r="C8" i="7"/>
  <c r="K8" i="7"/>
  <c r="J8" i="7"/>
  <c r="I8" i="7"/>
  <c r="H8" i="7"/>
  <c r="G8" i="7"/>
  <c r="F11" i="7"/>
  <c r="E11" i="7"/>
  <c r="D11" i="7"/>
  <c r="D12" i="7" s="1"/>
  <c r="C11" i="7"/>
  <c r="F18" i="12"/>
  <c r="F14" i="12"/>
  <c r="F4" i="12"/>
  <c r="C12" i="7" l="1"/>
  <c r="E12" i="7"/>
  <c r="F12" i="7"/>
  <c r="F17" i="12"/>
  <c r="E4" i="12"/>
  <c r="E17" i="12"/>
  <c r="F8" i="12"/>
  <c r="G11" i="7" l="1"/>
  <c r="G12" i="7" s="1"/>
  <c r="I11" i="7"/>
  <c r="J11" i="7"/>
  <c r="K11" i="7"/>
  <c r="H11" i="7"/>
  <c r="H12" i="7" s="1"/>
  <c r="J12" i="7" l="1"/>
  <c r="I12" i="7"/>
  <c r="K12" i="7"/>
  <c r="G32" i="13" l="1"/>
  <c r="K38" i="13" l="1"/>
  <c r="J38" i="13"/>
  <c r="I38" i="13"/>
  <c r="H38" i="13"/>
  <c r="G38" i="13"/>
  <c r="F38" i="13"/>
  <c r="E38" i="13"/>
  <c r="D38" i="13"/>
  <c r="C38" i="13"/>
  <c r="D21" i="13"/>
  <c r="E21" i="13"/>
  <c r="F21" i="13"/>
  <c r="G21" i="13"/>
  <c r="H21" i="13"/>
  <c r="I21" i="13"/>
  <c r="J21" i="13"/>
  <c r="K21" i="13"/>
  <c r="O21" i="13"/>
  <c r="P21" i="13"/>
  <c r="Q21" i="13"/>
  <c r="R21" i="13"/>
  <c r="C21" i="13"/>
  <c r="D2" i="13" l="1"/>
  <c r="D8" i="13"/>
  <c r="D12" i="13"/>
  <c r="D7" i="13" l="1"/>
  <c r="D6" i="13"/>
  <c r="D15" i="13" s="1"/>
  <c r="C27" i="13"/>
  <c r="C32" i="13" s="1"/>
  <c r="D27" i="13"/>
  <c r="D32" i="13" s="1"/>
  <c r="E27" i="13"/>
  <c r="E32" i="13" s="1"/>
  <c r="C12" i="13"/>
  <c r="E12" i="13"/>
  <c r="F12" i="13"/>
  <c r="G12" i="13"/>
  <c r="H12" i="13"/>
  <c r="I12" i="13"/>
  <c r="J12" i="13"/>
  <c r="C8" i="13"/>
  <c r="E8" i="13"/>
  <c r="F8" i="13"/>
  <c r="G8" i="13"/>
  <c r="G7" i="13" s="1"/>
  <c r="H8" i="13"/>
  <c r="I8" i="13"/>
  <c r="J8" i="13"/>
  <c r="C2" i="13"/>
  <c r="E2" i="13"/>
  <c r="F7" i="13" l="1"/>
  <c r="C7" i="13"/>
  <c r="E7" i="13"/>
  <c r="J7" i="13"/>
  <c r="J6" i="13" s="1"/>
  <c r="I7" i="13"/>
  <c r="I6" i="13" s="1"/>
  <c r="H7" i="13"/>
  <c r="H6" i="13" s="1"/>
  <c r="C6" i="13"/>
  <c r="C15" i="13" s="1"/>
  <c r="F6" i="13"/>
  <c r="G6" i="13"/>
  <c r="F2" i="13"/>
  <c r="G2" i="13"/>
  <c r="H2" i="13"/>
  <c r="I2" i="13"/>
  <c r="J2" i="13"/>
  <c r="J15" i="13" l="1"/>
  <c r="I15" i="13"/>
  <c r="H15" i="13"/>
  <c r="G15" i="13"/>
  <c r="F15" i="13"/>
  <c r="H27" i="13"/>
  <c r="H32" i="13" s="1"/>
  <c r="F27" i="13" l="1"/>
  <c r="F32" i="13" s="1"/>
  <c r="E6" i="13"/>
  <c r="E15" i="13" s="1"/>
  <c r="I27" i="13"/>
  <c r="I32" i="13" s="1"/>
  <c r="J27" i="13"/>
  <c r="J32" i="13" s="1"/>
  <c r="K27" i="13" l="1"/>
  <c r="K32" i="13" s="1"/>
  <c r="K12" i="13"/>
  <c r="K8" i="13"/>
  <c r="K7" i="13" s="1"/>
  <c r="K2" i="13"/>
  <c r="K6" i="13" l="1"/>
  <c r="K15" i="13" s="1"/>
  <c r="F10" i="6" l="1"/>
  <c r="E10" i="6"/>
  <c r="D10" i="6"/>
  <c r="C10" i="6"/>
  <c r="G39" i="3" l="1"/>
  <c r="L8" i="11" l="1"/>
  <c r="D12" i="11" l="1"/>
  <c r="E12" i="11"/>
  <c r="F12" i="11"/>
  <c r="G12" i="11"/>
  <c r="H12" i="11"/>
  <c r="I12" i="11"/>
  <c r="J12" i="11"/>
  <c r="K12" i="11"/>
  <c r="C12" i="11"/>
  <c r="D8" i="11"/>
  <c r="E8" i="11"/>
  <c r="F8" i="11"/>
  <c r="G8" i="11"/>
  <c r="H8" i="11"/>
  <c r="I8" i="11"/>
  <c r="J8" i="11"/>
  <c r="K8" i="11"/>
  <c r="C8" i="11"/>
  <c r="D4" i="11"/>
  <c r="D6" i="11" s="1"/>
  <c r="E4" i="11"/>
  <c r="E6" i="11" s="1"/>
  <c r="F4" i="11"/>
  <c r="F6" i="11" s="1"/>
  <c r="G4" i="11"/>
  <c r="G6" i="11" s="1"/>
  <c r="H4" i="11"/>
  <c r="H6" i="11" s="1"/>
  <c r="I4" i="11"/>
  <c r="I6" i="11" s="1"/>
  <c r="J4" i="11"/>
  <c r="J6" i="11" s="1"/>
  <c r="K4" i="11"/>
  <c r="K6" i="11" s="1"/>
  <c r="C4" i="11"/>
  <c r="C6" i="11" s="1"/>
  <c r="C30" i="5"/>
  <c r="D30" i="5"/>
  <c r="E30" i="5"/>
  <c r="F30" i="5"/>
  <c r="G30" i="5"/>
  <c r="H30" i="5"/>
  <c r="I30" i="5"/>
  <c r="J30" i="5"/>
  <c r="C18" i="12" l="1"/>
  <c r="C14" i="12"/>
  <c r="C10" i="12"/>
  <c r="C5" i="12"/>
  <c r="C4" i="12" l="1"/>
  <c r="C17" i="12" s="1"/>
  <c r="D18" i="12" l="1"/>
  <c r="D14" i="12"/>
  <c r="D10" i="12"/>
  <c r="D5" i="12"/>
  <c r="D4" i="12" l="1"/>
  <c r="D17" i="12" s="1"/>
  <c r="D19" i="12" s="1"/>
  <c r="E18" i="12" l="1"/>
  <c r="E14" i="12"/>
  <c r="E10" i="12"/>
  <c r="E8" i="12"/>
  <c r="G12" i="12" l="1"/>
  <c r="G16" i="12"/>
  <c r="G8" i="12"/>
  <c r="G10" i="12" l="1"/>
  <c r="G3" i="12" s="1"/>
  <c r="G17" i="12" s="1"/>
  <c r="H12" i="12"/>
  <c r="H16" i="12"/>
  <c r="H13" i="12" s="1"/>
  <c r="H10" i="12"/>
  <c r="H8" i="12"/>
  <c r="H3" i="12" l="1"/>
  <c r="H17" i="12" s="1"/>
  <c r="I12" i="12"/>
  <c r="I16" i="12"/>
  <c r="I13" i="12" l="1"/>
  <c r="I10" i="12"/>
  <c r="I8" i="12"/>
  <c r="I3" i="12" l="1"/>
  <c r="I17" i="12" s="1"/>
  <c r="C8" i="5" l="1"/>
  <c r="K8" i="5"/>
  <c r="J8" i="5"/>
  <c r="I8" i="5"/>
  <c r="H8" i="5"/>
  <c r="G8" i="5"/>
  <c r="F8" i="5"/>
  <c r="E8" i="5"/>
  <c r="D8" i="5"/>
  <c r="K13" i="10"/>
  <c r="K7" i="10"/>
  <c r="K3" i="10"/>
  <c r="J13" i="10"/>
  <c r="I13" i="10"/>
  <c r="H13" i="10"/>
  <c r="G13" i="10"/>
  <c r="F13" i="10"/>
  <c r="E13" i="10"/>
  <c r="D13" i="10"/>
  <c r="C13" i="10"/>
  <c r="J7" i="10"/>
  <c r="I7" i="10"/>
  <c r="H7" i="10"/>
  <c r="G7" i="10"/>
  <c r="F7" i="10"/>
  <c r="E7" i="10"/>
  <c r="D7" i="10"/>
  <c r="C7" i="10"/>
  <c r="J3" i="10"/>
  <c r="J17" i="10" s="1"/>
  <c r="I3" i="10"/>
  <c r="I17" i="10" s="1"/>
  <c r="H3" i="10"/>
  <c r="G3" i="10"/>
  <c r="G17" i="10" s="1"/>
  <c r="F3" i="10"/>
  <c r="E3" i="10"/>
  <c r="D3" i="10"/>
  <c r="D17" i="10" s="1"/>
  <c r="C3" i="10"/>
  <c r="C17" i="10" s="1"/>
  <c r="J13" i="12"/>
  <c r="J12" i="12"/>
  <c r="J10" i="12"/>
  <c r="J8" i="12"/>
  <c r="J3" i="12"/>
  <c r="K12" i="12"/>
  <c r="K10" i="12"/>
  <c r="K8" i="12"/>
  <c r="J17" i="12" l="1"/>
  <c r="E17" i="10"/>
  <c r="F17" i="10"/>
  <c r="K3" i="12"/>
  <c r="K17" i="12" s="1"/>
  <c r="K17" i="10"/>
  <c r="H17" i="10"/>
  <c r="C13" i="14"/>
  <c r="K10" i="15" l="1"/>
  <c r="G11" i="15"/>
  <c r="K11" i="15"/>
  <c r="K16" i="14"/>
  <c r="F10" i="8"/>
  <c r="F12" i="8" s="1"/>
  <c r="J3" i="8"/>
  <c r="J10" i="8" s="1"/>
  <c r="C10" i="8"/>
  <c r="C12" i="8" s="1"/>
  <c r="D10" i="8"/>
  <c r="D12" i="8" s="1"/>
  <c r="G10" i="8"/>
  <c r="H10" i="8"/>
  <c r="H12" i="8" s="1"/>
  <c r="I10" i="8"/>
  <c r="I12" i="8" s="1"/>
  <c r="K10" i="8"/>
  <c r="K12" i="8" s="1"/>
  <c r="J11" i="8"/>
  <c r="C15" i="3"/>
  <c r="D15" i="3"/>
  <c r="E15" i="3"/>
  <c r="F15" i="3"/>
  <c r="G15" i="3"/>
  <c r="H15" i="3"/>
  <c r="I15" i="3"/>
  <c r="J15" i="3"/>
  <c r="K15" i="3"/>
  <c r="L15" i="3"/>
  <c r="C28" i="3"/>
  <c r="D28" i="3"/>
  <c r="E28" i="3"/>
  <c r="F28" i="3"/>
  <c r="G28" i="3"/>
  <c r="H28" i="3"/>
  <c r="I28" i="3"/>
  <c r="J28" i="3"/>
  <c r="K28" i="3"/>
  <c r="L28" i="3"/>
  <c r="C32" i="3"/>
  <c r="D32" i="3"/>
  <c r="E32" i="3"/>
  <c r="F32" i="3"/>
  <c r="G32" i="3"/>
  <c r="H32" i="3"/>
  <c r="I32" i="3"/>
  <c r="J32" i="3"/>
  <c r="K32" i="3"/>
  <c r="C39" i="3"/>
  <c r="D39" i="3"/>
  <c r="E39" i="3"/>
  <c r="F39" i="3"/>
  <c r="H39" i="3"/>
  <c r="I39" i="3"/>
  <c r="J39" i="3"/>
  <c r="K39" i="3"/>
  <c r="L39" i="3"/>
  <c r="J6" i="2"/>
  <c r="K6" i="2"/>
  <c r="L6" i="2"/>
  <c r="D12" i="2"/>
  <c r="D25" i="2" s="1"/>
  <c r="E12" i="2"/>
  <c r="E25" i="2" s="1"/>
  <c r="F12" i="2"/>
  <c r="F25" i="2" s="1"/>
  <c r="G12" i="2"/>
  <c r="G25" i="2" s="1"/>
  <c r="H12" i="2"/>
  <c r="I12" i="2"/>
  <c r="J12" i="2"/>
  <c r="I18" i="12" s="1"/>
  <c r="I19" i="12" s="1"/>
  <c r="K12" i="2"/>
  <c r="J18" i="12" s="1"/>
  <c r="L12" i="2"/>
  <c r="K18" i="12" s="1"/>
  <c r="D70" i="2"/>
  <c r="E70" i="2"/>
  <c r="F38" i="2"/>
  <c r="G38" i="2"/>
  <c r="H38" i="2"/>
  <c r="I38" i="2"/>
  <c r="J38" i="2"/>
  <c r="K38" i="2"/>
  <c r="L38" i="2"/>
  <c r="D40" i="2"/>
  <c r="D47" i="2" s="1"/>
  <c r="E40" i="2"/>
  <c r="E47" i="2" s="1"/>
  <c r="F40" i="2"/>
  <c r="F47" i="2" s="1"/>
  <c r="G40" i="2"/>
  <c r="G47" i="2" s="1"/>
  <c r="H40" i="2"/>
  <c r="H47" i="2" s="1"/>
  <c r="I40" i="2"/>
  <c r="I47" i="2" s="1"/>
  <c r="J40" i="2"/>
  <c r="J47" i="2" s="1"/>
  <c r="K40" i="2"/>
  <c r="K47" i="2" s="1"/>
  <c r="L40" i="2"/>
  <c r="L47" i="2" s="1"/>
  <c r="D67" i="4"/>
  <c r="E67" i="4"/>
  <c r="H67" i="4"/>
  <c r="I67" i="4"/>
  <c r="J67" i="4"/>
  <c r="K67" i="4"/>
  <c r="G67" i="4" l="1"/>
  <c r="C67" i="4"/>
  <c r="G24" i="16"/>
  <c r="F70" i="2"/>
  <c r="J12" i="8"/>
  <c r="H48" i="2"/>
  <c r="I25" i="2"/>
  <c r="H18" i="12"/>
  <c r="H19" i="12" s="1"/>
  <c r="H25" i="2"/>
  <c r="G18" i="12"/>
  <c r="G19" i="12" s="1"/>
  <c r="F47" i="3"/>
  <c r="C47" i="3"/>
  <c r="D47" i="3"/>
  <c r="E47" i="3"/>
  <c r="K48" i="2"/>
  <c r="K25" i="2"/>
  <c r="L25" i="2"/>
  <c r="J25" i="2"/>
  <c r="F48" i="2"/>
  <c r="D38" i="2"/>
  <c r="D48" i="2" s="1"/>
  <c r="I48" i="2"/>
  <c r="L48" i="2"/>
  <c r="G48" i="2"/>
  <c r="J48" i="2"/>
  <c r="E38" i="2"/>
  <c r="E48" i="2" s="1"/>
  <c r="E10" i="8"/>
  <c r="E12" i="8" s="1"/>
  <c r="L11" i="15" l="1"/>
</calcChain>
</file>

<file path=xl/sharedStrings.xml><?xml version="1.0" encoding="utf-8"?>
<sst xmlns="http://schemas.openxmlformats.org/spreadsheetml/2006/main" count="1129" uniqueCount="678">
  <si>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</si>
  <si>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</si>
  <si>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</si>
  <si>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</si>
  <si>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</si>
  <si>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</si>
  <si>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</si>
  <si>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</si>
  <si>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</si>
  <si>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</si>
  <si>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</si>
  <si>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</si>
  <si>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</si>
  <si>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</si>
  <si>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</si>
  <si>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</si>
  <si>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</si>
  <si>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</si>
  <si>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</si>
  <si>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</si>
  <si>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</si>
  <si>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</si>
  <si>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</si>
  <si>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</si>
  <si>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</si>
  <si>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</si>
  <si>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</si>
  <si>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</si>
  <si>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</si>
  <si>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</si>
  <si>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</si>
  <si>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</si>
  <si>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</si>
  <si>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</si>
  <si>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</si>
  <si>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</si>
  <si>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</si>
  <si>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</si>
  <si>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</si>
  <si>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</si>
  <si>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</si>
  <si>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</si>
  <si>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</si>
  <si>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</si>
  <si>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</si>
  <si>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</si>
  <si>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</si>
  <si>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</si>
  <si>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</si>
  <si>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</si>
  <si>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</si>
  <si>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</si>
  <si>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</si>
  <si>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</si>
  <si>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</si>
  <si>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</si>
  <si>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</si>
  <si>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</si>
  <si>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</si>
  <si>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</si>
  <si>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</si>
  <si>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</si>
  <si>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</si>
  <si>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</si>
  <si>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</si>
  <si>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</si>
  <si>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</si>
  <si>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</si>
  <si>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</si>
  <si>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</si>
  <si>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</si>
  <si>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</si>
  <si>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</si>
  <si>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</si>
  <si>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</si>
  <si>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</si>
  <si>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</si>
  <si>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</si>
  <si>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</si>
  <si>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</si>
  <si>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</si>
  <si>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</si>
  <si>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</si>
  <si>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</si>
  <si>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</si>
  <si>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</si>
  <si>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</si>
  <si>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</si>
  <si>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</si>
  <si>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</si>
  <si>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</si>
  <si>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</si>
  <si>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</si>
  <si>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</si>
  <si>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</si>
  <si>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</si>
  <si>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</si>
  <si>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</si>
  <si>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</si>
  <si>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</si>
  <si>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</si>
  <si>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</si>
  <si>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</si>
  <si>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</si>
  <si>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</si>
  <si>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</si>
  <si>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</si>
  <si>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</si>
  <si>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</si>
  <si>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</si>
  <si>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</si>
  <si>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</si>
  <si>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</si>
  <si>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</si>
  <si>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</si>
  <si>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</si>
  <si>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</si>
  <si>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</si>
  <si>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</si>
  <si>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</si>
  <si>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</si>
  <si>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</si>
  <si>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</si>
  <si>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</si>
  <si>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</si>
  <si>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</si>
  <si>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</si>
  <si>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</si>
  <si>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</si>
  <si>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</si>
  <si>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</si>
  <si>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</si>
  <si>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</si>
  <si>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</si>
  <si>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</si>
  <si>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</si>
  <si>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</si>
  <si>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</si>
  <si>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</si>
  <si>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</si>
  <si>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</si>
  <si>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</si>
  <si>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</si>
  <si>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</si>
  <si>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</si>
  <si>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</si>
  <si>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</si>
  <si>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korekta prowizje</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</si>
  <si>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</si>
  <si>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</si>
  <si>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</si>
  <si>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</si>
  <si>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</si>
  <si>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</si>
  <si>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</si>
  <si>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</si>
  <si>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</si>
  <si>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</si>
  <si>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</si>
  <si>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</si>
  <si>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</si>
  <si>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</si>
  <si>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</si>
  <si>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</si>
  <si>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</si>
  <si>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</si>
  <si>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</si>
  <si>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</si>
  <si>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</si>
  <si>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</si>
  <si>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</si>
  <si>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</si>
  <si>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</si>
  <si>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</si>
  <si>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</si>
  <si>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</si>
  <si>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</si>
  <si>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</si>
  <si>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</si>
  <si>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</si>
  <si>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</si>
  <si>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</si>
  <si>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</si>
  <si>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</si>
  <si>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</si>
  <si>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</si>
  <si>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</si>
  <si>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</si>
  <si>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</si>
  <si>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</si>
  <si>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</si>
  <si>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</si>
  <si>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</si>
  <si>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</si>
  <si>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</si>
  <si>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</si>
  <si>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</si>
  <si>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</si>
  <si>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</si>
  <si>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</si>
  <si>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</si>
  <si>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</si>
  <si>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</si>
  <si>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</si>
  <si>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</si>
  <si>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</si>
  <si>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</si>
  <si>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</si>
  <si>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</si>
  <si>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</si>
  <si>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</si>
  <si>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</si>
  <si>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</si>
  <si>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</si>
  <si>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</si>
  <si>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</si>
  <si>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</si>
  <si>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</si>
  <si>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</si>
  <si>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</si>
  <si>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</si>
  <si>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</si>
  <si>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</si>
  <si>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</si>
  <si>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</si>
  <si>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</si>
  <si>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</si>
  <si>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</si>
  <si>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customer+other</t>
  </si>
  <si>
    <t>Loan &amp; insurance</t>
  </si>
  <si>
    <t>Other (róznica miedzy commissions card i eBusiness&amp;…)</t>
  </si>
  <si>
    <t>cards</t>
  </si>
  <si>
    <t>capital markets fees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</si>
  <si>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</si>
  <si>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</si>
  <si>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</si>
  <si>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</si>
  <si>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</si>
  <si>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</si>
  <si>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</si>
  <si>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</si>
  <si>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</si>
  <si>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</si>
  <si>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</si>
  <si>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</si>
  <si>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</si>
  <si>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</si>
  <si>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</si>
  <si>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</si>
  <si>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</si>
  <si>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</si>
  <si>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</si>
  <si>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</si>
  <si>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</si>
  <si>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Dłużnych papierów wartościowych, w tym:</t>
  </si>
  <si>
    <t xml:space="preserve">Inwestycyjnych papierów wartościowych </t>
  </si>
  <si>
    <t>Przeznaczonych do obrotu</t>
  </si>
  <si>
    <t>Należności leasingowych</t>
  </si>
  <si>
    <t>Należności leasingowych z tytułu subleasingu</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</si>
  <si>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</si>
  <si>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</si>
  <si>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</si>
  <si>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</si>
  <si>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</si>
  <si>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Depozytów klientów indywidualnych</t>
  </si>
  <si>
    <t xml:space="preserve">Depozytów podmiotów gospodarczych </t>
  </si>
  <si>
    <t>Zobowiązań z tytułu sprzedanych papierów wartościowych z udzielonym przyrzeczeniem odkupu</t>
  </si>
  <si>
    <t>Depozytów sektora budżetowego</t>
  </si>
  <si>
    <t>Depozytów banków</t>
  </si>
  <si>
    <t>Zobowiązań leasingowych</t>
  </si>
  <si>
    <t>Zobowiązań podporządkowanych i emisji papierów wartościowych</t>
  </si>
  <si>
    <t>Interest expenses</t>
  </si>
  <si>
    <t xml:space="preserve">Deposits from enterprises </t>
  </si>
  <si>
    <t xml:space="preserve">Repo transactions </t>
  </si>
  <si>
    <t>Subordinated liabilities and issue of securities</t>
  </si>
  <si>
    <t>Home mortgage loans</t>
  </si>
  <si>
    <t>Debt securities incl.:</t>
  </si>
  <si>
    <t>Investment securities</t>
  </si>
  <si>
    <t>Trading portfolio</t>
  </si>
  <si>
    <t xml:space="preserve">Leasing agreements </t>
  </si>
  <si>
    <t>Subleasing agreements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</si>
  <si>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</si>
  <si>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</si>
  <si>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</si>
  <si>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</si>
  <si>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</si>
  <si>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</si>
  <si>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</si>
  <si>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</si>
  <si>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</si>
  <si>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</si>
  <si>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</si>
  <si>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</si>
  <si>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</si>
  <si>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</si>
  <si>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</si>
  <si>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Sprawdzenie do PL skon</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</si>
  <si>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</si>
  <si>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</si>
  <si>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</si>
  <si>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</si>
  <si>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</si>
  <si>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</si>
  <si>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</si>
  <si>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</si>
  <si>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</si>
  <si>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</si>
  <si>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</si>
  <si>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</si>
  <si>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</si>
  <si>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</si>
  <si>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</si>
  <si>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</si>
  <si>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</si>
  <si>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</si>
  <si>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</si>
  <si>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</si>
  <si>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</si>
  <si>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</si>
  <si>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</si>
  <si>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</si>
  <si>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</si>
  <si>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</si>
  <si>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</si>
  <si>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</si>
  <si>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</si>
  <si>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</si>
  <si>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</si>
  <si>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</si>
  <si>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</si>
  <si>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</si>
  <si>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</si>
  <si>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</si>
  <si>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</si>
  <si>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</si>
  <si>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</si>
  <si>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</si>
  <si>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</si>
  <si>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</si>
  <si>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</si>
  <si>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</si>
  <si>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</si>
  <si>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</si>
  <si>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</si>
  <si>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</si>
  <si>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</si>
  <si>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</si>
  <si>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</si>
  <si>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</si>
  <si>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</si>
  <si>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</si>
  <si>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</si>
  <si>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</si>
  <si>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</si>
  <si>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</si>
  <si>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</si>
  <si>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</si>
  <si>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</si>
  <si>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</si>
  <si>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</si>
  <si>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</si>
  <si>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</si>
  <si>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</si>
  <si>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</si>
  <si>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</si>
  <si>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</si>
  <si>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</si>
  <si>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</si>
  <si>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</si>
  <si>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</si>
  <si>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</si>
  <si>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</si>
  <si>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</si>
  <si>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</si>
  <si>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</si>
  <si>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</si>
  <si>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</si>
  <si>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</si>
  <si>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</si>
  <si>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</si>
  <si>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</si>
  <si>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</si>
  <si>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</si>
  <si>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</si>
  <si>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</si>
  <si>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</si>
  <si>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</si>
  <si>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</si>
  <si>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</si>
  <si>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</si>
  <si>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</si>
  <si>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</si>
  <si>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</si>
  <si>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</si>
  <si>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</si>
  <si>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</si>
  <si>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</si>
  <si>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</si>
  <si>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</si>
  <si>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</si>
  <si>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Consulting fees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</si>
  <si>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</si>
  <si>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</si>
  <si>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</si>
  <si>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</si>
  <si>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</si>
  <si>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</si>
  <si>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</si>
  <si>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</si>
  <si>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</si>
  <si>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</si>
  <si>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</si>
  <si>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</si>
  <si>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</si>
  <si>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</si>
  <si>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</si>
  <si>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</si>
  <si>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</si>
  <si>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</si>
  <si>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</si>
  <si>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</si>
  <si>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</si>
  <si>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</si>
  <si>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</si>
  <si>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</si>
  <si>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</si>
  <si>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</si>
  <si>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Pochodne instrumenty finansowe oraz walutowe operacje międzybankowe</t>
  </si>
  <si>
    <t>Other FX related income</t>
  </si>
  <si>
    <t>Pozostałe handlowe dochody z transakcji walutowych</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</si>
  <si>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</si>
  <si>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</si>
  <si>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</si>
  <si>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</si>
  <si>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</si>
  <si>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</si>
  <si>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</si>
  <si>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Wynik na operacjach dłużnymi inwestycyjnymi aktywami finansowymi wycenianymi 
w wartości godziwej przez wynik finansowy</t>
  </si>
  <si>
    <t>Change in fair value of loans and advances mandatorily measured at fair value through profit or loss</t>
  </si>
  <si>
    <t>Zmiana wartości godziwej należności kredytowych obowiązkowo wycenianych 
w wartości godziwej przez wynik finansowy</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</si>
  <si>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</si>
  <si>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</si>
  <si>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</si>
  <si>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</si>
  <si>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</si>
  <si>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</si>
  <si>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</si>
  <si>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</si>
  <si>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</si>
  <si>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</si>
  <si>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</si>
  <si>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</si>
  <si>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</si>
  <si>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</si>
  <si>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</si>
  <si>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</si>
  <si>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</si>
  <si>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</si>
  <si>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</si>
  <si>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</si>
  <si>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</si>
  <si>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</si>
  <si>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</si>
  <si>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</si>
  <si>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</si>
  <si>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</si>
  <si>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</si>
  <si>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</si>
  <si>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</si>
  <si>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</si>
  <si>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</si>
  <si>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</si>
  <si>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</si>
  <si>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</si>
  <si>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</si>
  <si>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</si>
  <si>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</si>
  <si>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</si>
  <si>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</si>
  <si>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</si>
  <si>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</si>
  <si>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</si>
  <si>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</si>
  <si>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</si>
  <si>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</si>
  <si>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</si>
  <si>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</si>
  <si>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</si>
  <si>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</si>
  <si>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</si>
  <si>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</si>
  <si>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</si>
  <si>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Zysk za okres należny udziałowcom jednostki dominującej przez średnią ważoną liczbę akcji zwykłych.</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</si>
  <si>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</si>
  <si>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</si>
  <si>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</si>
  <si>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</si>
  <si>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</si>
  <si>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</si>
  <si>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</si>
  <si>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</si>
  <si>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</si>
  <si>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</si>
  <si>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</si>
  <si>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</si>
  <si>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</si>
  <si>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</si>
  <si>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</si>
  <si>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</si>
  <si>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</si>
  <si>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</si>
  <si>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</si>
  <si>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</si>
  <si>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</si>
  <si>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</si>
  <si>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</si>
  <si>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</si>
  <si>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</si>
  <si>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</si>
  <si>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</si>
  <si>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</si>
  <si>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</si>
  <si>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</si>
  <si>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</si>
  <si>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</si>
  <si>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</si>
  <si>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</si>
  <si>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</si>
  <si>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</si>
  <si>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</si>
  <si>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</si>
  <si>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</si>
  <si>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</si>
  <si>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</si>
  <si>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</si>
  <si>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</si>
  <si>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</si>
  <si>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</si>
  <si>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</si>
  <si>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</si>
  <si>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</si>
  <si>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</si>
  <si>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</si>
  <si>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</si>
  <si>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</si>
  <si>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</si>
  <si>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</si>
  <si>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</si>
  <si>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</si>
  <si>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</si>
  <si>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</si>
  <si>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</si>
  <si>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</si>
  <si>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</si>
  <si>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</si>
  <si>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</si>
  <si>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</si>
  <si>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</si>
  <si>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</si>
  <si>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</si>
  <si>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</si>
  <si>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</si>
  <si>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</si>
  <si>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</si>
  <si>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</si>
  <si>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</si>
  <si>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</si>
  <si>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</si>
  <si>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</si>
  <si>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</si>
  <si>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</si>
  <si>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</si>
  <si>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</si>
  <si>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</si>
  <si>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</si>
  <si>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Profit on sale of debt securities measured at fair value through other comprehensive
income</t>
  </si>
  <si>
    <t>Profit on sale of debt securities mandatorily measured at fair value through 
profit or loss</t>
  </si>
  <si>
    <t>Change in fair value of debt securities mandatorily measured at fair value through 
profit or loss</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</si>
  <si>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</si>
  <si>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</si>
  <si>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</si>
  <si>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</si>
  <si>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</si>
  <si>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</si>
  <si>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Utrata wartości</t>
  </si>
  <si>
    <t>Profit on sale of equity securities available for sale</t>
  </si>
  <si>
    <t>Profit on sale of debt securities available for sale</t>
  </si>
  <si>
    <t>Charge due to impairment losses</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</si>
  <si>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</si>
  <si>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</si>
  <si>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</si>
  <si>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</si>
  <si>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</si>
  <si>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</si>
  <si>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</si>
  <si>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</si>
  <si>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</si>
  <si>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</si>
  <si>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</si>
  <si>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</si>
  <si>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</si>
  <si>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</si>
  <si>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Wynik odsetkowy netto annualizowany w ujęciu narastającym (bez przychodów odsetkowych z portfela dłużnych papierów wartościowych przeznaczonych do obrotu) przez średnią wartość aktywów oprocentowanych netto z końca kolejnych kwartałów począwszy od końca poprzedniego roku (bez dłużnych instrumentów finansowych przeznaczonych do obrotu, pochodnych instrumentów zabezpieczających oraz pozostałych należności od klientów).</t>
  </si>
  <si>
    <t xml:space="preserve">Odpisy aktualizacyjne z tytułu oczekiwanych strat kredytowych w zakwalifikowanym do koszyka 3 portfelu należności kredytowych wycenianych w zamortyzowanym koszcie przez całkowitą wartość brutto tych należności na koniec bieżącego okresu sprawozdawczego.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</si>
  <si>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</si>
  <si>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Net interest income annualised on a year-to-date basis (excluding interest income from the portfolio of debt securities held for trading) to average net earning assets as at the end of consecutive quarters subsequent to the preceding year-end (excluding debt securities held for trading, hedging derivatives and other loans and advances to customers).</t>
  </si>
  <si>
    <t xml:space="preserve">Impairment allowances for expected credit losses in loans and advances to customers classified to stage 3 and measured at amortised cost to gross value of such loans and advances at the end of the current reporting period. </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</si>
  <si>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</si>
  <si>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</si>
  <si>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</si>
  <si>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</si>
  <si>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</si>
  <si>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</si>
  <si>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</si>
  <si>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</si>
  <si>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</si>
  <si>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</si>
  <si>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</si>
  <si>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</si>
  <si>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</si>
  <si>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</si>
  <si>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</si>
  <si>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Zarejestrowani klienci bankowości internetowej i mobilnej Santander Bank Polska S.A. </t>
  </si>
  <si>
    <t xml:space="preserve">Registered customers of internet and mobile banking services of Santander Bank Polska S.A. </t>
  </si>
  <si>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</si>
  <si>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</si>
  <si>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r>
      <t xml:space="preserve">Aktywa netto funduszy inwestycyjnych </t>
    </r>
    <r>
      <rPr>
        <vertAlign val="superscript"/>
        <sz val="7"/>
        <color theme="1"/>
        <rFont val="Open Sans"/>
        <family val="2"/>
        <charset val="238"/>
      </rPr>
      <t>3)</t>
    </r>
  </si>
  <si>
    <r>
      <t xml:space="preserve">Net assets in mutual funds </t>
    </r>
    <r>
      <rPr>
        <vertAlign val="superscript"/>
        <sz val="7"/>
        <color theme="1"/>
        <rFont val="Open Sans"/>
        <family val="2"/>
        <charset val="238"/>
      </rPr>
      <t>3)</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</si>
  <si>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</si>
  <si>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</si>
  <si>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</si>
  <si>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</si>
  <si>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</si>
  <si>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</si>
  <si>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</si>
  <si>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</si>
  <si>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</si>
  <si>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</si>
  <si>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</si>
  <si>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</si>
  <si>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</si>
  <si>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</si>
  <si>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</si>
  <si>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</si>
  <si>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</si>
  <si>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</si>
  <si>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</si>
  <si>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</si>
  <si>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</si>
  <si>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</si>
  <si>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</si>
  <si>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</si>
  <si>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</si>
  <si>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</si>
  <si>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</si>
  <si>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</si>
  <si>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</si>
  <si>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</si>
  <si>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</si>
  <si>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</si>
  <si>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</si>
  <si>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</si>
  <si>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spr do P&amp;L</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</si>
  <si>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</si>
  <si>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</si>
  <si>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</si>
  <si>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31.12.2018 restated</t>
  </si>
  <si>
    <t>31.03.2019 restated</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</si>
  <si>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</si>
  <si>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</si>
  <si>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</si>
  <si>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</si>
  <si>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</si>
  <si>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</si>
  <si>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</si>
  <si>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</si>
  <si>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Zakwalifikowane do koszyka 3 należności brutto od klientów wyceniane w zamortyzowanym koszcie przez całkowitą wartość wycenianych w zamortyzowanym koszcie należności brutto od klientów na koniec bieżącego okresu sprawozdawczego (z wyłączeniem portfela POCI).</t>
  </si>
  <si>
    <t>Gross loans and advances to customers measured at amortised cost and classified to stage 3 to the total portfolio of gross loans and advances to customers measured at amortised cost at the end of the current reporting period (excluding POCI exposures).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</si>
</sst>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zł&quot;_-;\-* #,##0.00\ &quot;zł&quot;_-;_-* &quot;-&quot;??\ &quot;zł&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s>
  <fonts count="82">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sz val="10"/>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sz val="11"/>
      <color rgb="FFFF0000"/>
      <name val="Calibri"/>
      <family val="2"/>
      <charset val="238"/>
      <scheme val="minor"/>
    </font>
    <font>
      <b/>
      <sz val="10"/>
      <color rgb="FFCC0000"/>
      <name val="Open Sans"/>
      <family val="2"/>
      <charset val="238"/>
    </font>
    <font>
      <b/>
      <sz val="10"/>
      <color rgb="FFE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sz val="8"/>
      <color theme="0"/>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b/>
      <sz val="10"/>
      <name val="Open Sans"/>
      <family val="2"/>
      <charset val="238"/>
    </font>
    <font>
      <b/>
      <sz val="10"/>
      <color theme="1"/>
      <name val="Open Sans"/>
      <family val="2"/>
      <charset val="238"/>
    </font>
    <font>
      <i/>
      <sz val="10"/>
      <name val="Open Sans"/>
      <family val="2"/>
      <charset val="238"/>
    </font>
    <font>
      <i/>
      <sz val="10"/>
      <color theme="1"/>
      <name val="Open Sans"/>
      <family val="2"/>
      <charset val="238"/>
    </font>
    <font>
      <sz val="11"/>
      <color rgb="FF000000"/>
      <name val="Open Sans"/>
      <family val="2"/>
      <charset val="238"/>
    </font>
    <font>
      <sz val="9"/>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sz val="8"/>
      <color rgb="FFCC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style="thin">
        <color indexed="9"/>
      </left>
      <right/>
      <top/>
      <bottom style="thin">
        <color rgb="FFC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top style="thin">
        <color theme="0"/>
      </top>
      <bottom style="thin">
        <color theme="0"/>
      </bottom>
      <diagonal/>
    </border>
    <border>
      <left style="thin">
        <color indexed="9"/>
      </left>
      <right style="thin">
        <color indexed="9"/>
      </right>
      <top style="thin">
        <color theme="0"/>
      </top>
      <bottom style="thin">
        <color theme="0"/>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s>
  <cellStyleXfs count="21876">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3" fillId="0" borderId="0"/>
    <xf numFmtId="0" fontId="2" fillId="0" borderId="0"/>
    <xf numFmtId="0" fontId="2" fillId="0" borderId="0"/>
    <xf numFmtId="9" fontId="53" fillId="0" borderId="0" applyFont="0" applyFill="0" applyBorder="0" applyAlignment="0" applyProtection="0"/>
    <xf numFmtId="44" fontId="53" fillId="0" borderId="0" applyFont="0" applyFill="0" applyBorder="0" applyAlignment="0" applyProtection="0"/>
  </cellStyleXfs>
  <cellXfs count="388">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5" xfId="0" applyFont="1" applyBorder="1" applyAlignment="1">
      <alignment wrapText="1"/>
    </xf>
    <xf numFmtId="0" fontId="25" fillId="0" borderId="16" xfId="0" applyFont="1" applyBorder="1" applyAlignment="1">
      <alignment wrapText="1"/>
    </xf>
    <xf numFmtId="165" fontId="22" fillId="0" borderId="12" xfId="16890" applyNumberFormat="1" applyFont="1" applyFill="1" applyBorder="1" applyAlignment="1">
      <alignment horizontal="right" inden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4" xfId="0" applyFont="1" applyBorder="1" applyAlignment="1">
      <alignment wrapText="1"/>
    </xf>
    <xf numFmtId="0" fontId="24" fillId="0" borderId="13" xfId="0" applyFont="1" applyBorder="1" applyAlignment="1">
      <alignment wrapText="1"/>
    </xf>
    <xf numFmtId="0" fontId="25" fillId="0" borderId="14"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4" xfId="0" applyFont="1" applyBorder="1" applyAlignment="1">
      <alignment horizontal="left" wrapText="1"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165" fontId="26" fillId="0" borderId="12" xfId="16890" applyNumberFormat="1" applyFont="1" applyFill="1" applyBorder="1" applyAlignment="1">
      <alignment horizontal="right" indent="1"/>
    </xf>
    <xf numFmtId="0" fontId="24" fillId="0" borderId="15" xfId="0" applyFont="1" applyBorder="1" applyAlignment="1">
      <alignment wrapText="1"/>
    </xf>
    <xf numFmtId="0" fontId="24" fillId="0" borderId="16"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1" fillId="0" borderId="4" xfId="16890" applyFont="1" applyFill="1" applyBorder="1" applyAlignment="1">
      <alignment horizontal="left"/>
    </xf>
    <xf numFmtId="1" fontId="24" fillId="0" borderId="0" xfId="0" applyNumberFormat="1" applyFont="1"/>
    <xf numFmtId="0" fontId="33" fillId="0" borderId="0" xfId="0" applyFont="1"/>
    <xf numFmtId="0" fontId="34" fillId="0" borderId="0" xfId="0" applyFont="1"/>
    <xf numFmtId="0" fontId="17" fillId="0" borderId="18"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4"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9" xfId="16890" applyFont="1" applyBorder="1" applyAlignment="1">
      <alignment horizontal="left" vertical="center" wrapText="1"/>
    </xf>
    <xf numFmtId="14" fontId="17" fillId="0" borderId="18"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4" xfId="16890" applyNumberFormat="1" applyFont="1" applyFill="1" applyBorder="1" applyAlignment="1">
      <alignment horizontal="right" vertical="center" indent="1"/>
    </xf>
    <xf numFmtId="165" fontId="19" fillId="0" borderId="19" xfId="16890" applyNumberFormat="1" applyFont="1" applyFill="1" applyBorder="1" applyAlignment="1">
      <alignment horizontal="right" vertical="center"/>
    </xf>
    <xf numFmtId="14" fontId="17" fillId="0" borderId="18"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4" xfId="16890" applyNumberFormat="1" applyFont="1" applyFill="1" applyBorder="1" applyAlignment="1">
      <alignment horizontal="right" vertical="center"/>
    </xf>
    <xf numFmtId="165" fontId="19" fillId="0" borderId="19" xfId="16890" applyNumberFormat="1" applyFont="1" applyBorder="1" applyAlignment="1">
      <alignment horizontal="right" vertical="center" wrapText="1"/>
    </xf>
    <xf numFmtId="167" fontId="26" fillId="0" borderId="3" xfId="16890" applyNumberFormat="1" applyFont="1" applyFill="1" applyBorder="1" applyAlignment="1">
      <alignment horizontal="right" indent="2"/>
    </xf>
    <xf numFmtId="0" fontId="17" fillId="0" borderId="18" xfId="0" applyFont="1" applyBorder="1" applyAlignment="1">
      <alignment horizontal="left" wrapText="1"/>
    </xf>
    <xf numFmtId="0" fontId="16" fillId="0" borderId="14" xfId="0" applyFont="1" applyBorder="1" applyAlignment="1">
      <alignment horizontal="left"/>
    </xf>
    <xf numFmtId="0" fontId="20" fillId="0" borderId="14" xfId="0" applyFont="1" applyBorder="1" applyAlignment="1">
      <alignment horizontal="left"/>
    </xf>
    <xf numFmtId="0" fontId="18" fillId="0" borderId="14" xfId="0" applyFont="1" applyBorder="1" applyAlignment="1">
      <alignment horizontal="left"/>
    </xf>
    <xf numFmtId="0" fontId="19" fillId="0" borderId="19" xfId="0" applyFont="1" applyBorder="1" applyAlignment="1">
      <alignment horizontal="left"/>
    </xf>
    <xf numFmtId="165" fontId="16" fillId="0" borderId="14" xfId="0" applyNumberFormat="1" applyFont="1" applyFill="1" applyBorder="1" applyAlignment="1">
      <alignment horizontal="right"/>
    </xf>
    <xf numFmtId="165" fontId="18" fillId="0" borderId="14" xfId="0" applyNumberFormat="1" applyFont="1" applyFill="1" applyBorder="1" applyAlignment="1">
      <alignment horizontal="right"/>
    </xf>
    <xf numFmtId="165" fontId="19" fillId="0" borderId="19" xfId="0" applyNumberFormat="1" applyFont="1" applyFill="1" applyBorder="1" applyAlignment="1">
      <alignment horizontal="right"/>
    </xf>
    <xf numFmtId="0" fontId="17" fillId="0" borderId="18" xfId="0" applyFont="1" applyBorder="1" applyAlignment="1">
      <alignment horizontal="right" wrapText="1"/>
    </xf>
    <xf numFmtId="165" fontId="20" fillId="0" borderId="14" xfId="0" applyNumberFormat="1" applyFont="1" applyFill="1" applyBorder="1" applyAlignment="1">
      <alignment horizontal="right"/>
    </xf>
    <xf numFmtId="14" fontId="17" fillId="0" borderId="18" xfId="0" applyNumberFormat="1" applyFont="1" applyBorder="1" applyAlignment="1">
      <alignment horizontal="right" wrapText="1"/>
    </xf>
    <xf numFmtId="0" fontId="17" fillId="0" borderId="20" xfId="0" applyNumberFormat="1" applyFont="1" applyFill="1" applyBorder="1" applyAlignment="1">
      <alignment horizontal="left" vertical="center"/>
    </xf>
    <xf numFmtId="0" fontId="18" fillId="0" borderId="14" xfId="16890" applyFont="1" applyFill="1" applyBorder="1" applyAlignment="1">
      <alignment horizontal="left" vertical="center" wrapText="1"/>
    </xf>
    <xf numFmtId="0" fontId="16" fillId="0" borderId="14" xfId="16890" applyFont="1" applyBorder="1" applyAlignment="1">
      <alignment horizontal="left" vertical="center"/>
    </xf>
    <xf numFmtId="0" fontId="16" fillId="0" borderId="14" xfId="16890" applyFont="1" applyFill="1" applyBorder="1" applyAlignment="1">
      <alignment horizontal="left" vertical="center"/>
    </xf>
    <xf numFmtId="0" fontId="18" fillId="0" borderId="14"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20"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4" xfId="16890" applyNumberFormat="1" applyFont="1" applyFill="1" applyBorder="1" applyAlignment="1">
      <alignment horizontal="right" vertical="center" indent="1"/>
    </xf>
    <xf numFmtId="0" fontId="35" fillId="0" borderId="18" xfId="0" applyFont="1" applyBorder="1" applyAlignment="1">
      <alignment horizontal="left"/>
    </xf>
    <xf numFmtId="0" fontId="36" fillId="0" borderId="14" xfId="0" applyFont="1" applyBorder="1" applyAlignment="1">
      <alignment horizontal="left"/>
    </xf>
    <xf numFmtId="0" fontId="37" fillId="0" borderId="14" xfId="0" applyFont="1" applyBorder="1" applyAlignment="1">
      <alignment horizontal="left"/>
    </xf>
    <xf numFmtId="0" fontId="39" fillId="0" borderId="19" xfId="0" applyFont="1" applyBorder="1" applyAlignment="1">
      <alignment wrapText="1"/>
    </xf>
    <xf numFmtId="165" fontId="38" fillId="0" borderId="19" xfId="0" applyNumberFormat="1" applyFont="1" applyBorder="1" applyAlignment="1">
      <alignment horizontal="right"/>
    </xf>
    <xf numFmtId="165" fontId="36" fillId="0" borderId="14" xfId="0" applyNumberFormat="1" applyFont="1" applyBorder="1" applyAlignment="1">
      <alignment horizontal="right" indent="1"/>
    </xf>
    <xf numFmtId="165" fontId="37" fillId="0" borderId="14" xfId="0" applyNumberFormat="1" applyFont="1" applyBorder="1" applyAlignment="1">
      <alignment horizontal="right" indent="1"/>
    </xf>
    <xf numFmtId="14" fontId="35" fillId="0" borderId="18" xfId="0" applyNumberFormat="1" applyFont="1" applyBorder="1" applyAlignment="1">
      <alignment horizontal="right" wrapText="1"/>
    </xf>
    <xf numFmtId="0" fontId="40" fillId="0" borderId="23" xfId="0" applyFont="1" applyBorder="1"/>
    <xf numFmtId="0" fontId="40" fillId="0" borderId="0" xfId="0" applyFont="1"/>
    <xf numFmtId="0" fontId="42" fillId="0" borderId="0" xfId="0" applyFont="1"/>
    <xf numFmtId="0" fontId="40" fillId="0" borderId="0" xfId="0" applyFont="1" applyAlignment="1">
      <alignment wrapText="1"/>
    </xf>
    <xf numFmtId="0" fontId="43" fillId="0" borderId="1" xfId="0" applyFont="1" applyBorder="1" applyAlignment="1">
      <alignment horizontal="left"/>
    </xf>
    <xf numFmtId="165" fontId="43" fillId="0" borderId="1" xfId="0" applyNumberFormat="1" applyFont="1" applyBorder="1" applyAlignment="1">
      <alignment horizontal="right" indent="1"/>
    </xf>
    <xf numFmtId="0" fontId="43" fillId="0" borderId="1" xfId="0" quotePrefix="1" applyFont="1" applyBorder="1" applyAlignment="1">
      <alignment horizontal="left"/>
    </xf>
    <xf numFmtId="14" fontId="17" fillId="0" borderId="20" xfId="16875" applyNumberFormat="1" applyFont="1" applyFill="1" applyBorder="1" applyAlignment="1">
      <alignment horizontal="right" vertical="center" wrapText="1"/>
    </xf>
    <xf numFmtId="0" fontId="41" fillId="0" borderId="23" xfId="0" applyFont="1" applyBorder="1" applyAlignment="1">
      <alignment horizontal="right"/>
    </xf>
    <xf numFmtId="0" fontId="26" fillId="0" borderId="1" xfId="0" applyFont="1" applyBorder="1" applyAlignment="1">
      <alignment horizontal="left" wrapText="1"/>
    </xf>
    <xf numFmtId="0" fontId="40" fillId="0" borderId="0" xfId="0" applyFont="1" applyAlignment="1">
      <alignment vertical="top" wrapText="1"/>
    </xf>
    <xf numFmtId="0" fontId="26" fillId="0" borderId="1" xfId="0" quotePrefix="1" applyFont="1" applyBorder="1" applyAlignment="1">
      <alignment horizontal="left" wrapText="1"/>
    </xf>
    <xf numFmtId="165" fontId="44" fillId="0" borderId="0" xfId="16890" applyNumberFormat="1" applyFont="1" applyFill="1" applyBorder="1" applyAlignment="1">
      <alignment horizontal="right" vertical="center" wrapText="1"/>
    </xf>
    <xf numFmtId="165" fontId="44" fillId="0" borderId="14" xfId="16890" applyNumberFormat="1" applyFont="1" applyFill="1" applyBorder="1" applyAlignment="1">
      <alignment horizontal="right" vertical="center" indent="1"/>
    </xf>
    <xf numFmtId="0" fontId="16" fillId="0" borderId="14" xfId="16890" quotePrefix="1" applyFont="1" applyBorder="1" applyAlignment="1">
      <alignment horizontal="left" vertical="center"/>
    </xf>
    <xf numFmtId="165" fontId="18" fillId="0" borderId="14"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3"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14" fontId="46" fillId="0" borderId="18" xfId="16890" applyNumberFormat="1" applyFont="1" applyFill="1" applyBorder="1" applyAlignment="1">
      <alignment horizontal="right" vertical="center" wrapText="1"/>
    </xf>
    <xf numFmtId="0" fontId="46" fillId="0" borderId="18" xfId="16875" applyFont="1" applyFill="1" applyBorder="1" applyAlignment="1">
      <alignment horizontal="left" wrapText="1"/>
    </xf>
    <xf numFmtId="0" fontId="30" fillId="0" borderId="14" xfId="16890" applyFont="1" applyBorder="1" applyAlignment="1">
      <alignment horizontal="left" wrapText="1"/>
    </xf>
    <xf numFmtId="165" fontId="30" fillId="0" borderId="14" xfId="16890" applyNumberFormat="1" applyFont="1" applyFill="1" applyBorder="1" applyAlignment="1">
      <alignment horizontal="right" indent="1"/>
    </xf>
    <xf numFmtId="0" fontId="47" fillId="0" borderId="19" xfId="16890" applyFont="1" applyFill="1" applyBorder="1" applyAlignment="1">
      <alignment horizontal="left" vertical="center" wrapText="1"/>
    </xf>
    <xf numFmtId="165" fontId="47" fillId="0" borderId="19" xfId="16890" applyNumberFormat="1" applyFont="1" applyFill="1" applyBorder="1" applyAlignment="1">
      <alignment horizontal="right"/>
    </xf>
    <xf numFmtId="0" fontId="29" fillId="0" borderId="0" xfId="0" applyFont="1" applyFill="1"/>
    <xf numFmtId="0" fontId="19" fillId="0" borderId="19" xfId="0" applyFont="1" applyBorder="1" applyAlignment="1">
      <alignment wrapText="1"/>
    </xf>
    <xf numFmtId="165" fontId="19" fillId="0" borderId="19" xfId="0" applyNumberFormat="1" applyFont="1" applyBorder="1" applyAlignment="1">
      <alignment horizontal="right"/>
    </xf>
    <xf numFmtId="0" fontId="48" fillId="0" borderId="0" xfId="0" applyFont="1"/>
    <xf numFmtId="0" fontId="45" fillId="0" borderId="0" xfId="0" applyFont="1" applyAlignment="1">
      <alignment wrapText="1"/>
    </xf>
    <xf numFmtId="0" fontId="45" fillId="0" borderId="0" xfId="0" applyFont="1"/>
    <xf numFmtId="0" fontId="18" fillId="0" borderId="0" xfId="16890" applyFont="1" applyFill="1" applyBorder="1" applyAlignment="1">
      <alignment horizontal="left" wrapText="1"/>
    </xf>
    <xf numFmtId="0" fontId="49" fillId="0" borderId="0" xfId="0" applyFont="1"/>
    <xf numFmtId="14" fontId="50" fillId="0" borderId="7" xfId="16890" applyNumberFormat="1" applyFont="1" applyFill="1" applyBorder="1" applyAlignment="1">
      <alignment horizontal="left" wrapText="1"/>
    </xf>
    <xf numFmtId="14" fontId="17" fillId="0" borderId="7" xfId="16890" applyNumberFormat="1" applyFont="1" applyFill="1" applyBorder="1" applyAlignment="1">
      <alignment horizontal="right"/>
    </xf>
    <xf numFmtId="0" fontId="49" fillId="0" borderId="5" xfId="0" applyFont="1" applyBorder="1"/>
    <xf numFmtId="165" fontId="16" fillId="0" borderId="6" xfId="16890" applyNumberFormat="1" applyFont="1" applyFill="1" applyBorder="1" applyAlignment="1">
      <alignment horizontal="right" indent="1"/>
    </xf>
    <xf numFmtId="0" fontId="51" fillId="0" borderId="5" xfId="0" applyFont="1" applyBorder="1" applyAlignment="1">
      <alignment horizontal="left" indent="1"/>
    </xf>
    <xf numFmtId="165" fontId="20" fillId="0" borderId="6" xfId="16890" applyNumberFormat="1" applyFont="1" applyFill="1" applyBorder="1" applyAlignment="1">
      <alignment horizontal="right" indent="1"/>
    </xf>
    <xf numFmtId="0" fontId="51" fillId="0" borderId="0" xfId="0" applyFont="1"/>
    <xf numFmtId="0" fontId="49" fillId="0" borderId="5" xfId="0" applyFont="1" applyBorder="1" applyAlignment="1">
      <alignment wrapText="1"/>
    </xf>
    <xf numFmtId="0" fontId="51" fillId="0" borderId="8" xfId="0" applyFont="1" applyBorder="1" applyAlignment="1">
      <alignment horizontal="left" indent="1"/>
    </xf>
    <xf numFmtId="165" fontId="20" fillId="0" borderId="9" xfId="16890" applyNumberFormat="1" applyFont="1" applyFill="1" applyBorder="1" applyAlignment="1">
      <alignment horizontal="right" indent="1"/>
    </xf>
    <xf numFmtId="2" fontId="44" fillId="0" borderId="11" xfId="16890" applyNumberFormat="1" applyFont="1" applyFill="1" applyBorder="1" applyAlignment="1">
      <alignment horizontal="left"/>
    </xf>
    <xf numFmtId="166" fontId="44" fillId="0" borderId="10" xfId="16890" applyNumberFormat="1" applyFont="1" applyFill="1" applyBorder="1" applyAlignment="1">
      <alignment horizontal="right" indent="1"/>
    </xf>
    <xf numFmtId="0" fontId="44" fillId="0" borderId="0" xfId="0" applyFont="1"/>
    <xf numFmtId="0" fontId="17" fillId="0" borderId="20" xfId="21870" applyFont="1" applyFill="1" applyBorder="1" applyAlignment="1">
      <alignment horizontal="left" vertical="center" wrapText="1" indent="1"/>
    </xf>
    <xf numFmtId="0" fontId="17" fillId="0" borderId="20" xfId="21870" applyFont="1" applyFill="1" applyBorder="1" applyAlignment="1">
      <alignment horizontal="right" vertical="center" wrapText="1"/>
    </xf>
    <xf numFmtId="0" fontId="17" fillId="0" borderId="27" xfId="21870" applyFont="1" applyFill="1" applyBorder="1" applyAlignment="1">
      <alignment horizontal="right" vertical="center" wrapText="1"/>
    </xf>
    <xf numFmtId="0" fontId="2" fillId="0" borderId="0" xfId="21872"/>
    <xf numFmtId="0" fontId="16" fillId="0" borderId="28" xfId="21870" applyFont="1" applyBorder="1" applyAlignment="1">
      <alignment horizontal="left" vertical="center" wrapText="1" indent="1"/>
    </xf>
    <xf numFmtId="168" fontId="16" fillId="0" borderId="17" xfId="21870" applyNumberFormat="1" applyFont="1" applyFill="1" applyBorder="1" applyAlignment="1">
      <alignment vertical="center"/>
    </xf>
    <xf numFmtId="0" fontId="16" fillId="0" borderId="29" xfId="21870" applyFont="1" applyBorder="1" applyAlignment="1">
      <alignment horizontal="left" vertical="center" wrapText="1" indent="1"/>
    </xf>
    <xf numFmtId="168" fontId="16" fillId="0" borderId="30" xfId="21870" applyNumberFormat="1" applyFont="1" applyFill="1" applyBorder="1" applyAlignment="1">
      <alignment vertical="center"/>
    </xf>
    <xf numFmtId="10" fontId="16" fillId="0" borderId="30" xfId="21870" applyNumberFormat="1" applyFont="1" applyFill="1" applyBorder="1" applyAlignment="1">
      <alignment vertical="center"/>
    </xf>
    <xf numFmtId="168" fontId="16" fillId="9" borderId="30" xfId="21870" applyNumberFormat="1" applyFont="1" applyFill="1" applyBorder="1" applyAlignment="1">
      <alignment vertical="center"/>
    </xf>
    <xf numFmtId="10" fontId="16" fillId="9" borderId="30" xfId="21870" applyNumberFormat="1" applyFont="1" applyFill="1" applyBorder="1" applyAlignment="1">
      <alignment vertical="center"/>
    </xf>
    <xf numFmtId="4" fontId="16" fillId="0" borderId="30" xfId="21870" applyNumberFormat="1" applyFont="1" applyFill="1" applyBorder="1" applyAlignment="1">
      <alignment vertical="center"/>
    </xf>
    <xf numFmtId="0" fontId="16" fillId="0" borderId="20" xfId="21870" applyFont="1" applyFill="1" applyBorder="1" applyAlignment="1">
      <alignment horizontal="left" vertical="center" wrapText="1" indent="1"/>
    </xf>
    <xf numFmtId="4" fontId="16" fillId="0" borderId="20"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31" xfId="21870" applyFont="1" applyBorder="1" applyAlignment="1">
      <alignment horizontal="left" vertical="center" wrapText="1" indent="1"/>
    </xf>
    <xf numFmtId="0" fontId="16" fillId="0" borderId="32" xfId="21870" applyFont="1" applyBorder="1" applyAlignment="1">
      <alignment horizontal="left" vertical="center" wrapText="1" indent="1"/>
    </xf>
    <xf numFmtId="0" fontId="52" fillId="0" borderId="0" xfId="21870"/>
    <xf numFmtId="0" fontId="46" fillId="10" borderId="33" xfId="21871" applyFont="1" applyFill="1" applyBorder="1" applyAlignment="1">
      <alignment vertical="center" wrapText="1"/>
    </xf>
    <xf numFmtId="0" fontId="46" fillId="9" borderId="33" xfId="21871" applyFont="1" applyFill="1" applyBorder="1" applyAlignment="1">
      <alignment vertical="center" wrapText="1"/>
    </xf>
    <xf numFmtId="0" fontId="56" fillId="0" borderId="0" xfId="21871" applyFont="1"/>
    <xf numFmtId="0" fontId="57" fillId="10" borderId="20" xfId="21871" applyFont="1" applyFill="1" applyBorder="1" applyAlignment="1">
      <alignment vertical="center" wrapText="1"/>
    </xf>
    <xf numFmtId="0" fontId="57" fillId="10" borderId="20" xfId="21871" applyFont="1" applyFill="1" applyBorder="1" applyAlignment="1">
      <alignment horizontal="right" vertical="center" wrapText="1"/>
    </xf>
    <xf numFmtId="0" fontId="58" fillId="10" borderId="0" xfId="21871" applyFont="1" applyFill="1" applyBorder="1" applyAlignment="1">
      <alignment horizontal="left" vertical="center" wrapText="1"/>
    </xf>
    <xf numFmtId="0" fontId="58" fillId="10" borderId="0" xfId="21871" applyFont="1" applyFill="1" applyBorder="1" applyAlignment="1">
      <alignment horizontal="right" vertical="center" wrapText="1"/>
    </xf>
    <xf numFmtId="0" fontId="58" fillId="10" borderId="33" xfId="21871" applyFont="1" applyFill="1" applyBorder="1" applyAlignment="1">
      <alignment horizontal="left" vertical="center" wrapText="1"/>
    </xf>
    <xf numFmtId="0" fontId="58" fillId="10" borderId="33" xfId="21871" applyFont="1" applyFill="1" applyBorder="1" applyAlignment="1">
      <alignment horizontal="right" vertical="center" wrapText="1"/>
    </xf>
    <xf numFmtId="168" fontId="61" fillId="9" borderId="0" xfId="21871" applyNumberFormat="1" applyFont="1" applyFill="1" applyBorder="1" applyAlignment="1">
      <alignment horizontal="right" vertical="center" wrapText="1"/>
    </xf>
    <xf numFmtId="0" fontId="56" fillId="9" borderId="0" xfId="21871" applyFont="1" applyFill="1"/>
    <xf numFmtId="0" fontId="58" fillId="9" borderId="0" xfId="21871" applyFont="1" applyFill="1" applyBorder="1" applyAlignment="1">
      <alignment horizontal="left" vertical="center" wrapText="1"/>
    </xf>
    <xf numFmtId="0" fontId="58" fillId="10" borderId="33" xfId="21871" applyFont="1" applyFill="1" applyBorder="1" applyAlignment="1">
      <alignment horizontal="left" wrapText="1"/>
    </xf>
    <xf numFmtId="3" fontId="59" fillId="0" borderId="0" xfId="21871" applyNumberFormat="1" applyFont="1" applyFill="1" applyBorder="1" applyAlignment="1">
      <alignment horizontal="right" vertical="center" wrapText="1"/>
    </xf>
    <xf numFmtId="3" fontId="58" fillId="0" borderId="0" xfId="21871" applyNumberFormat="1" applyFont="1"/>
    <xf numFmtId="0" fontId="55" fillId="0" borderId="0" xfId="0" applyFont="1" applyAlignment="1">
      <alignment horizontal="right" vertical="top" wrapText="1" indent="1"/>
    </xf>
    <xf numFmtId="3" fontId="59" fillId="0" borderId="33" xfId="21871" applyNumberFormat="1" applyFont="1" applyFill="1" applyBorder="1" applyAlignment="1">
      <alignment horizontal="right" vertical="center" wrapText="1"/>
    </xf>
    <xf numFmtId="14" fontId="50" fillId="0" borderId="23" xfId="0" applyNumberFormat="1" applyFont="1" applyBorder="1" applyAlignment="1">
      <alignment horizontal="right"/>
    </xf>
    <xf numFmtId="0" fontId="49" fillId="0" borderId="23" xfId="0" applyFont="1" applyBorder="1"/>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4" xfId="0" applyFont="1" applyBorder="1" applyAlignment="1">
      <alignment horizontal="left" wrapText="1"/>
    </xf>
    <xf numFmtId="0" fontId="16" fillId="0" borderId="24" xfId="0" applyFont="1" applyBorder="1" applyAlignment="1">
      <alignment horizontal="left"/>
    </xf>
    <xf numFmtId="165" fontId="16" fillId="0" borderId="24" xfId="0" applyNumberFormat="1" applyFont="1" applyBorder="1" applyAlignment="1">
      <alignment horizontal="right" indent="1"/>
    </xf>
    <xf numFmtId="0" fontId="49" fillId="0" borderId="0" xfId="0" applyFont="1" applyBorder="1"/>
    <xf numFmtId="0" fontId="16" fillId="0" borderId="26" xfId="0" applyFont="1" applyBorder="1" applyAlignment="1">
      <alignment horizontal="left" wrapText="1"/>
    </xf>
    <xf numFmtId="0" fontId="16" fillId="0" borderId="26" xfId="0" applyFont="1" applyBorder="1" applyAlignment="1">
      <alignment horizontal="left"/>
    </xf>
    <xf numFmtId="165" fontId="16" fillId="0" borderId="26" xfId="0" applyNumberFormat="1" applyFont="1" applyBorder="1" applyAlignment="1">
      <alignment horizontal="right" indent="1"/>
    </xf>
    <xf numFmtId="0" fontId="49" fillId="0" borderId="25" xfId="0" applyFont="1" applyBorder="1"/>
    <xf numFmtId="0" fontId="18" fillId="0" borderId="26" xfId="0" applyFont="1" applyBorder="1" applyAlignment="1">
      <alignment horizontal="left"/>
    </xf>
    <xf numFmtId="165" fontId="18" fillId="0" borderId="26" xfId="0" applyNumberFormat="1" applyFont="1" applyBorder="1" applyAlignment="1">
      <alignment horizontal="right" indent="1"/>
    </xf>
    <xf numFmtId="0" fontId="15" fillId="0" borderId="25" xfId="0" applyFont="1" applyBorder="1"/>
    <xf numFmtId="0" fontId="16" fillId="0" borderId="26" xfId="0" quotePrefix="1" applyFont="1" applyBorder="1" applyAlignment="1">
      <alignment horizontal="left" wrapText="1"/>
    </xf>
    <xf numFmtId="0" fontId="16" fillId="0" borderId="26" xfId="0" quotePrefix="1" applyFont="1" applyBorder="1" applyAlignment="1">
      <alignment horizontal="left"/>
    </xf>
    <xf numFmtId="0" fontId="18" fillId="0" borderId="26" xfId="0" applyFont="1" applyBorder="1" applyAlignment="1">
      <alignment horizontal="left" wrapText="1"/>
    </xf>
    <xf numFmtId="0" fontId="17" fillId="0" borderId="20" xfId="16860" applyFont="1" applyFill="1" applyBorder="1" applyAlignment="1">
      <alignment horizontal="left" vertical="center" wrapText="1"/>
    </xf>
    <xf numFmtId="0" fontId="18" fillId="0" borderId="34" xfId="16890" applyFont="1" applyFill="1" applyBorder="1" applyAlignment="1">
      <alignment horizontal="left" vertical="center" wrapText="1"/>
    </xf>
    <xf numFmtId="165" fontId="16" fillId="0" borderId="14" xfId="16890" applyNumberFormat="1" applyFont="1" applyFill="1" applyBorder="1" applyAlignment="1">
      <alignment horizontal="left" vertical="center"/>
    </xf>
    <xf numFmtId="165" fontId="16" fillId="0" borderId="14" xfId="16890" applyNumberFormat="1" applyFont="1" applyFill="1" applyBorder="1" applyAlignment="1" applyProtection="1">
      <alignment horizontal="left" vertical="center" wrapText="1"/>
    </xf>
    <xf numFmtId="165" fontId="18" fillId="0" borderId="15" xfId="16890" applyNumberFormat="1" applyFont="1" applyFill="1" applyBorder="1" applyAlignment="1">
      <alignment horizontal="left" vertical="center"/>
    </xf>
    <xf numFmtId="165" fontId="18" fillId="0" borderId="14"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9" xfId="16890" applyFont="1" applyFill="1" applyBorder="1" applyAlignment="1">
      <alignment horizontal="left" vertical="center"/>
    </xf>
    <xf numFmtId="165" fontId="19" fillId="0" borderId="19" xfId="16890" applyNumberFormat="1" applyFont="1" applyFill="1" applyBorder="1" applyAlignment="1">
      <alignment horizontal="center" vertical="center"/>
    </xf>
    <xf numFmtId="165" fontId="16" fillId="0" borderId="14" xfId="21872" applyNumberFormat="1" applyFont="1" applyFill="1" applyBorder="1" applyAlignment="1">
      <alignment horizontal="right" indent="1"/>
    </xf>
    <xf numFmtId="165" fontId="18" fillId="0" borderId="14" xfId="21872" applyNumberFormat="1" applyFont="1" applyFill="1" applyBorder="1" applyAlignment="1">
      <alignment horizontal="right" indent="1"/>
    </xf>
    <xf numFmtId="165" fontId="18" fillId="0" borderId="0" xfId="21872" applyNumberFormat="1" applyFont="1" applyFill="1" applyBorder="1" applyAlignment="1">
      <alignment horizontal="right" indent="1"/>
    </xf>
    <xf numFmtId="0" fontId="49" fillId="0" borderId="0" xfId="0" applyFont="1" applyFill="1"/>
    <xf numFmtId="0" fontId="49" fillId="0" borderId="0" xfId="0" applyFont="1" applyAlignment="1">
      <alignment vertical="center"/>
    </xf>
    <xf numFmtId="165" fontId="18" fillId="0" borderId="14" xfId="16890" applyNumberFormat="1" applyFont="1" applyFill="1" applyBorder="1" applyAlignment="1">
      <alignment horizontal="right" vertical="center"/>
    </xf>
    <xf numFmtId="165" fontId="16" fillId="0" borderId="14" xfId="21872" applyNumberFormat="1" applyFont="1" applyFill="1" applyBorder="1" applyAlignment="1">
      <alignment horizontal="right" vertical="center"/>
    </xf>
    <xf numFmtId="165" fontId="18" fillId="0" borderId="15" xfId="16890" applyNumberFormat="1" applyFont="1" applyFill="1" applyBorder="1" applyAlignment="1">
      <alignment horizontal="right" vertical="center"/>
    </xf>
    <xf numFmtId="165" fontId="18" fillId="0" borderId="14"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4"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165" fontId="49" fillId="0" borderId="0" xfId="0" applyNumberFormat="1" applyFont="1"/>
    <xf numFmtId="0" fontId="16" fillId="0" borderId="14"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8"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62" fillId="0" borderId="0" xfId="0" applyFont="1"/>
    <xf numFmtId="3" fontId="62" fillId="0" borderId="0" xfId="0" applyNumberFormat="1" applyFont="1"/>
    <xf numFmtId="165" fontId="62" fillId="0" borderId="0" xfId="0" applyNumberFormat="1" applyFont="1"/>
    <xf numFmtId="164" fontId="62" fillId="0" borderId="0" xfId="0" applyNumberFormat="1" applyFont="1"/>
    <xf numFmtId="165" fontId="44" fillId="0" borderId="19" xfId="16875" applyNumberFormat="1" applyFont="1" applyFill="1" applyBorder="1" applyAlignment="1">
      <alignment horizontal="right"/>
    </xf>
    <xf numFmtId="165" fontId="19" fillId="0" borderId="19" xfId="16875" applyNumberFormat="1" applyFont="1" applyFill="1" applyBorder="1" applyAlignment="1">
      <alignment horizontal="right"/>
    </xf>
    <xf numFmtId="0" fontId="0" fillId="0" borderId="0" xfId="0" applyFill="1"/>
    <xf numFmtId="165" fontId="19" fillId="0" borderId="19" xfId="0" applyNumberFormat="1" applyFont="1" applyBorder="1" applyAlignment="1">
      <alignment horizontal="right" vertical="center"/>
    </xf>
    <xf numFmtId="165" fontId="16" fillId="0" borderId="14"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4" xfId="0" applyNumberFormat="1" applyFont="1" applyBorder="1" applyAlignment="1">
      <alignment horizontal="right" vertical="center" indent="1"/>
    </xf>
    <xf numFmtId="165" fontId="16" fillId="0" borderId="14" xfId="0" applyNumberFormat="1" applyFont="1" applyFill="1" applyBorder="1" applyAlignment="1">
      <alignment horizontal="right" vertical="center" indent="1"/>
    </xf>
    <xf numFmtId="165" fontId="0" fillId="0" borderId="0" xfId="0" applyNumberFormat="1" applyAlignment="1">
      <alignment wrapText="1"/>
    </xf>
    <xf numFmtId="14" fontId="35" fillId="0" borderId="18" xfId="0" applyNumberFormat="1" applyFont="1" applyFill="1" applyBorder="1" applyAlignment="1">
      <alignment horizontal="right" wrapText="1"/>
    </xf>
    <xf numFmtId="165" fontId="36" fillId="0" borderId="14" xfId="0" applyNumberFormat="1" applyFont="1" applyFill="1" applyBorder="1" applyAlignment="1">
      <alignment horizontal="right" indent="1"/>
    </xf>
    <xf numFmtId="165" fontId="37" fillId="0" borderId="14" xfId="0" applyNumberFormat="1" applyFont="1" applyFill="1" applyBorder="1" applyAlignment="1">
      <alignment horizontal="right" indent="1"/>
    </xf>
    <xf numFmtId="165" fontId="38" fillId="0" borderId="19" xfId="0" applyNumberFormat="1" applyFont="1" applyFill="1" applyBorder="1" applyAlignment="1">
      <alignment horizontal="right"/>
    </xf>
    <xf numFmtId="165" fontId="18" fillId="0" borderId="14" xfId="0" applyNumberFormat="1" applyFont="1" applyBorder="1" applyAlignment="1">
      <alignment horizontal="right" indent="1"/>
    </xf>
    <xf numFmtId="165" fontId="18" fillId="0" borderId="14" xfId="0" applyNumberFormat="1" applyFont="1" applyFill="1" applyBorder="1" applyAlignment="1">
      <alignment horizontal="right" indent="1"/>
    </xf>
    <xf numFmtId="14" fontId="17" fillId="0" borderId="18" xfId="0" applyNumberFormat="1" applyFont="1" applyFill="1" applyBorder="1" applyAlignment="1">
      <alignment horizontal="right" wrapText="1"/>
    </xf>
    <xf numFmtId="0" fontId="55" fillId="0" borderId="0" xfId="0" applyFont="1" applyAlignment="1">
      <alignment horizontal="left" vertical="center" wrapText="1"/>
    </xf>
    <xf numFmtId="0" fontId="58" fillId="10" borderId="35" xfId="21871" applyFont="1" applyFill="1" applyBorder="1" applyAlignment="1">
      <alignment horizontal="left" vertical="center" wrapText="1"/>
    </xf>
    <xf numFmtId="0" fontId="58" fillId="10" borderId="35" xfId="21871" applyFont="1" applyFill="1" applyBorder="1" applyAlignment="1">
      <alignment horizontal="right" vertical="center" wrapText="1"/>
    </xf>
    <xf numFmtId="0" fontId="58" fillId="10" borderId="36" xfId="21871" applyFont="1" applyFill="1" applyBorder="1" applyAlignment="1">
      <alignment horizontal="left" vertical="center" wrapText="1"/>
    </xf>
    <xf numFmtId="0" fontId="58" fillId="10" borderId="36" xfId="21871" applyFont="1" applyFill="1" applyBorder="1" applyAlignment="1">
      <alignment horizontal="right" vertical="center" wrapText="1"/>
    </xf>
    <xf numFmtId="0" fontId="58" fillId="10" borderId="37" xfId="21871" applyFont="1" applyFill="1" applyBorder="1" applyAlignment="1">
      <alignment horizontal="left" vertical="center" wrapText="1"/>
    </xf>
    <xf numFmtId="44" fontId="58" fillId="10" borderId="37" xfId="21875" applyFont="1" applyFill="1" applyBorder="1" applyAlignment="1">
      <alignment horizontal="left" vertical="center" wrapText="1"/>
    </xf>
    <xf numFmtId="0" fontId="58" fillId="10" borderId="37" xfId="21871" applyFont="1" applyFill="1" applyBorder="1" applyAlignment="1">
      <alignment horizontal="right" vertical="center" wrapText="1"/>
    </xf>
    <xf numFmtId="44" fontId="58" fillId="10" borderId="37" xfId="21875" applyFont="1" applyFill="1" applyBorder="1" applyAlignment="1">
      <alignment horizontal="right" vertical="center" wrapText="1"/>
    </xf>
    <xf numFmtId="3" fontId="59" fillId="0" borderId="35" xfId="21871" applyNumberFormat="1" applyFont="1" applyFill="1" applyBorder="1" applyAlignment="1">
      <alignment horizontal="right" vertical="center" wrapText="1"/>
    </xf>
    <xf numFmtId="3" fontId="59" fillId="0" borderId="36" xfId="21871" applyNumberFormat="1" applyFont="1" applyFill="1" applyBorder="1" applyAlignment="1">
      <alignment horizontal="right" vertical="center" wrapText="1"/>
    </xf>
    <xf numFmtId="3" fontId="59" fillId="0" borderId="37" xfId="21871" applyNumberFormat="1" applyFont="1" applyFill="1" applyBorder="1" applyAlignment="1">
      <alignment horizontal="right" vertical="center" wrapText="1"/>
    </xf>
    <xf numFmtId="0" fontId="57" fillId="0" borderId="20" xfId="21871" applyFont="1" applyFill="1" applyBorder="1" applyAlignment="1">
      <alignment horizontal="right" vertical="center" wrapText="1"/>
    </xf>
    <xf numFmtId="0" fontId="56" fillId="0" borderId="0" xfId="21871" applyFont="1" applyFill="1"/>
    <xf numFmtId="3" fontId="61" fillId="0" borderId="0" xfId="21871" applyNumberFormat="1" applyFont="1" applyFill="1" applyBorder="1" applyAlignment="1">
      <alignment horizontal="right" vertical="center" wrapText="1"/>
    </xf>
    <xf numFmtId="0" fontId="18" fillId="0" borderId="39" xfId="0" applyFont="1" applyBorder="1" applyAlignment="1">
      <alignment horizontal="left"/>
    </xf>
    <xf numFmtId="165" fontId="18" fillId="0" borderId="39" xfId="0" applyNumberFormat="1" applyFont="1" applyFill="1" applyBorder="1" applyAlignment="1">
      <alignment horizontal="right"/>
    </xf>
    <xf numFmtId="0" fontId="16" fillId="0" borderId="15" xfId="0" applyFont="1" applyBorder="1" applyAlignment="1">
      <alignment horizontal="left"/>
    </xf>
    <xf numFmtId="165" fontId="16" fillId="0" borderId="15" xfId="0" applyNumberFormat="1" applyFont="1" applyFill="1" applyBorder="1" applyAlignment="1">
      <alignment horizontal="right"/>
    </xf>
    <xf numFmtId="0" fontId="16" fillId="0" borderId="17" xfId="0" applyFont="1" applyBorder="1" applyAlignment="1">
      <alignment horizontal="left"/>
    </xf>
    <xf numFmtId="165" fontId="16" fillId="0" borderId="17" xfId="0" applyNumberFormat="1" applyFont="1" applyFill="1" applyBorder="1" applyAlignment="1">
      <alignment horizontal="right"/>
    </xf>
    <xf numFmtId="0" fontId="18" fillId="0" borderId="37" xfId="0" applyFont="1" applyBorder="1" applyAlignment="1">
      <alignment horizontal="left"/>
    </xf>
    <xf numFmtId="165" fontId="18" fillId="0" borderId="37" xfId="0" applyNumberFormat="1" applyFont="1" applyFill="1" applyBorder="1" applyAlignment="1">
      <alignment horizontal="right"/>
    </xf>
    <xf numFmtId="0" fontId="16" fillId="0" borderId="40" xfId="0" applyFont="1" applyBorder="1" applyAlignment="1">
      <alignment horizontal="left"/>
    </xf>
    <xf numFmtId="165" fontId="16" fillId="0" borderId="40" xfId="0" applyNumberFormat="1" applyFont="1" applyFill="1" applyBorder="1" applyAlignment="1">
      <alignment horizontal="right"/>
    </xf>
    <xf numFmtId="0" fontId="18" fillId="0" borderId="41" xfId="0" applyFont="1" applyBorder="1" applyAlignment="1">
      <alignment horizontal="left"/>
    </xf>
    <xf numFmtId="165" fontId="18" fillId="0" borderId="41" xfId="0" applyNumberFormat="1" applyFont="1" applyFill="1" applyBorder="1" applyAlignment="1">
      <alignment horizontal="right"/>
    </xf>
    <xf numFmtId="0" fontId="18" fillId="0" borderId="42" xfId="0" applyFont="1" applyBorder="1" applyAlignment="1">
      <alignment horizontal="left"/>
    </xf>
    <xf numFmtId="0" fontId="18" fillId="0" borderId="43" xfId="0" applyFont="1" applyBorder="1" applyAlignment="1">
      <alignment horizontal="left"/>
    </xf>
    <xf numFmtId="165" fontId="18" fillId="0" borderId="42" xfId="0" applyNumberFormat="1" applyFont="1" applyFill="1" applyBorder="1" applyAlignment="1">
      <alignment horizontal="right"/>
    </xf>
    <xf numFmtId="0" fontId="50" fillId="0" borderId="44" xfId="0" applyFont="1" applyBorder="1" applyAlignment="1">
      <alignment horizontal="left"/>
    </xf>
    <xf numFmtId="0" fontId="17" fillId="0" borderId="20" xfId="0" applyFont="1" applyBorder="1" applyAlignment="1">
      <alignment horizontal="left" wrapText="1"/>
    </xf>
    <xf numFmtId="165" fontId="19" fillId="0" borderId="44" xfId="0" applyNumberFormat="1" applyFont="1" applyFill="1" applyBorder="1" applyAlignment="1">
      <alignment horizontal="right"/>
    </xf>
    <xf numFmtId="0" fontId="60" fillId="10" borderId="0" xfId="21871" applyFont="1" applyFill="1" applyBorder="1" applyAlignment="1">
      <alignment horizontal="left" vertical="center" wrapText="1"/>
    </xf>
    <xf numFmtId="0" fontId="56" fillId="0" borderId="0" xfId="21871" applyFont="1" applyAlignment="1">
      <alignment horizontal="right"/>
    </xf>
    <xf numFmtId="0" fontId="55" fillId="0" borderId="0" xfId="0" applyFont="1" applyAlignment="1">
      <alignment horizontal="right" vertical="center" indent="1"/>
    </xf>
    <xf numFmtId="0" fontId="55" fillId="0" borderId="0" xfId="0" applyFont="1" applyAlignment="1">
      <alignment horizontal="left" vertical="center"/>
    </xf>
    <xf numFmtId="0" fontId="55" fillId="0" borderId="0" xfId="0" applyFont="1" applyAlignment="1">
      <alignment horizontal="left" vertical="center" wrapText="1" shrinkToFit="1"/>
    </xf>
    <xf numFmtId="0" fontId="55" fillId="0" borderId="0" xfId="0" applyFont="1" applyAlignment="1">
      <alignment horizontal="justify" vertical="top" wrapText="1"/>
    </xf>
    <xf numFmtId="0" fontId="64" fillId="0" borderId="0" xfId="0" applyFont="1" applyAlignment="1">
      <alignment wrapText="1"/>
    </xf>
    <xf numFmtId="0" fontId="64" fillId="0" borderId="0" xfId="0" applyFont="1"/>
    <xf numFmtId="0" fontId="62" fillId="0" borderId="0" xfId="0" applyFont="1" applyAlignment="1">
      <alignment wrapText="1"/>
    </xf>
    <xf numFmtId="0" fontId="65" fillId="0" borderId="0" xfId="0" applyFont="1" applyAlignment="1">
      <alignment wrapText="1"/>
    </xf>
    <xf numFmtId="0" fontId="65" fillId="0" borderId="0" xfId="0" applyFont="1" applyAlignment="1">
      <alignment vertical="top" wrapText="1"/>
    </xf>
    <xf numFmtId="165" fontId="65" fillId="0" borderId="0" xfId="0" applyNumberFormat="1" applyFont="1" applyAlignment="1">
      <alignment wrapText="1"/>
    </xf>
    <xf numFmtId="165" fontId="62" fillId="0" borderId="0" xfId="0" applyNumberFormat="1" applyFont="1" applyAlignment="1">
      <alignment wrapText="1"/>
    </xf>
    <xf numFmtId="14" fontId="46" fillId="0" borderId="34" xfId="16890" applyNumberFormat="1" applyFont="1" applyFill="1" applyBorder="1" applyAlignment="1">
      <alignment horizontal="right" vertical="center" wrapText="1"/>
    </xf>
    <xf numFmtId="0" fontId="46" fillId="0" borderId="45" xfId="16875" applyFont="1" applyFill="1" applyBorder="1" applyAlignment="1">
      <alignment horizontal="left" wrapText="1"/>
    </xf>
    <xf numFmtId="14" fontId="46" fillId="0" borderId="45" xfId="16890" applyNumberFormat="1" applyFont="1" applyFill="1" applyBorder="1" applyAlignment="1">
      <alignment horizontal="right" vertical="center" wrapText="1"/>
    </xf>
    <xf numFmtId="0" fontId="26" fillId="0" borderId="1" xfId="0" applyFont="1" applyBorder="1" applyAlignment="1">
      <alignment horizontal="left"/>
    </xf>
    <xf numFmtId="0" fontId="55" fillId="0" borderId="0" xfId="0" applyFont="1" applyAlignment="1">
      <alignment horizontal="left" vertical="center" wrapText="1" indent="1" shrinkToFit="1"/>
    </xf>
    <xf numFmtId="0" fontId="55" fillId="0" borderId="0" xfId="0" applyFont="1" applyAlignment="1">
      <alignment horizontal="left" vertical="top" wrapText="1" indent="1"/>
    </xf>
    <xf numFmtId="14" fontId="66" fillId="0" borderId="18" xfId="0" applyNumberFormat="1" applyFont="1" applyBorder="1" applyAlignment="1">
      <alignment horizontal="right" vertical="center"/>
    </xf>
    <xf numFmtId="165" fontId="67" fillId="0" borderId="14" xfId="0" applyNumberFormat="1" applyFont="1" applyBorder="1" applyAlignment="1">
      <alignment horizontal="right" vertical="center" indent="1"/>
    </xf>
    <xf numFmtId="165" fontId="68" fillId="0" borderId="14" xfId="0" applyNumberFormat="1" applyFont="1" applyBorder="1" applyAlignment="1">
      <alignment horizontal="right" vertical="center" indent="1"/>
    </xf>
    <xf numFmtId="165" fontId="69" fillId="0" borderId="19" xfId="0" applyNumberFormat="1" applyFont="1" applyBorder="1" applyAlignment="1">
      <alignment horizontal="right" vertical="center"/>
    </xf>
    <xf numFmtId="14" fontId="66" fillId="0" borderId="20" xfId="0" applyNumberFormat="1" applyFont="1" applyBorder="1" applyAlignment="1">
      <alignment horizontal="right" vertical="center" wrapText="1"/>
    </xf>
    <xf numFmtId="165" fontId="68" fillId="0" borderId="0" xfId="0" applyNumberFormat="1" applyFont="1" applyAlignment="1">
      <alignment horizontal="right" vertical="center" wrapText="1"/>
    </xf>
    <xf numFmtId="0" fontId="68" fillId="0" borderId="14" xfId="0" applyFont="1" applyBorder="1" applyAlignment="1">
      <alignment horizontal="left" vertical="center" wrapText="1"/>
    </xf>
    <xf numFmtId="0" fontId="49" fillId="0" borderId="5" xfId="0" applyFont="1" applyBorder="1" applyAlignment="1">
      <alignment horizontal="left" indent="1"/>
    </xf>
    <xf numFmtId="0" fontId="49" fillId="0" borderId="8" xfId="0" applyFont="1" applyBorder="1" applyAlignment="1">
      <alignment horizontal="left" indent="1"/>
    </xf>
    <xf numFmtId="165" fontId="16" fillId="0" borderId="9" xfId="16890" applyNumberFormat="1" applyFont="1" applyFill="1" applyBorder="1" applyAlignment="1">
      <alignment horizontal="right" indent="1"/>
    </xf>
    <xf numFmtId="0" fontId="15" fillId="0" borderId="5" xfId="0" applyFont="1" applyBorder="1"/>
    <xf numFmtId="165" fontId="18" fillId="0" borderId="6" xfId="16890" applyNumberFormat="1" applyFont="1" applyFill="1" applyBorder="1" applyAlignment="1">
      <alignment horizontal="right" indent="1"/>
    </xf>
    <xf numFmtId="0" fontId="15" fillId="0" borderId="5" xfId="0" applyFont="1" applyBorder="1" applyAlignment="1">
      <alignment wrapText="1"/>
    </xf>
    <xf numFmtId="0" fontId="23" fillId="0" borderId="18" xfId="0" applyFont="1" applyBorder="1" applyAlignment="1">
      <alignment horizontal="right" wrapText="1"/>
    </xf>
    <xf numFmtId="14" fontId="23" fillId="0" borderId="18" xfId="0" applyNumberFormat="1" applyFont="1" applyBorder="1" applyAlignment="1">
      <alignment horizontal="right" wrapText="1"/>
    </xf>
    <xf numFmtId="0" fontId="31" fillId="0" borderId="19" xfId="0" applyFont="1" applyBorder="1" applyAlignment="1">
      <alignment wrapText="1"/>
    </xf>
    <xf numFmtId="165" fontId="31" fillId="0" borderId="19" xfId="0" applyNumberFormat="1" applyFont="1" applyBorder="1" applyAlignment="1">
      <alignment horizontal="right"/>
    </xf>
    <xf numFmtId="165" fontId="26" fillId="0" borderId="1" xfId="0" applyNumberFormat="1" applyFont="1" applyBorder="1" applyAlignment="1">
      <alignment horizontal="left" indent="1"/>
    </xf>
    <xf numFmtId="165" fontId="40" fillId="0" borderId="0" xfId="0" applyNumberFormat="1" applyFont="1"/>
    <xf numFmtId="165" fontId="26" fillId="0" borderId="14" xfId="0" applyNumberFormat="1" applyFont="1" applyFill="1" applyBorder="1" applyAlignment="1">
      <alignment horizontal="right" indent="1"/>
    </xf>
    <xf numFmtId="0" fontId="48" fillId="0" borderId="0" xfId="0" applyFont="1" applyFill="1"/>
    <xf numFmtId="165" fontId="31" fillId="0" borderId="19"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3" fillId="0" borderId="0" xfId="0" applyNumberFormat="1" applyFont="1"/>
    <xf numFmtId="3" fontId="24" fillId="0" borderId="0" xfId="0" applyNumberFormat="1" applyFont="1"/>
    <xf numFmtId="165" fontId="16" fillId="0" borderId="17" xfId="16890" applyNumberFormat="1" applyFont="1" applyFill="1" applyBorder="1" applyAlignment="1">
      <alignment horizontal="right" vertical="center" indent="1"/>
    </xf>
    <xf numFmtId="165" fontId="16" fillId="0" borderId="17" xfId="16890" applyNumberFormat="1" applyFont="1" applyFill="1" applyBorder="1" applyAlignment="1">
      <alignment horizontal="right" vertical="center"/>
    </xf>
    <xf numFmtId="0" fontId="26" fillId="0" borderId="0" xfId="0" applyFont="1" applyBorder="1" applyAlignment="1">
      <alignment horizontal="left" wrapText="1"/>
    </xf>
    <xf numFmtId="0" fontId="43" fillId="0" borderId="0" xfId="0" applyFont="1" applyBorder="1" applyAlignment="1">
      <alignment horizontal="left"/>
    </xf>
    <xf numFmtId="165" fontId="43" fillId="0" borderId="0" xfId="0" applyNumberFormat="1" applyFont="1" applyBorder="1" applyAlignment="1">
      <alignment horizontal="right" indent="1"/>
    </xf>
    <xf numFmtId="0" fontId="70" fillId="0" borderId="13" xfId="0" applyFont="1" applyBorder="1" applyAlignment="1">
      <alignment horizontal="left"/>
    </xf>
    <xf numFmtId="0" fontId="48" fillId="0" borderId="0" xfId="0" applyNumberFormat="1" applyFont="1" applyFill="1"/>
    <xf numFmtId="165" fontId="29" fillId="0" borderId="0" xfId="0" applyNumberFormat="1" applyFont="1" applyFill="1"/>
    <xf numFmtId="165" fontId="29" fillId="0" borderId="0" xfId="0" applyNumberFormat="1" applyFont="1"/>
    <xf numFmtId="0" fontId="30" fillId="0" borderId="14" xfId="16890" applyFont="1" applyFill="1" applyBorder="1" applyAlignment="1">
      <alignment horizontal="left" wrapText="1"/>
    </xf>
    <xf numFmtId="165" fontId="64" fillId="0" borderId="0" xfId="0" applyNumberFormat="1" applyFont="1"/>
    <xf numFmtId="3" fontId="71" fillId="0" borderId="0" xfId="0" applyNumberFormat="1" applyFont="1"/>
    <xf numFmtId="0" fontId="30" fillId="0" borderId="0" xfId="0" applyFont="1"/>
    <xf numFmtId="0" fontId="30" fillId="0" borderId="0" xfId="0" applyFont="1" applyFill="1"/>
    <xf numFmtId="0" fontId="30" fillId="0" borderId="15" xfId="16890" applyFont="1" applyBorder="1" applyAlignment="1">
      <alignment horizontal="left" wrapText="1"/>
    </xf>
    <xf numFmtId="0" fontId="47" fillId="0" borderId="0" xfId="16890" applyFont="1" applyFill="1" applyBorder="1" applyAlignment="1">
      <alignment horizontal="left" vertical="center" wrapText="1"/>
    </xf>
    <xf numFmtId="165" fontId="30" fillId="0" borderId="15" xfId="16890" applyNumberFormat="1" applyFont="1" applyFill="1" applyBorder="1" applyAlignment="1">
      <alignment horizontal="right" indent="1"/>
    </xf>
    <xf numFmtId="3" fontId="49" fillId="0" borderId="0" xfId="0" applyNumberFormat="1" applyFont="1"/>
    <xf numFmtId="165" fontId="0" fillId="0" borderId="0" xfId="0" applyNumberFormat="1"/>
    <xf numFmtId="3" fontId="49" fillId="0" borderId="0" xfId="0" applyNumberFormat="1" applyFont="1" applyAlignment="1">
      <alignment horizontal="right"/>
    </xf>
    <xf numFmtId="0" fontId="46" fillId="0" borderId="22" xfId="16890" applyFont="1" applyFill="1" applyBorder="1" applyAlignment="1">
      <alignment horizontal="right" wrapText="1"/>
    </xf>
    <xf numFmtId="0" fontId="29" fillId="0" borderId="21" xfId="0" applyFont="1" applyBorder="1"/>
    <xf numFmtId="0" fontId="72" fillId="0" borderId="1" xfId="16890" applyFont="1" applyFill="1" applyBorder="1" applyAlignment="1">
      <alignment horizontal="left" wrapText="1"/>
    </xf>
    <xf numFmtId="3" fontId="73" fillId="0" borderId="0" xfId="0" applyNumberFormat="1" applyFont="1"/>
    <xf numFmtId="165" fontId="72" fillId="0" borderId="1" xfId="16890" applyNumberFormat="1" applyFont="1" applyFill="1" applyBorder="1" applyAlignment="1">
      <alignment horizontal="right" indent="1"/>
    </xf>
    <xf numFmtId="0" fontId="73" fillId="0" borderId="0" xfId="0" applyFont="1"/>
    <xf numFmtId="0" fontId="29" fillId="0" borderId="1" xfId="16890" applyFont="1" applyFill="1" applyBorder="1" applyAlignment="1">
      <alignment horizontal="left" wrapText="1"/>
    </xf>
    <xf numFmtId="165" fontId="29" fillId="0" borderId="1" xfId="0" applyNumberFormat="1" applyFont="1" applyBorder="1" applyAlignment="1">
      <alignment horizontal="right" indent="1"/>
    </xf>
    <xf numFmtId="0" fontId="29" fillId="0" borderId="1" xfId="16890" applyNumberFormat="1" applyFont="1" applyFill="1" applyBorder="1" applyAlignment="1">
      <alignment horizontal="left" wrapText="1"/>
    </xf>
    <xf numFmtId="0" fontId="74" fillId="0" borderId="1" xfId="16890" applyFont="1" applyFill="1" applyBorder="1" applyAlignment="1">
      <alignment horizontal="left" wrapText="1"/>
    </xf>
    <xf numFmtId="165" fontId="74" fillId="0" borderId="1" xfId="0" applyNumberFormat="1" applyFont="1" applyBorder="1" applyAlignment="1">
      <alignment horizontal="right" indent="1"/>
    </xf>
    <xf numFmtId="0" fontId="74" fillId="0" borderId="1" xfId="16890" applyNumberFormat="1" applyFont="1" applyFill="1" applyBorder="1" applyAlignment="1">
      <alignment horizontal="left" wrapText="1"/>
    </xf>
    <xf numFmtId="0" fontId="75" fillId="0" borderId="0" xfId="0" applyFont="1"/>
    <xf numFmtId="0" fontId="30" fillId="0" borderId="1" xfId="16890" applyFont="1" applyFill="1" applyBorder="1" applyAlignment="1">
      <alignment horizontal="left" wrapText="1"/>
    </xf>
    <xf numFmtId="165" fontId="30" fillId="0" borderId="1" xfId="16890" applyNumberFormat="1" applyFont="1" applyFill="1" applyBorder="1" applyAlignment="1">
      <alignment horizontal="right" indent="1"/>
    </xf>
    <xf numFmtId="165" fontId="74" fillId="0" borderId="1" xfId="16890" applyNumberFormat="1" applyFont="1" applyFill="1" applyBorder="1" applyAlignment="1">
      <alignment horizontal="right" indent="1"/>
    </xf>
    <xf numFmtId="0" fontId="47" fillId="0" borderId="19" xfId="0" applyFont="1" applyBorder="1" applyAlignment="1">
      <alignment wrapText="1"/>
    </xf>
    <xf numFmtId="165" fontId="47" fillId="0" borderId="19" xfId="0" applyNumberFormat="1" applyFont="1" applyBorder="1" applyAlignment="1">
      <alignment horizontal="right"/>
    </xf>
    <xf numFmtId="3" fontId="29" fillId="0" borderId="0" xfId="0" applyNumberFormat="1" applyFont="1"/>
    <xf numFmtId="14" fontId="23" fillId="0" borderId="18" xfId="0" applyNumberFormat="1" applyFont="1" applyFill="1" applyBorder="1" applyAlignment="1">
      <alignment horizontal="right" wrapText="1"/>
    </xf>
    <xf numFmtId="1" fontId="64" fillId="0" borderId="0" xfId="0" applyNumberFormat="1" applyFont="1"/>
    <xf numFmtId="165" fontId="30" fillId="0" borderId="0" xfId="0" applyNumberFormat="1" applyFont="1"/>
    <xf numFmtId="0" fontId="76" fillId="0" borderId="0" xfId="0" applyFont="1" applyAlignment="1">
      <alignment vertical="center"/>
    </xf>
    <xf numFmtId="0" fontId="76" fillId="0" borderId="0" xfId="0" applyFont="1" applyAlignment="1">
      <alignment horizontal="right" vertical="center"/>
    </xf>
    <xf numFmtId="0" fontId="77" fillId="0" borderId="0" xfId="0" applyNumberFormat="1" applyFont="1" applyFill="1"/>
    <xf numFmtId="165" fontId="26" fillId="0" borderId="14" xfId="0" applyNumberFormat="1" applyFont="1" applyFill="1" applyBorder="1" applyAlignment="1" applyProtection="1">
      <alignment horizontal="right" indent="1"/>
      <protection locked="0" hidden="1"/>
    </xf>
    <xf numFmtId="165" fontId="16" fillId="0" borderId="14" xfId="0" applyNumberFormat="1" applyFont="1" applyFill="1" applyBorder="1" applyAlignment="1">
      <alignment horizontal="right" indent="1"/>
    </xf>
    <xf numFmtId="165" fontId="16" fillId="0" borderId="24" xfId="0" applyNumberFormat="1" applyFont="1" applyFill="1" applyBorder="1" applyAlignment="1">
      <alignment horizontal="right" indent="1"/>
    </xf>
    <xf numFmtId="14" fontId="50" fillId="0" borderId="23" xfId="0" applyNumberFormat="1" applyFont="1" applyFill="1" applyBorder="1" applyAlignment="1">
      <alignment horizontal="right"/>
    </xf>
    <xf numFmtId="0" fontId="78" fillId="0" borderId="0" xfId="0" applyFont="1" applyFill="1"/>
    <xf numFmtId="0" fontId="78" fillId="0" borderId="0" xfId="0" applyFont="1"/>
    <xf numFmtId="3" fontId="59" fillId="0" borderId="38" xfId="21871" applyNumberFormat="1" applyFont="1" applyFill="1" applyBorder="1" applyAlignment="1">
      <alignment horizontal="right" vertical="center" wrapText="1"/>
    </xf>
    <xf numFmtId="4" fontId="16" fillId="0" borderId="20" xfId="21870" applyNumberFormat="1" applyFont="1" applyFill="1" applyBorder="1" applyAlignment="1">
      <alignment vertical="center" wrapText="1"/>
    </xf>
    <xf numFmtId="0" fontId="79" fillId="0" borderId="0" xfId="0" applyFont="1"/>
    <xf numFmtId="165" fontId="79" fillId="0" borderId="0" xfId="0" applyNumberFormat="1" applyFont="1"/>
    <xf numFmtId="165" fontId="76" fillId="0" borderId="0" xfId="0" applyNumberFormat="1" applyFont="1" applyAlignment="1">
      <alignment horizontal="right" vertical="center"/>
    </xf>
    <xf numFmtId="165" fontId="78" fillId="0" borderId="0" xfId="0" applyNumberFormat="1" applyFont="1"/>
    <xf numFmtId="0" fontId="80" fillId="0" borderId="0" xfId="0" applyFont="1"/>
    <xf numFmtId="14" fontId="46" fillId="0" borderId="0" xfId="16890" applyNumberFormat="1" applyFont="1" applyFill="1" applyBorder="1" applyAlignment="1">
      <alignment horizontal="right" vertical="center" wrapText="1"/>
    </xf>
    <xf numFmtId="0" fontId="29" fillId="0" borderId="0" xfId="0" applyFont="1" applyBorder="1"/>
    <xf numFmtId="4" fontId="81" fillId="0" borderId="18" xfId="16890" applyNumberFormat="1" applyFont="1" applyFill="1" applyBorder="1" applyAlignment="1">
      <alignment horizontal="right" vertical="center" wrapText="1"/>
    </xf>
    <xf numFmtId="165" fontId="21" fillId="0" borderId="0" xfId="0" applyNumberFormat="1" applyFont="1"/>
    <xf numFmtId="4" fontId="40" fillId="0" borderId="0" xfId="0" applyNumberFormat="1" applyFont="1"/>
    <xf numFmtId="0" fontId="40" fillId="0" borderId="0" xfId="0" applyFont="1" applyFill="1"/>
    <xf numFmtId="165" fontId="0" fillId="0" borderId="0" xfId="0" applyNumberFormat="1" applyAlignment="1">
      <alignment horizontal="right" indent="1"/>
    </xf>
    <xf numFmtId="165" fontId="30" fillId="0" borderId="1" xfId="16890" applyNumberFormat="1" applyFont="1" applyFill="1" applyBorder="1" applyAlignment="1">
      <alignment horizontal="left" wrapText="1"/>
    </xf>
    <xf numFmtId="166" fontId="71" fillId="0" borderId="0" xfId="0" applyNumberFormat="1" applyFont="1"/>
    <xf numFmtId="168" fontId="0" fillId="0" borderId="0" xfId="0" applyNumberFormat="1"/>
    <xf numFmtId="3" fontId="0" fillId="0" borderId="0" xfId="0" applyNumberFormat="1"/>
    <xf numFmtId="0" fontId="71" fillId="0" borderId="0" xfId="0" applyFont="1"/>
  </cellXfs>
  <cellStyles count="21876">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GIELDA\PREZENTACJA\Q2%202019\za&#322;&#261;czniki\Quarterly%20Financial_nowy%20format_ca&#322;osc.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DSP\DSG\3Q%202019\Finansowe%20informacje\Wersje%20IAS\IAS%20III%202019v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Wynik odsetkowy"/>
      <sheetName val="Przychody prowizyjne"/>
      <sheetName val="Koszty działania razem"/>
      <sheetName val="Wynik handlowy"/>
      <sheetName val="Należności od klientów"/>
      <sheetName val="Wynik inwestycyjny"/>
      <sheetName val="Rezerwy_RZiS _Q"/>
      <sheetName val="Zobowiązania wobec klientów"/>
      <sheetName val="Należn. i zob. od banków"/>
      <sheetName val="Inwestycyjne aktywa finansowe"/>
      <sheetName val="Aktywa i zobow. fin. do obrotu"/>
      <sheetName val="Pozostałe przychody operacyjne"/>
      <sheetName val="Pozostałe koszty operacyjne"/>
      <sheetName val="Rezerwy_RZiS _Q (2)"/>
      <sheetName val="Wskaźniki "/>
      <sheetName val="Wybrane dane niefinansowe "/>
      <sheetName val="Jakość należności od klientów "/>
      <sheetName val="Arkusz 1"/>
      <sheetName val="Arkusz1"/>
    </sheetNames>
    <sheetDataSet>
      <sheetData sheetId="0"/>
      <sheetData sheetId="1">
        <row r="45">
          <cell r="H45">
            <v>440899</v>
          </cell>
          <cell r="K45">
            <v>2396784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Format"/>
      <sheetName val="słownik"/>
      <sheetName val="kursy"/>
      <sheetName val="wyb dane"/>
      <sheetName val="PL"/>
      <sheetName val="BS"/>
      <sheetName val="bilans jednostkowy przekształco"/>
      <sheetName val="BS skon"/>
      <sheetName val="PL skon"/>
      <sheetName val="BS skon (2)"/>
      <sheetName val="OCI skon"/>
      <sheetName val="kap skons"/>
      <sheetName val="CF skons"/>
      <sheetName val="OCI"/>
      <sheetName val="kapitały "/>
      <sheetName val="CF"/>
      <sheetName val="noty bilansowe"/>
      <sheetName val="Arkusz5"/>
      <sheetName val="noty rachunkowe"/>
      <sheetName val="odsetki"/>
      <sheetName val="nal od klientow"/>
      <sheetName val="do obrotu"/>
      <sheetName val="pochodne zabezpieczające"/>
      <sheetName val="zmiana stanu rezerw kredyt"/>
      <sheetName val="rezerwy na należności"/>
      <sheetName val="inwestycyjne aktywa"/>
      <sheetName val="rezerwy pracownicze"/>
      <sheetName val="zob. z tyt. emisji dł.pap.wart"/>
      <sheetName val="emisje papierów ruchy"/>
      <sheetName val="podporządkowane"/>
      <sheetName val="Azmiana stanu rezerw na sporne"/>
      <sheetName val="segmenty"/>
      <sheetName val="Arezerwy na pozabilans"/>
      <sheetName val="program motyw."/>
      <sheetName val="Świad. na rzecz pracowników"/>
      <sheetName val="KA"/>
      <sheetName val="warunkowe"/>
      <sheetName val="TW stow"/>
      <sheetName val="TW Sant"/>
      <sheetName val="strukt.Gr."/>
      <sheetName val="PODPISY z półrocza"/>
      <sheetName val="CHF"/>
      <sheetName val="Dodat CHF"/>
      <sheetName val="Aktywa z tyt odroczonego"/>
      <sheetName val="Kapital akcyjny"/>
      <sheetName val="Filar 3"/>
      <sheetName val="POCI"/>
      <sheetName val="POCI "/>
      <sheetName val="Aktywa ważone ryzykiem"/>
      <sheetName val="P-TIER 1"/>
      <sheetName val="dane porównawcze"/>
      <sheetName val="Consideration"/>
      <sheetName val="Badwill"/>
      <sheetName val="NAV acquired"/>
      <sheetName val="PL SKONS na"/>
      <sheetName val="CF (2)"/>
      <sheetName val="TLAC"/>
      <sheetName val="Leasing polityka"/>
      <sheetName val="Arkusz6"/>
      <sheetName val="recon"/>
      <sheetName val="LCR Disclosure template PL"/>
      <sheetName val="LCR Disclosure template EN"/>
      <sheetName val="Arkusz4"/>
      <sheetName val="Arkusz3"/>
    </sheetNames>
    <sheetDataSet>
      <sheetData sheetId="0"/>
      <sheetData sheetId="1"/>
      <sheetData sheetId="2"/>
      <sheetData sheetId="3"/>
      <sheetData sheetId="4"/>
      <sheetData sheetId="5"/>
      <sheetData sheetId="6"/>
      <sheetData sheetId="7"/>
      <sheetData sheetId="8">
        <row r="4">
          <cell r="D4">
            <v>7689819</v>
          </cell>
        </row>
        <row r="5">
          <cell r="D5">
            <v>2766181</v>
          </cell>
        </row>
        <row r="6">
          <cell r="D6">
            <v>2776499</v>
          </cell>
        </row>
        <row r="7">
          <cell r="D7">
            <v>38960</v>
          </cell>
        </row>
        <row r="8">
          <cell r="D8">
            <v>143825386</v>
          </cell>
        </row>
        <row r="9">
          <cell r="D9">
            <v>141615368</v>
          </cell>
        </row>
        <row r="10">
          <cell r="D10">
            <v>984048</v>
          </cell>
        </row>
        <row r="11">
          <cell r="D11">
            <v>1225970</v>
          </cell>
        </row>
        <row r="12">
          <cell r="D12">
            <v>223860</v>
          </cell>
        </row>
        <row r="13">
          <cell r="D13">
            <v>38733460</v>
          </cell>
        </row>
        <row r="14">
          <cell r="D14">
            <v>37737367</v>
          </cell>
        </row>
        <row r="15">
          <cell r="D15">
            <v>187335</v>
          </cell>
        </row>
        <row r="16">
          <cell r="D16">
            <v>808758</v>
          </cell>
        </row>
        <row r="17">
          <cell r="D17">
            <v>885208</v>
          </cell>
        </row>
        <row r="18">
          <cell r="D18">
            <v>734570</v>
          </cell>
        </row>
        <row r="19">
          <cell r="D19">
            <v>1712056</v>
          </cell>
        </row>
        <row r="20">
          <cell r="D20">
            <v>744992</v>
          </cell>
        </row>
        <row r="21">
          <cell r="D21">
            <v>894006</v>
          </cell>
        </row>
        <row r="22">
          <cell r="D22">
            <v>1879861</v>
          </cell>
        </row>
        <row r="23">
          <cell r="D23">
            <v>11120</v>
          </cell>
        </row>
        <row r="24">
          <cell r="D24">
            <v>1157007</v>
          </cell>
        </row>
        <row r="27">
          <cell r="D27">
            <v>3997194</v>
          </cell>
        </row>
        <row r="28">
          <cell r="D28">
            <v>1280987</v>
          </cell>
        </row>
        <row r="29">
          <cell r="D29">
            <v>2013675</v>
          </cell>
        </row>
        <row r="30">
          <cell r="D30">
            <v>151026677</v>
          </cell>
        </row>
        <row r="31">
          <cell r="D31">
            <v>1024092</v>
          </cell>
        </row>
        <row r="32">
          <cell r="D32">
            <v>2679254</v>
          </cell>
        </row>
        <row r="33">
          <cell r="D33">
            <v>11234769</v>
          </cell>
        </row>
        <row r="34">
          <cell r="D34">
            <v>753151</v>
          </cell>
        </row>
        <row r="35">
          <cell r="D35">
            <v>350464</v>
          </cell>
        </row>
        <row r="36">
          <cell r="D36">
            <v>56080</v>
          </cell>
        </row>
        <row r="37">
          <cell r="D37">
            <v>241423</v>
          </cell>
        </row>
        <row r="38">
          <cell r="D38">
            <v>2997480</v>
          </cell>
        </row>
        <row r="42">
          <cell r="D42">
            <v>1020883</v>
          </cell>
        </row>
        <row r="43">
          <cell r="D43">
            <v>20126366</v>
          </cell>
        </row>
        <row r="44">
          <cell r="D44">
            <v>1331334</v>
          </cell>
        </row>
        <row r="45">
          <cell r="D45">
            <v>875258</v>
          </cell>
        </row>
        <row r="46">
          <cell r="D46">
            <v>1583558</v>
          </cell>
        </row>
        <row r="47">
          <cell r="D47">
            <v>1480340</v>
          </cell>
        </row>
      </sheetData>
      <sheetData sheetId="9"/>
      <sheetData sheetId="10"/>
      <sheetData sheetId="11"/>
      <sheetData sheetId="12"/>
      <sheetData sheetId="13"/>
      <sheetData sheetId="14"/>
      <sheetData sheetId="15"/>
      <sheetData sheetId="16"/>
      <sheetData sheetId="17"/>
      <sheetData sheetId="18"/>
      <sheetData sheetId="19">
        <row r="86">
          <cell r="B86">
            <v>-32849</v>
          </cell>
        </row>
        <row r="87">
          <cell r="B87">
            <v>-2997</v>
          </cell>
        </row>
        <row r="88">
          <cell r="B88">
            <v>-1610</v>
          </cell>
        </row>
        <row r="89">
          <cell r="B89">
            <v>-7</v>
          </cell>
        </row>
        <row r="90">
          <cell r="B90">
            <v>-12397</v>
          </cell>
        </row>
        <row r="91">
          <cell r="B91">
            <v>-40751</v>
          </cell>
        </row>
        <row r="92">
          <cell r="B92">
            <v>-80745</v>
          </cell>
        </row>
        <row r="93">
          <cell r="B93">
            <v>-28041</v>
          </cell>
        </row>
        <row r="94">
          <cell r="B94">
            <v>-14422</v>
          </cell>
        </row>
        <row r="95">
          <cell r="B95">
            <v>-22522</v>
          </cell>
        </row>
        <row r="96">
          <cell r="B96">
            <v>-19287</v>
          </cell>
        </row>
        <row r="97">
          <cell r="B97">
            <v>-41814</v>
          </cell>
        </row>
        <row r="98">
          <cell r="B98">
            <v>-7552</v>
          </cell>
        </row>
        <row r="99">
          <cell r="B99">
            <v>-10717</v>
          </cell>
        </row>
        <row r="100">
          <cell r="B100">
            <v>-2985</v>
          </cell>
        </row>
        <row r="101">
          <cell r="B101">
            <v>-8897</v>
          </cell>
        </row>
        <row r="102">
          <cell r="B102">
            <v>-7514</v>
          </cell>
        </row>
        <row r="103">
          <cell r="B103">
            <v>-6920</v>
          </cell>
        </row>
        <row r="104">
          <cell r="B104">
            <v>-7692</v>
          </cell>
        </row>
      </sheetData>
      <sheetData sheetId="20"/>
      <sheetData sheetId="21"/>
      <sheetData sheetId="22"/>
      <sheetData sheetId="23"/>
      <sheetData sheetId="24"/>
      <sheetData sheetId="25"/>
      <sheetData sheetId="26">
        <row r="6">
          <cell r="B6">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showGridLines="0" tabSelected="1" zoomScale="66" zoomScaleNormal="66" zoomScaleSheetLayoutView="100" workbookViewId="0">
      <selection activeCell="A50" sqref="A49:A50"/>
    </sheetView>
  </sheetViews>
  <sheetFormatPr defaultColWidth="9.140625" defaultRowHeight="14.25"/>
  <cols>
    <col min="1" max="1" width="51.140625" style="6" customWidth="1"/>
    <col min="2" max="2" width="42.5703125" style="6" customWidth="1"/>
    <col min="3" max="11" width="13.140625" style="6" customWidth="1"/>
    <col min="12" max="13" width="14.5703125" style="38" customWidth="1"/>
    <col min="14" max="14" width="9.140625" style="38"/>
    <col min="15" max="15" width="22.5703125" style="371" customWidth="1"/>
    <col min="16" max="27" width="9.140625" style="38"/>
    <col min="28" max="16384" width="9.140625" style="6"/>
  </cols>
  <sheetData>
    <row r="1" spans="1:15" ht="17.25" customHeight="1" thickBot="1">
      <c r="A1" s="4" t="s">
        <v>87</v>
      </c>
      <c r="B1" s="4" t="s">
        <v>0</v>
      </c>
      <c r="C1" s="5" t="s">
        <v>115</v>
      </c>
      <c r="D1" s="5" t="s">
        <v>111</v>
      </c>
      <c r="E1" s="5" t="s">
        <v>116</v>
      </c>
      <c r="F1" s="5" t="s">
        <v>117</v>
      </c>
      <c r="G1" s="5" t="s">
        <v>118</v>
      </c>
      <c r="H1" s="5" t="s">
        <v>136</v>
      </c>
      <c r="I1" s="5" t="s">
        <v>137</v>
      </c>
      <c r="J1" s="5" t="s">
        <v>146</v>
      </c>
      <c r="K1" s="5" t="s">
        <v>156</v>
      </c>
      <c r="L1" s="5" t="s">
        <v>632</v>
      </c>
      <c r="M1" s="5" t="s">
        <v>669</v>
      </c>
    </row>
    <row r="2" spans="1:15" ht="31.5" customHeight="1">
      <c r="A2" s="7" t="s">
        <v>150</v>
      </c>
      <c r="B2" s="8" t="s">
        <v>151</v>
      </c>
      <c r="C2" s="9">
        <v>1559802</v>
      </c>
      <c r="D2" s="9">
        <v>1620968</v>
      </c>
      <c r="E2" s="9">
        <v>1663808</v>
      </c>
      <c r="F2" s="9">
        <v>1684729</v>
      </c>
      <c r="G2" s="9">
        <f>G3+G4+G5</f>
        <v>1688501</v>
      </c>
      <c r="H2" s="9">
        <f>H3+H4+H5</f>
        <v>1736743</v>
      </c>
      <c r="I2" s="9">
        <v>1805709</v>
      </c>
      <c r="J2" s="9">
        <v>1982843</v>
      </c>
      <c r="K2" s="9">
        <f>K3+K4+K5</f>
        <v>2081699</v>
      </c>
      <c r="L2" s="9">
        <v>2116449</v>
      </c>
      <c r="M2" s="9">
        <v>2166156</v>
      </c>
      <c r="O2" s="372"/>
    </row>
    <row r="3" spans="1:15" ht="28.5" customHeight="1">
      <c r="A3" s="10" t="s">
        <v>119</v>
      </c>
      <c r="B3" s="10" t="s">
        <v>123</v>
      </c>
      <c r="C3" s="11">
        <v>0</v>
      </c>
      <c r="D3" s="11">
        <v>0</v>
      </c>
      <c r="E3" s="11">
        <v>0</v>
      </c>
      <c r="F3" s="11">
        <v>0</v>
      </c>
      <c r="G3" s="11">
        <v>1487943</v>
      </c>
      <c r="H3" s="11">
        <v>1537794</v>
      </c>
      <c r="I3" s="11">
        <v>1584506</v>
      </c>
      <c r="J3" s="11">
        <v>1734889</v>
      </c>
      <c r="K3" s="11">
        <v>1821282</v>
      </c>
      <c r="L3" s="11">
        <v>1869671</v>
      </c>
      <c r="M3" s="11">
        <v>1923854</v>
      </c>
      <c r="O3" s="372"/>
    </row>
    <row r="4" spans="1:15" ht="28.5" customHeight="1">
      <c r="A4" s="10" t="s">
        <v>120</v>
      </c>
      <c r="B4" s="10" t="s">
        <v>124</v>
      </c>
      <c r="C4" s="11">
        <v>0</v>
      </c>
      <c r="D4" s="11">
        <v>0</v>
      </c>
      <c r="E4" s="11">
        <v>0</v>
      </c>
      <c r="F4" s="11">
        <v>0</v>
      </c>
      <c r="G4" s="11">
        <v>163239</v>
      </c>
      <c r="H4" s="11">
        <v>174832</v>
      </c>
      <c r="I4" s="11">
        <v>189226</v>
      </c>
      <c r="J4" s="11">
        <v>206081</v>
      </c>
      <c r="K4" s="11">
        <v>209674</v>
      </c>
      <c r="L4" s="11">
        <v>199210</v>
      </c>
      <c r="M4" s="11">
        <v>209193</v>
      </c>
      <c r="O4" s="372"/>
    </row>
    <row r="5" spans="1:15" ht="28.5" customHeight="1">
      <c r="A5" s="10" t="s">
        <v>121</v>
      </c>
      <c r="B5" s="10" t="s">
        <v>122</v>
      </c>
      <c r="C5" s="11">
        <v>0</v>
      </c>
      <c r="D5" s="11">
        <v>0</v>
      </c>
      <c r="E5" s="11">
        <v>0</v>
      </c>
      <c r="F5" s="11">
        <v>0</v>
      </c>
      <c r="G5" s="11">
        <v>37319</v>
      </c>
      <c r="H5" s="11">
        <v>24117</v>
      </c>
      <c r="I5" s="11">
        <v>31977</v>
      </c>
      <c r="J5" s="11">
        <v>41873</v>
      </c>
      <c r="K5" s="11">
        <v>50743</v>
      </c>
      <c r="L5" s="11">
        <v>47568</v>
      </c>
      <c r="M5" s="11">
        <v>33109</v>
      </c>
      <c r="O5" s="372"/>
    </row>
    <row r="6" spans="1:15" ht="15" customHeight="1">
      <c r="A6" s="12" t="s">
        <v>88</v>
      </c>
      <c r="B6" s="13" t="s">
        <v>50</v>
      </c>
      <c r="C6" s="11">
        <v>-305806</v>
      </c>
      <c r="D6" s="11">
        <v>-318481</v>
      </c>
      <c r="E6" s="11">
        <v>-322842</v>
      </c>
      <c r="F6" s="11">
        <v>-305281</v>
      </c>
      <c r="G6" s="11">
        <v>-298675</v>
      </c>
      <c r="H6" s="11">
        <v>-340536</v>
      </c>
      <c r="I6" s="11">
        <v>-383490</v>
      </c>
      <c r="J6" s="11">
        <v>-448690</v>
      </c>
      <c r="K6" s="11">
        <v>-473099</v>
      </c>
      <c r="L6" s="11">
        <v>-492917</v>
      </c>
      <c r="M6" s="11">
        <v>-465122</v>
      </c>
      <c r="O6" s="372"/>
    </row>
    <row r="7" spans="1:15" ht="15" customHeight="1">
      <c r="A7" s="14" t="s">
        <v>89</v>
      </c>
      <c r="B7" s="15" t="s">
        <v>1</v>
      </c>
      <c r="C7" s="16">
        <f t="shared" ref="C7:K7" si="0">C2+C6</f>
        <v>1253996</v>
      </c>
      <c r="D7" s="16">
        <f t="shared" si="0"/>
        <v>1302487</v>
      </c>
      <c r="E7" s="16">
        <f t="shared" si="0"/>
        <v>1340966</v>
      </c>
      <c r="F7" s="16">
        <f t="shared" si="0"/>
        <v>1379448</v>
      </c>
      <c r="G7" s="16">
        <f t="shared" si="0"/>
        <v>1389826</v>
      </c>
      <c r="H7" s="16">
        <f t="shared" si="0"/>
        <v>1396207</v>
      </c>
      <c r="I7" s="16">
        <f t="shared" si="0"/>
        <v>1422219</v>
      </c>
      <c r="J7" s="16">
        <f t="shared" si="0"/>
        <v>1534153</v>
      </c>
      <c r="K7" s="16">
        <f t="shared" si="0"/>
        <v>1608600</v>
      </c>
      <c r="L7" s="16">
        <v>1623532</v>
      </c>
      <c r="M7" s="16">
        <v>1701034</v>
      </c>
      <c r="O7" s="372"/>
    </row>
    <row r="8" spans="1:15" ht="15" customHeight="1">
      <c r="A8" s="12" t="s">
        <v>90</v>
      </c>
      <c r="B8" s="13" t="s">
        <v>2</v>
      </c>
      <c r="C8" s="11">
        <v>571025</v>
      </c>
      <c r="D8" s="11">
        <v>607881</v>
      </c>
      <c r="E8" s="11">
        <v>654490</v>
      </c>
      <c r="F8" s="11">
        <v>642813</v>
      </c>
      <c r="G8" s="11">
        <v>603973</v>
      </c>
      <c r="H8" s="11">
        <v>649627</v>
      </c>
      <c r="I8" s="11">
        <v>608742</v>
      </c>
      <c r="J8" s="11">
        <v>664230</v>
      </c>
      <c r="K8" s="11">
        <v>629803</v>
      </c>
      <c r="L8" s="11">
        <v>661065</v>
      </c>
      <c r="M8" s="11">
        <v>662229</v>
      </c>
      <c r="O8" s="372"/>
    </row>
    <row r="9" spans="1:15" ht="15" customHeight="1">
      <c r="A9" s="12" t="s">
        <v>91</v>
      </c>
      <c r="B9" s="13" t="s">
        <v>3</v>
      </c>
      <c r="C9" s="11">
        <v>-95832</v>
      </c>
      <c r="D9" s="11">
        <v>-112239</v>
      </c>
      <c r="E9" s="11">
        <v>-127585</v>
      </c>
      <c r="F9" s="11">
        <v>-127427</v>
      </c>
      <c r="G9" s="11">
        <v>-88859</v>
      </c>
      <c r="H9" s="11">
        <v>-119867</v>
      </c>
      <c r="I9" s="11">
        <v>-93092</v>
      </c>
      <c r="J9" s="11">
        <v>-166952</v>
      </c>
      <c r="K9" s="11">
        <v>-109741</v>
      </c>
      <c r="L9" s="11">
        <v>-138708</v>
      </c>
      <c r="M9" s="11">
        <v>-118182</v>
      </c>
      <c r="O9" s="372"/>
    </row>
    <row r="10" spans="1:15" ht="15" customHeight="1">
      <c r="A10" s="14" t="s">
        <v>55</v>
      </c>
      <c r="B10" s="15" t="s">
        <v>4</v>
      </c>
      <c r="C10" s="16">
        <f>C8+C9</f>
        <v>475193</v>
      </c>
      <c r="D10" s="16">
        <f>D8+D9</f>
        <v>495642</v>
      </c>
      <c r="E10" s="16">
        <f>E8+E9</f>
        <v>526905</v>
      </c>
      <c r="F10" s="16">
        <v>515386</v>
      </c>
      <c r="G10" s="16">
        <f>SUM(G8:G9)</f>
        <v>515114</v>
      </c>
      <c r="H10" s="16">
        <f>SUM(H8:H9)</f>
        <v>529760</v>
      </c>
      <c r="I10" s="16">
        <f>SUM(I8:I9)</f>
        <v>515650</v>
      </c>
      <c r="J10" s="16">
        <f>J8+J9</f>
        <v>497278</v>
      </c>
      <c r="K10" s="16">
        <f>K8+K9</f>
        <v>520062</v>
      </c>
      <c r="L10" s="16">
        <v>522357</v>
      </c>
      <c r="M10" s="16">
        <v>544047</v>
      </c>
      <c r="O10" s="372"/>
    </row>
    <row r="11" spans="1:15" ht="15" customHeight="1">
      <c r="A11" s="12" t="s">
        <v>92</v>
      </c>
      <c r="B11" s="13" t="s">
        <v>5</v>
      </c>
      <c r="C11" s="11">
        <v>345</v>
      </c>
      <c r="D11" s="11">
        <v>75579</v>
      </c>
      <c r="E11" s="11">
        <v>712</v>
      </c>
      <c r="F11" s="11">
        <v>180</v>
      </c>
      <c r="G11" s="11">
        <v>185</v>
      </c>
      <c r="H11" s="11">
        <v>98323</v>
      </c>
      <c r="I11" s="11">
        <v>1353</v>
      </c>
      <c r="J11" s="11">
        <v>255</v>
      </c>
      <c r="K11" s="11">
        <v>247</v>
      </c>
      <c r="L11" s="11">
        <v>96993</v>
      </c>
      <c r="M11" s="11">
        <v>1468</v>
      </c>
      <c r="O11" s="372"/>
    </row>
    <row r="12" spans="1:15" ht="15" customHeight="1">
      <c r="A12" s="12" t="s">
        <v>93</v>
      </c>
      <c r="B12" s="13" t="s">
        <v>6</v>
      </c>
      <c r="C12" s="11">
        <v>55858</v>
      </c>
      <c r="D12" s="11">
        <v>36228</v>
      </c>
      <c r="E12" s="11">
        <v>55567</v>
      </c>
      <c r="F12" s="11">
        <v>47321</v>
      </c>
      <c r="G12" s="11">
        <f>-1083</f>
        <v>-1083</v>
      </c>
      <c r="H12" s="11">
        <v>69249</v>
      </c>
      <c r="I12" s="11">
        <v>60451</v>
      </c>
      <c r="J12" s="11">
        <v>15922</v>
      </c>
      <c r="K12" s="11">
        <v>48432</v>
      </c>
      <c r="L12" s="11">
        <v>30201</v>
      </c>
      <c r="M12" s="11">
        <v>63780</v>
      </c>
      <c r="O12" s="372"/>
    </row>
    <row r="13" spans="1:15" ht="15" customHeight="1">
      <c r="A13" s="12" t="s">
        <v>94</v>
      </c>
      <c r="B13" s="13" t="s">
        <v>7</v>
      </c>
      <c r="C13" s="11">
        <v>17177</v>
      </c>
      <c r="D13" s="11">
        <v>10770</v>
      </c>
      <c r="E13" s="11">
        <v>3962</v>
      </c>
      <c r="F13" s="11">
        <v>15593</v>
      </c>
      <c r="G13" s="11">
        <v>3927</v>
      </c>
      <c r="H13" s="11">
        <v>16900</v>
      </c>
      <c r="I13" s="11">
        <v>29449</v>
      </c>
      <c r="J13" s="11">
        <v>-12796</v>
      </c>
      <c r="K13" s="11">
        <v>32855</v>
      </c>
      <c r="L13" s="11">
        <v>61896</v>
      </c>
      <c r="M13" s="11">
        <v>42341</v>
      </c>
      <c r="O13" s="372"/>
    </row>
    <row r="14" spans="1:15" ht="15" customHeight="1">
      <c r="A14" s="12" t="s">
        <v>109</v>
      </c>
      <c r="B14" s="13" t="s">
        <v>54</v>
      </c>
      <c r="C14" s="11">
        <v>3757</v>
      </c>
      <c r="D14" s="11">
        <v>0</v>
      </c>
      <c r="E14" s="11">
        <v>0</v>
      </c>
      <c r="F14" s="11">
        <v>0</v>
      </c>
      <c r="G14" s="11">
        <v>-65</v>
      </c>
      <c r="H14" s="11">
        <v>0</v>
      </c>
      <c r="I14" s="11">
        <v>0</v>
      </c>
      <c r="J14" s="11">
        <v>0</v>
      </c>
      <c r="K14" s="11">
        <v>0</v>
      </c>
      <c r="L14" s="11">
        <v>0</v>
      </c>
      <c r="M14" s="11">
        <v>0</v>
      </c>
      <c r="O14" s="372"/>
    </row>
    <row r="15" spans="1:15" ht="15" customHeight="1">
      <c r="A15" s="12" t="s">
        <v>95</v>
      </c>
      <c r="B15" s="13" t="s">
        <v>8</v>
      </c>
      <c r="C15" s="11">
        <v>42340</v>
      </c>
      <c r="D15" s="11">
        <v>32204</v>
      </c>
      <c r="E15" s="11">
        <v>23671</v>
      </c>
      <c r="F15" s="11">
        <v>52372</v>
      </c>
      <c r="G15" s="11">
        <f>77448</f>
        <v>77448</v>
      </c>
      <c r="H15" s="11">
        <v>76421</v>
      </c>
      <c r="I15" s="11">
        <v>25814</v>
      </c>
      <c r="J15" s="11">
        <v>34159</v>
      </c>
      <c r="K15" s="11">
        <v>34870</v>
      </c>
      <c r="L15" s="11">
        <v>60831</v>
      </c>
      <c r="M15" s="11">
        <v>100956</v>
      </c>
      <c r="O15" s="372"/>
    </row>
    <row r="16" spans="1:15" ht="15" customHeight="1">
      <c r="A16" s="12" t="s">
        <v>154</v>
      </c>
      <c r="B16" s="13" t="s">
        <v>155</v>
      </c>
      <c r="C16" s="11"/>
      <c r="D16" s="11"/>
      <c r="E16" s="11"/>
      <c r="F16" s="11"/>
      <c r="G16" s="11">
        <v>0</v>
      </c>
      <c r="H16" s="11">
        <v>0</v>
      </c>
      <c r="I16" s="11">
        <v>0</v>
      </c>
      <c r="J16" s="11">
        <f>387733+31562</f>
        <v>419295</v>
      </c>
      <c r="K16" s="11">
        <v>0</v>
      </c>
      <c r="L16" s="11">
        <v>0</v>
      </c>
      <c r="M16" s="11">
        <v>0</v>
      </c>
      <c r="O16" s="372"/>
    </row>
    <row r="17" spans="1:27" ht="15" customHeight="1">
      <c r="A17" s="12" t="s">
        <v>139</v>
      </c>
      <c r="B17" s="13" t="s">
        <v>9</v>
      </c>
      <c r="C17" s="11">
        <v>-145512</v>
      </c>
      <c r="D17" s="11">
        <v>-100366</v>
      </c>
      <c r="E17" s="11">
        <v>-231653</v>
      </c>
      <c r="F17" s="11">
        <v>-212942</v>
      </c>
      <c r="G17" s="11">
        <f>-203364</f>
        <v>-203364</v>
      </c>
      <c r="H17" s="11">
        <v>-257876</v>
      </c>
      <c r="I17" s="11">
        <v>-253665</v>
      </c>
      <c r="J17" s="11">
        <v>-370163</v>
      </c>
      <c r="K17" s="11">
        <v>-262688</v>
      </c>
      <c r="L17" s="11">
        <v>-356558</v>
      </c>
      <c r="M17" s="11">
        <v>-336556</v>
      </c>
      <c r="O17" s="372"/>
    </row>
    <row r="18" spans="1:27" ht="15" customHeight="1">
      <c r="A18" s="12" t="s">
        <v>335</v>
      </c>
      <c r="B18" s="13" t="s">
        <v>10</v>
      </c>
      <c r="C18" s="11">
        <f>SUM(C19:C22)</f>
        <v>-865972</v>
      </c>
      <c r="D18" s="11">
        <f>SUM(D19:D22)</f>
        <v>-828582</v>
      </c>
      <c r="E18" s="11">
        <v>-807694</v>
      </c>
      <c r="F18" s="11">
        <v>-870166</v>
      </c>
      <c r="G18" s="11">
        <v>-971151</v>
      </c>
      <c r="H18" s="11">
        <v>-915827</v>
      </c>
      <c r="I18" s="11">
        <v>-916628</v>
      </c>
      <c r="J18" s="11">
        <f>J19+J20+J22</f>
        <v>-965363</v>
      </c>
      <c r="K18" s="11">
        <f>K19+K20+K22+K21</f>
        <v>-1238833</v>
      </c>
      <c r="L18" s="11">
        <v>-1026680</v>
      </c>
      <c r="M18" s="11">
        <v>-982342</v>
      </c>
      <c r="O18" s="372"/>
    </row>
    <row r="19" spans="1:27" s="20" customFormat="1" ht="15" customHeight="1">
      <c r="A19" s="17" t="s">
        <v>140</v>
      </c>
      <c r="B19" s="18" t="s">
        <v>141</v>
      </c>
      <c r="C19" s="19">
        <v>-763710</v>
      </c>
      <c r="D19" s="19">
        <v>-734087</v>
      </c>
      <c r="E19" s="19">
        <v>-686366</v>
      </c>
      <c r="F19" s="19">
        <v>-755269</v>
      </c>
      <c r="G19" s="19">
        <v>-862454</v>
      </c>
      <c r="H19" s="19">
        <v>-751413</v>
      </c>
      <c r="I19" s="19">
        <v>-800454</v>
      </c>
      <c r="J19" s="19">
        <v>-828437</v>
      </c>
      <c r="K19" s="19">
        <v>-1056859</v>
      </c>
      <c r="L19" s="19">
        <v>-813201</v>
      </c>
      <c r="M19" s="19">
        <v>-789211</v>
      </c>
      <c r="N19" s="39"/>
      <c r="O19" s="372"/>
      <c r="P19" s="39"/>
      <c r="Q19" s="39"/>
      <c r="R19" s="39"/>
      <c r="S19" s="39"/>
      <c r="T19" s="39"/>
      <c r="U19" s="39"/>
      <c r="V19" s="39"/>
      <c r="W19" s="39"/>
      <c r="X19" s="39"/>
      <c r="Y19" s="39"/>
      <c r="Z19" s="39"/>
      <c r="AA19" s="39"/>
    </row>
    <row r="20" spans="1:27" s="20" customFormat="1" ht="24.75" customHeight="1">
      <c r="A20" s="17" t="s">
        <v>161</v>
      </c>
      <c r="B20" s="18" t="s">
        <v>11</v>
      </c>
      <c r="C20" s="19">
        <v>-74269</v>
      </c>
      <c r="D20" s="19">
        <v>-77840</v>
      </c>
      <c r="E20" s="19">
        <v>-82167</v>
      </c>
      <c r="F20" s="19">
        <v>-84657</v>
      </c>
      <c r="G20" s="19">
        <v>-82536</v>
      </c>
      <c r="H20" s="19">
        <v>-79866</v>
      </c>
      <c r="I20" s="19">
        <v>-82093</v>
      </c>
      <c r="J20" s="19">
        <v>-88975</v>
      </c>
      <c r="K20" s="19">
        <f>-99583</f>
        <v>-99583</v>
      </c>
      <c r="L20" s="19">
        <v>-102806</v>
      </c>
      <c r="M20" s="19">
        <v>-103264</v>
      </c>
      <c r="N20" s="39"/>
      <c r="O20" s="372"/>
      <c r="P20" s="39"/>
      <c r="Q20" s="39"/>
      <c r="R20" s="39"/>
      <c r="S20" s="39"/>
      <c r="T20" s="39"/>
      <c r="U20" s="39"/>
      <c r="V20" s="39"/>
      <c r="W20" s="39"/>
      <c r="X20" s="39"/>
      <c r="Y20" s="39"/>
      <c r="Z20" s="39"/>
      <c r="AA20" s="39"/>
    </row>
    <row r="21" spans="1:27" s="20" customFormat="1" ht="15" customHeight="1">
      <c r="A21" s="17" t="s">
        <v>162</v>
      </c>
      <c r="B21" s="18" t="s">
        <v>163</v>
      </c>
      <c r="C21" s="19"/>
      <c r="D21" s="19"/>
      <c r="E21" s="19"/>
      <c r="F21" s="19"/>
      <c r="G21" s="19">
        <v>0</v>
      </c>
      <c r="H21" s="19">
        <v>0</v>
      </c>
      <c r="I21" s="19">
        <v>0</v>
      </c>
      <c r="J21" s="19">
        <v>0</v>
      </c>
      <c r="K21" s="19">
        <v>-52998</v>
      </c>
      <c r="L21" s="19">
        <v>-54412</v>
      </c>
      <c r="M21" s="19">
        <v>-54283</v>
      </c>
      <c r="N21" s="39"/>
      <c r="O21" s="372"/>
      <c r="P21" s="39"/>
      <c r="Q21" s="39"/>
      <c r="R21" s="39"/>
      <c r="S21" s="39"/>
      <c r="T21" s="39"/>
      <c r="U21" s="39"/>
      <c r="V21" s="39"/>
      <c r="W21" s="39"/>
      <c r="X21" s="39"/>
      <c r="Y21" s="39"/>
      <c r="Z21" s="39"/>
      <c r="AA21" s="39"/>
    </row>
    <row r="22" spans="1:27" s="20" customFormat="1" ht="15" customHeight="1">
      <c r="A22" s="17" t="s">
        <v>60</v>
      </c>
      <c r="B22" s="18" t="s">
        <v>12</v>
      </c>
      <c r="C22" s="19">
        <v>-27993</v>
      </c>
      <c r="D22" s="19">
        <v>-16655</v>
      </c>
      <c r="E22" s="19">
        <v>-39161</v>
      </c>
      <c r="F22" s="19">
        <v>-30240</v>
      </c>
      <c r="G22" s="19">
        <v>-26161</v>
      </c>
      <c r="H22" s="19">
        <v>-84548</v>
      </c>
      <c r="I22" s="19">
        <v>-34081</v>
      </c>
      <c r="J22" s="19">
        <v>-47951</v>
      </c>
      <c r="K22" s="19">
        <v>-29393</v>
      </c>
      <c r="L22" s="19">
        <v>-56261</v>
      </c>
      <c r="M22" s="19">
        <v>-35584</v>
      </c>
      <c r="N22" s="39"/>
      <c r="O22" s="372"/>
      <c r="P22" s="39"/>
      <c r="Q22" s="39"/>
      <c r="R22" s="39"/>
      <c r="S22" s="39"/>
      <c r="T22" s="39"/>
      <c r="U22" s="39"/>
      <c r="V22" s="39"/>
      <c r="W22" s="39"/>
      <c r="X22" s="39"/>
      <c r="Y22" s="39"/>
      <c r="Z22" s="39"/>
      <c r="AA22" s="39"/>
    </row>
    <row r="23" spans="1:27" ht="32.25" customHeight="1">
      <c r="A23" s="12" t="s">
        <v>110</v>
      </c>
      <c r="B23" s="13" t="s">
        <v>51</v>
      </c>
      <c r="C23" s="11">
        <v>8655</v>
      </c>
      <c r="D23" s="11">
        <v>15157</v>
      </c>
      <c r="E23" s="11">
        <v>14734</v>
      </c>
      <c r="F23" s="11">
        <v>19718</v>
      </c>
      <c r="G23" s="11">
        <v>10998</v>
      </c>
      <c r="H23" s="11">
        <v>14504</v>
      </c>
      <c r="I23" s="11">
        <v>16752</v>
      </c>
      <c r="J23" s="11">
        <v>20413</v>
      </c>
      <c r="K23" s="11">
        <v>14338</v>
      </c>
      <c r="L23" s="11">
        <v>15945</v>
      </c>
      <c r="M23" s="11">
        <v>18641</v>
      </c>
      <c r="O23" s="372"/>
    </row>
    <row r="24" spans="1:27" ht="15" customHeight="1">
      <c r="A24" s="21" t="s">
        <v>101</v>
      </c>
      <c r="B24" s="21" t="s">
        <v>102</v>
      </c>
      <c r="C24" s="22">
        <v>-105809</v>
      </c>
      <c r="D24" s="22">
        <v>-105123</v>
      </c>
      <c r="E24" s="22">
        <v>-105892</v>
      </c>
      <c r="F24" s="22">
        <v>-106991</v>
      </c>
      <c r="G24" s="22">
        <v>-106478</v>
      </c>
      <c r="H24" s="22">
        <v>-112071</v>
      </c>
      <c r="I24" s="22">
        <v>-115052</v>
      </c>
      <c r="J24" s="22">
        <v>-132729</v>
      </c>
      <c r="K24" s="22">
        <v>-142013</v>
      </c>
      <c r="L24" s="22">
        <v>-140854</v>
      </c>
      <c r="M24" s="22">
        <v>-216617</v>
      </c>
      <c r="O24" s="372"/>
    </row>
    <row r="25" spans="1:27" ht="15" customHeight="1">
      <c r="A25" s="14" t="s">
        <v>96</v>
      </c>
      <c r="B25" s="15" t="s">
        <v>13</v>
      </c>
      <c r="C25" s="16">
        <f t="shared" ref="C25:K25" si="1">SUM(C7+C10+C11+C12+C13+C15+C17+C18+C14+C16,C23,C24)</f>
        <v>740028</v>
      </c>
      <c r="D25" s="16">
        <f t="shared" si="1"/>
        <v>933996</v>
      </c>
      <c r="E25" s="16">
        <f t="shared" si="1"/>
        <v>821278</v>
      </c>
      <c r="F25" s="16">
        <f t="shared" si="1"/>
        <v>839919</v>
      </c>
      <c r="G25" s="16">
        <f t="shared" si="1"/>
        <v>715357</v>
      </c>
      <c r="H25" s="16">
        <f t="shared" si="1"/>
        <v>915590</v>
      </c>
      <c r="I25" s="16">
        <f t="shared" si="1"/>
        <v>786343</v>
      </c>
      <c r="J25" s="16">
        <f t="shared" si="1"/>
        <v>1040424</v>
      </c>
      <c r="K25" s="16">
        <f t="shared" si="1"/>
        <v>615870</v>
      </c>
      <c r="L25" s="16">
        <v>887663</v>
      </c>
      <c r="M25" s="16">
        <v>936752</v>
      </c>
      <c r="O25" s="372"/>
    </row>
    <row r="26" spans="1:27" ht="15" customHeight="1">
      <c r="A26" s="23" t="s">
        <v>97</v>
      </c>
      <c r="B26" s="24" t="s">
        <v>14</v>
      </c>
      <c r="C26" s="22">
        <v>-212812</v>
      </c>
      <c r="D26" s="22">
        <v>-199737</v>
      </c>
      <c r="E26" s="22">
        <v>-188610</v>
      </c>
      <c r="F26" s="22">
        <v>-215548</v>
      </c>
      <c r="G26" s="22">
        <v>-180987</v>
      </c>
      <c r="H26" s="22">
        <v>-176520</v>
      </c>
      <c r="I26" s="22">
        <v>-201320</v>
      </c>
      <c r="J26" s="22">
        <v>-168312</v>
      </c>
      <c r="K26" s="22">
        <v>-191634</v>
      </c>
      <c r="L26" s="22">
        <v>-198989</v>
      </c>
      <c r="M26" s="22">
        <v>-227709</v>
      </c>
      <c r="O26" s="372"/>
    </row>
    <row r="27" spans="1:27" ht="15" customHeight="1">
      <c r="A27" s="7" t="s">
        <v>98</v>
      </c>
      <c r="B27" s="8" t="s">
        <v>52</v>
      </c>
      <c r="C27" s="9">
        <f t="shared" ref="C27:K27" si="2">C25+C26</f>
        <v>527216</v>
      </c>
      <c r="D27" s="9">
        <f t="shared" si="2"/>
        <v>734259</v>
      </c>
      <c r="E27" s="9">
        <f t="shared" si="2"/>
        <v>632668</v>
      </c>
      <c r="F27" s="9">
        <f t="shared" si="2"/>
        <v>624371</v>
      </c>
      <c r="G27" s="9">
        <f t="shared" si="2"/>
        <v>534370</v>
      </c>
      <c r="H27" s="9">
        <f t="shared" si="2"/>
        <v>739070</v>
      </c>
      <c r="I27" s="9">
        <f t="shared" si="2"/>
        <v>585023</v>
      </c>
      <c r="J27" s="9">
        <f t="shared" si="2"/>
        <v>872112</v>
      </c>
      <c r="K27" s="9">
        <f t="shared" si="2"/>
        <v>424236</v>
      </c>
      <c r="L27" s="9">
        <v>688674</v>
      </c>
      <c r="M27" s="9">
        <v>709043</v>
      </c>
      <c r="O27" s="372"/>
    </row>
    <row r="28" spans="1:27" ht="15" customHeight="1">
      <c r="A28" s="21" t="s">
        <v>99</v>
      </c>
      <c r="B28" s="21" t="s">
        <v>53</v>
      </c>
      <c r="C28" s="22"/>
      <c r="D28" s="22"/>
      <c r="E28" s="22"/>
      <c r="F28" s="22"/>
      <c r="G28" s="22"/>
      <c r="H28" s="22"/>
      <c r="I28" s="22"/>
      <c r="J28" s="22"/>
      <c r="K28" s="22"/>
      <c r="L28" s="22"/>
      <c r="M28" s="22">
        <v>0</v>
      </c>
      <c r="O28" s="372"/>
    </row>
    <row r="29" spans="1:27" ht="15" customHeight="1">
      <c r="A29" s="12" t="s">
        <v>138</v>
      </c>
      <c r="B29" s="13" t="s">
        <v>142</v>
      </c>
      <c r="C29" s="11">
        <v>453044</v>
      </c>
      <c r="D29" s="11">
        <v>651111</v>
      </c>
      <c r="E29" s="11">
        <v>559908</v>
      </c>
      <c r="F29" s="11">
        <v>548991</v>
      </c>
      <c r="G29" s="11">
        <f>438734+2165</f>
        <v>440899</v>
      </c>
      <c r="H29" s="11">
        <v>651285</v>
      </c>
      <c r="I29" s="11">
        <v>505929</v>
      </c>
      <c r="J29" s="11">
        <f>767109+31562</f>
        <v>798671</v>
      </c>
      <c r="K29" s="11">
        <v>350687</v>
      </c>
      <c r="L29" s="11">
        <v>607214</v>
      </c>
      <c r="M29" s="11">
        <v>625657</v>
      </c>
      <c r="O29" s="372"/>
    </row>
    <row r="30" spans="1:27" ht="15" customHeight="1">
      <c r="A30" s="25" t="s">
        <v>100</v>
      </c>
      <c r="B30" s="25" t="s">
        <v>15</v>
      </c>
      <c r="C30" s="53">
        <v>74172</v>
      </c>
      <c r="D30" s="53">
        <v>83148</v>
      </c>
      <c r="E30" s="53">
        <v>72760</v>
      </c>
      <c r="F30" s="53">
        <v>75380</v>
      </c>
      <c r="G30" s="53">
        <v>93471</v>
      </c>
      <c r="H30" s="53">
        <v>87785</v>
      </c>
      <c r="I30" s="53">
        <v>79094</v>
      </c>
      <c r="J30" s="53">
        <v>73441</v>
      </c>
      <c r="K30" s="53">
        <v>73549</v>
      </c>
      <c r="L30" s="53">
        <v>81460</v>
      </c>
      <c r="M30" s="53">
        <v>83386</v>
      </c>
      <c r="O30" s="372"/>
    </row>
    <row r="31" spans="1:27" s="38" customFormat="1" ht="17.25" customHeight="1">
      <c r="C31" s="38">
        <v>0</v>
      </c>
      <c r="D31" s="38">
        <v>0</v>
      </c>
      <c r="E31" s="38">
        <v>0</v>
      </c>
      <c r="F31" s="38">
        <v>0</v>
      </c>
      <c r="G31" s="38">
        <f>G27-G29-G30</f>
        <v>0</v>
      </c>
      <c r="H31" s="38">
        <f>H27-H29-H30</f>
        <v>0</v>
      </c>
      <c r="I31" s="38">
        <f>I29+I30-I27</f>
        <v>0</v>
      </c>
      <c r="J31" s="38">
        <f>J29+J30-J27</f>
        <v>0</v>
      </c>
      <c r="K31" s="38">
        <f>K29+K30-K27</f>
        <v>0</v>
      </c>
      <c r="O31" s="371"/>
    </row>
    <row r="32" spans="1:27" s="38" customFormat="1">
      <c r="G32" s="38">
        <f>[88]BS!H45</f>
        <v>440899</v>
      </c>
      <c r="O32" s="371"/>
    </row>
    <row r="33" spans="2:15" s="38" customFormat="1">
      <c r="G33" s="38">
        <v>2165</v>
      </c>
      <c r="H33" s="38">
        <v>16332</v>
      </c>
      <c r="I33" s="38">
        <v>10481</v>
      </c>
      <c r="O33" s="371"/>
    </row>
    <row r="34" spans="2:15" s="38" customFormat="1">
      <c r="B34" s="38" t="s">
        <v>147</v>
      </c>
      <c r="C34" s="38">
        <v>11551</v>
      </c>
      <c r="D34" s="38">
        <v>12943</v>
      </c>
      <c r="E34" s="38">
        <v>12967</v>
      </c>
      <c r="F34" s="38">
        <f>13144</f>
        <v>13144</v>
      </c>
      <c r="G34" s="316" t="e">
        <f>#REF!-[88]BS!K45</f>
        <v>#REF!</v>
      </c>
      <c r="H34" s="38">
        <v>15033</v>
      </c>
      <c r="I34" s="38">
        <v>15189</v>
      </c>
      <c r="O34" s="371"/>
    </row>
    <row r="35" spans="2:15" s="38" customFormat="1">
      <c r="G35" s="38">
        <v>18519</v>
      </c>
      <c r="O35" s="371"/>
    </row>
    <row r="36" spans="2:15" s="38" customFormat="1">
      <c r="G36" s="38">
        <v>3927</v>
      </c>
      <c r="O36" s="371"/>
    </row>
    <row r="37" spans="2:15" s="38" customFormat="1">
      <c r="O37" s="371"/>
    </row>
    <row r="38" spans="2:15" s="38" customFormat="1">
      <c r="O38" s="371"/>
    </row>
    <row r="39" spans="2:15" s="38" customFormat="1">
      <c r="O39" s="371"/>
    </row>
    <row r="40" spans="2:15" s="38" customFormat="1">
      <c r="I40" s="38">
        <v>189226</v>
      </c>
      <c r="O40" s="371"/>
    </row>
    <row r="41" spans="2:15" s="38" customFormat="1">
      <c r="I41" s="38">
        <v>31977</v>
      </c>
      <c r="O41" s="371"/>
    </row>
    <row r="42" spans="2:15" s="38" customFormat="1">
      <c r="I42" s="38">
        <v>-383490</v>
      </c>
      <c r="O42" s="371"/>
    </row>
    <row r="43" spans="2:15" s="38" customFormat="1">
      <c r="I43" s="38">
        <f>I38+I42</f>
        <v>-383490</v>
      </c>
      <c r="O43" s="371"/>
    </row>
    <row r="44" spans="2:15" s="38" customFormat="1">
      <c r="I44" s="38">
        <v>608742</v>
      </c>
      <c r="O44" s="371"/>
    </row>
    <row r="45" spans="2:15" s="38" customFormat="1">
      <c r="I45" s="38">
        <v>-93092</v>
      </c>
      <c r="O45" s="371"/>
    </row>
    <row r="46" spans="2:15" s="38" customFormat="1" ht="18.600000000000001" customHeight="1">
      <c r="I46" s="38">
        <f>SUM(I44:I45)</f>
        <v>515650</v>
      </c>
      <c r="O46" s="371"/>
    </row>
    <row r="47" spans="2:15" s="38" customFormat="1">
      <c r="I47" s="38">
        <v>1353</v>
      </c>
      <c r="O47" s="371"/>
    </row>
    <row r="48" spans="2:15" s="38" customFormat="1">
      <c r="I48" s="38">
        <v>57830</v>
      </c>
      <c r="O48" s="371"/>
    </row>
    <row r="49" spans="3:15" s="38" customFormat="1">
      <c r="I49" s="38">
        <v>29449</v>
      </c>
      <c r="O49" s="371"/>
    </row>
    <row r="50" spans="3:15" s="38" customFormat="1">
      <c r="I50" s="38">
        <v>0</v>
      </c>
      <c r="O50" s="371"/>
    </row>
    <row r="51" spans="3:15" s="38" customFormat="1">
      <c r="I51" s="38">
        <v>25814</v>
      </c>
      <c r="O51" s="371"/>
    </row>
    <row r="52" spans="3:15" s="38" customFormat="1">
      <c r="I52" s="38">
        <v>0</v>
      </c>
      <c r="O52" s="371"/>
    </row>
    <row r="53" spans="3:15" s="38" customFormat="1">
      <c r="I53" s="38">
        <v>-251044</v>
      </c>
      <c r="O53" s="371"/>
    </row>
    <row r="54" spans="3:15" s="38" customFormat="1">
      <c r="I54" s="38">
        <v>-916628</v>
      </c>
      <c r="O54" s="371"/>
    </row>
    <row r="55" spans="3:15" s="38" customFormat="1">
      <c r="C55" s="38">
        <f t="shared" ref="C55:K55" si="3">SUM(C10:C16)+C7</f>
        <v>1848666</v>
      </c>
      <c r="D55" s="38">
        <f t="shared" si="3"/>
        <v>1952910</v>
      </c>
      <c r="E55" s="38">
        <f t="shared" si="3"/>
        <v>1951783</v>
      </c>
      <c r="F55" s="38">
        <f t="shared" si="3"/>
        <v>2010300</v>
      </c>
      <c r="G55" s="38">
        <f t="shared" si="3"/>
        <v>1985352</v>
      </c>
      <c r="H55" s="38">
        <f t="shared" si="3"/>
        <v>2186860</v>
      </c>
      <c r="I55" s="38">
        <f t="shared" si="3"/>
        <v>2054936</v>
      </c>
      <c r="J55" s="38">
        <f t="shared" si="3"/>
        <v>2488266</v>
      </c>
      <c r="K55" s="38">
        <f t="shared" si="3"/>
        <v>2245066</v>
      </c>
      <c r="O55" s="371"/>
    </row>
    <row r="56" spans="3:15" s="38" customFormat="1">
      <c r="I56" s="38">
        <v>-82093</v>
      </c>
      <c r="O56" s="371"/>
    </row>
    <row r="57" spans="3:15" s="38" customFormat="1">
      <c r="C57" s="38">
        <f>C29</f>
        <v>453044</v>
      </c>
      <c r="D57" s="38">
        <f t="shared" ref="D57:J57" si="4">D29</f>
        <v>651111</v>
      </c>
      <c r="E57" s="38">
        <f t="shared" si="4"/>
        <v>559908</v>
      </c>
      <c r="F57" s="38">
        <f t="shared" si="4"/>
        <v>548991</v>
      </c>
      <c r="G57" s="38">
        <f t="shared" si="4"/>
        <v>440899</v>
      </c>
      <c r="H57" s="38">
        <f t="shared" si="4"/>
        <v>651285</v>
      </c>
      <c r="I57" s="38">
        <f t="shared" si="4"/>
        <v>505929</v>
      </c>
      <c r="J57" s="38">
        <f t="shared" si="4"/>
        <v>798671</v>
      </c>
      <c r="K57" s="38">
        <f>K29</f>
        <v>350687</v>
      </c>
      <c r="O57" s="371"/>
    </row>
    <row r="58" spans="3:15" s="38" customFormat="1">
      <c r="I58" s="38">
        <v>16752</v>
      </c>
      <c r="O58" s="371"/>
    </row>
    <row r="59" spans="3:15" s="38" customFormat="1">
      <c r="O59" s="371"/>
    </row>
    <row r="60" spans="3:15" s="38" customFormat="1">
      <c r="I60" s="38">
        <v>-115052</v>
      </c>
      <c r="O60" s="371"/>
    </row>
    <row r="61" spans="3:15" s="38" customFormat="1">
      <c r="I61" s="38">
        <f>SUM(I43+I46+I47+I48+I49+I51+I53+I54+I50+I52,I58,I60)</f>
        <v>-1019366</v>
      </c>
      <c r="O61" s="371"/>
    </row>
    <row r="62" spans="3:15" s="38" customFormat="1">
      <c r="O62" s="371"/>
    </row>
    <row r="63" spans="3:15" s="38" customFormat="1">
      <c r="I63" s="38">
        <v>-201319.71102270001</v>
      </c>
      <c r="O63" s="371"/>
    </row>
    <row r="64" spans="3:15" s="38" customFormat="1">
      <c r="O64" s="371"/>
    </row>
    <row r="65" spans="9:15" s="38" customFormat="1">
      <c r="I65" s="38">
        <f>I61+I63</f>
        <v>-1220685.7110227</v>
      </c>
      <c r="O65" s="371"/>
    </row>
    <row r="66" spans="9:15" s="38" customFormat="1">
      <c r="O66" s="371"/>
    </row>
    <row r="67" spans="9:15" s="38" customFormat="1">
      <c r="O67" s="371"/>
    </row>
    <row r="68" spans="9:15" s="38" customFormat="1">
      <c r="I68" s="38">
        <v>505929</v>
      </c>
      <c r="O68" s="371"/>
    </row>
    <row r="69" spans="9:15" s="38" customFormat="1">
      <c r="I69" s="38">
        <v>79094</v>
      </c>
      <c r="O69" s="371"/>
    </row>
    <row r="70" spans="9:15" s="38" customFormat="1">
      <c r="I70" s="38">
        <f>I68+I69-I65</f>
        <v>1805708.7110227</v>
      </c>
      <c r="O70" s="371"/>
    </row>
    <row r="71" spans="9:15" s="38" customFormat="1">
      <c r="O71" s="371"/>
    </row>
    <row r="72" spans="9:15" s="38" customFormat="1">
      <c r="I72" s="38">
        <v>10481</v>
      </c>
      <c r="O72" s="371"/>
    </row>
    <row r="73" spans="9:15" s="38" customFormat="1">
      <c r="O73" s="371"/>
    </row>
    <row r="74" spans="9:15" s="38" customFormat="1">
      <c r="I74" s="38">
        <v>15189</v>
      </c>
      <c r="O74" s="371"/>
    </row>
    <row r="75" spans="9:15" s="38" customFormat="1">
      <c r="O75" s="371"/>
    </row>
    <row r="76" spans="9:15" s="38" customFormat="1">
      <c r="O76" s="371"/>
    </row>
  </sheetData>
  <pageMargins left="0.78740157480314965" right="0.78740157480314965" top="0.98425196850393704" bottom="0.98425196850393704" header="0.51181102362204722" footer="0.51181102362204722"/>
  <pageSetup paperSize="9" scale="4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showGridLines="0" topLeftCell="B1" workbookViewId="0">
      <selection activeCell="O31" sqref="O31"/>
    </sheetView>
  </sheetViews>
  <sheetFormatPr defaultRowHeight="15"/>
  <cols>
    <col min="1" max="1" width="43" customWidth="1"/>
    <col min="2" max="2" width="31.28515625" customWidth="1"/>
    <col min="3" max="10" width="13.5703125" customWidth="1"/>
    <col min="11" max="11" width="12.42578125" style="227" customWidth="1"/>
    <col min="12" max="12" width="12.42578125" customWidth="1"/>
    <col min="13" max="13" width="11.85546875" customWidth="1"/>
  </cols>
  <sheetData>
    <row r="2" spans="1:13" ht="15.75" thickBot="1">
      <c r="A2" s="74" t="s">
        <v>74</v>
      </c>
      <c r="B2" s="74" t="s">
        <v>29</v>
      </c>
      <c r="C2" s="81" t="s">
        <v>166</v>
      </c>
      <c r="D2" s="81" t="s">
        <v>167</v>
      </c>
      <c r="E2" s="81" t="s">
        <v>168</v>
      </c>
      <c r="F2" s="81" t="s">
        <v>169</v>
      </c>
      <c r="G2" s="81" t="s">
        <v>170</v>
      </c>
      <c r="H2" s="81" t="s">
        <v>171</v>
      </c>
      <c r="I2" s="81" t="s">
        <v>172</v>
      </c>
      <c r="J2" s="81" t="s">
        <v>173</v>
      </c>
      <c r="K2" s="234">
        <v>43555</v>
      </c>
      <c r="L2" s="234">
        <v>43646</v>
      </c>
      <c r="M2" s="234">
        <v>43738</v>
      </c>
    </row>
    <row r="3" spans="1:13" s="2" customFormat="1">
      <c r="A3" s="57" t="s">
        <v>311</v>
      </c>
      <c r="B3" s="57" t="s">
        <v>181</v>
      </c>
      <c r="C3" s="238">
        <f t="shared" ref="C3:K3" si="0">SUM(C4:C6)</f>
        <v>64290407</v>
      </c>
      <c r="D3" s="238">
        <f t="shared" si="0"/>
        <v>64704439</v>
      </c>
      <c r="E3" s="238">
        <f t="shared" si="0"/>
        <v>64467644</v>
      </c>
      <c r="F3" s="238">
        <f t="shared" si="0"/>
        <v>64987719</v>
      </c>
      <c r="G3" s="238">
        <f t="shared" si="0"/>
        <v>66073674</v>
      </c>
      <c r="H3" s="238">
        <f t="shared" si="0"/>
        <v>70021925</v>
      </c>
      <c r="I3" s="238">
        <f t="shared" si="0"/>
        <v>72689830</v>
      </c>
      <c r="J3" s="238">
        <f t="shared" si="0"/>
        <v>88211366</v>
      </c>
      <c r="K3" s="239">
        <f t="shared" si="0"/>
        <v>89183307</v>
      </c>
      <c r="L3" s="239">
        <f t="shared" ref="L3:M3" si="1">SUM(L4:L6)</f>
        <v>90496886</v>
      </c>
      <c r="M3" s="239">
        <f t="shared" si="1"/>
        <v>90362151</v>
      </c>
    </row>
    <row r="4" spans="1:13">
      <c r="A4" s="76" t="s">
        <v>312</v>
      </c>
      <c r="B4" s="76" t="s">
        <v>182</v>
      </c>
      <c r="C4" s="80">
        <v>24166929</v>
      </c>
      <c r="D4" s="80">
        <v>23302583</v>
      </c>
      <c r="E4" s="80">
        <v>22826976</v>
      </c>
      <c r="F4" s="80">
        <v>21911544</v>
      </c>
      <c r="G4" s="80">
        <v>22422629</v>
      </c>
      <c r="H4" s="80">
        <v>25414208</v>
      </c>
      <c r="I4" s="80">
        <v>27585917</v>
      </c>
      <c r="J4" s="80">
        <v>32715078</v>
      </c>
      <c r="K4" s="236">
        <v>31969865</v>
      </c>
      <c r="L4" s="236">
        <v>31668319</v>
      </c>
      <c r="M4" s="236">
        <v>31030213</v>
      </c>
    </row>
    <row r="5" spans="1:13">
      <c r="A5" s="76" t="s">
        <v>313</v>
      </c>
      <c r="B5" s="76" t="s">
        <v>183</v>
      </c>
      <c r="C5" s="80">
        <v>39939251</v>
      </c>
      <c r="D5" s="80">
        <v>41246523</v>
      </c>
      <c r="E5" s="80">
        <v>41468506</v>
      </c>
      <c r="F5" s="80">
        <v>42948226</v>
      </c>
      <c r="G5" s="80">
        <v>43484513</v>
      </c>
      <c r="H5" s="80">
        <v>44418447</v>
      </c>
      <c r="I5" s="80">
        <v>44943839</v>
      </c>
      <c r="J5" s="80">
        <v>55308995</v>
      </c>
      <c r="K5" s="236">
        <v>57018431</v>
      </c>
      <c r="L5" s="236">
        <v>58652428</v>
      </c>
      <c r="M5" s="236">
        <v>59144293</v>
      </c>
    </row>
    <row r="6" spans="1:13">
      <c r="A6" s="76" t="s">
        <v>248</v>
      </c>
      <c r="B6" s="76" t="s">
        <v>185</v>
      </c>
      <c r="C6" s="80">
        <v>184227</v>
      </c>
      <c r="D6" s="80">
        <v>155333</v>
      </c>
      <c r="E6" s="80">
        <v>172162</v>
      </c>
      <c r="F6" s="80">
        <v>127949</v>
      </c>
      <c r="G6" s="80">
        <v>166532</v>
      </c>
      <c r="H6" s="80">
        <v>189270</v>
      </c>
      <c r="I6" s="80">
        <v>160074</v>
      </c>
      <c r="J6" s="80">
        <v>187293</v>
      </c>
      <c r="K6" s="236">
        <v>195011</v>
      </c>
      <c r="L6" s="236">
        <v>176139</v>
      </c>
      <c r="M6" s="236">
        <v>187645</v>
      </c>
    </row>
    <row r="7" spans="1:13">
      <c r="A7" s="75" t="s">
        <v>314</v>
      </c>
      <c r="B7" s="75" t="s">
        <v>186</v>
      </c>
      <c r="C7" s="79">
        <f t="shared" ref="C7:K7" si="2">C8+C9+C10+C11+C12</f>
        <v>40057684</v>
      </c>
      <c r="D7" s="79">
        <f t="shared" si="2"/>
        <v>39623549</v>
      </c>
      <c r="E7" s="79">
        <f t="shared" si="2"/>
        <v>41377787</v>
      </c>
      <c r="F7" s="79">
        <f t="shared" si="2"/>
        <v>42170092</v>
      </c>
      <c r="G7" s="79">
        <f t="shared" si="2"/>
        <v>42883938</v>
      </c>
      <c r="H7" s="79">
        <f t="shared" si="2"/>
        <v>46928557</v>
      </c>
      <c r="I7" s="79">
        <f t="shared" si="2"/>
        <v>47487051</v>
      </c>
      <c r="J7" s="79">
        <f t="shared" si="2"/>
        <v>57493542</v>
      </c>
      <c r="K7" s="235">
        <f t="shared" si="2"/>
        <v>54023921</v>
      </c>
      <c r="L7" s="235">
        <f t="shared" ref="L7:M7" si="3">L8+L9+L10+L11+L12</f>
        <v>54682108</v>
      </c>
      <c r="M7" s="235">
        <f t="shared" si="3"/>
        <v>55600095</v>
      </c>
    </row>
    <row r="8" spans="1:13">
      <c r="A8" s="76" t="s">
        <v>313</v>
      </c>
      <c r="B8" s="76" t="s">
        <v>183</v>
      </c>
      <c r="C8" s="80">
        <v>16291067</v>
      </c>
      <c r="D8" s="80">
        <v>16351904</v>
      </c>
      <c r="E8" s="80">
        <v>17380088</v>
      </c>
      <c r="F8" s="80">
        <v>20481778</v>
      </c>
      <c r="G8" s="80">
        <v>18959388</v>
      </c>
      <c r="H8" s="80">
        <v>19066669</v>
      </c>
      <c r="I8" s="80">
        <v>19886405</v>
      </c>
      <c r="J8" s="80">
        <v>27274603</v>
      </c>
      <c r="K8" s="236">
        <v>25645926</v>
      </c>
      <c r="L8" s="236">
        <v>25428773</v>
      </c>
      <c r="M8" s="236">
        <v>26388650</v>
      </c>
    </row>
    <row r="9" spans="1:13">
      <c r="A9" s="76" t="s">
        <v>312</v>
      </c>
      <c r="B9" s="76" t="s">
        <v>182</v>
      </c>
      <c r="C9" s="80">
        <v>19197466</v>
      </c>
      <c r="D9" s="80">
        <v>18941033</v>
      </c>
      <c r="E9" s="80">
        <v>19519392</v>
      </c>
      <c r="F9" s="80">
        <v>17486056</v>
      </c>
      <c r="G9" s="80">
        <v>19366894</v>
      </c>
      <c r="H9" s="80">
        <v>22805832</v>
      </c>
      <c r="I9" s="80">
        <v>23023715</v>
      </c>
      <c r="J9" s="80">
        <v>24690631</v>
      </c>
      <c r="K9" s="236">
        <v>22830997</v>
      </c>
      <c r="L9" s="236">
        <v>23503813</v>
      </c>
      <c r="M9" s="236">
        <v>23627913</v>
      </c>
    </row>
    <row r="10" spans="1:13">
      <c r="A10" s="76" t="s">
        <v>315</v>
      </c>
      <c r="B10" s="76" t="s">
        <v>187</v>
      </c>
      <c r="C10" s="80">
        <v>3891725</v>
      </c>
      <c r="D10" s="80">
        <v>3576636</v>
      </c>
      <c r="E10" s="80">
        <v>3723683</v>
      </c>
      <c r="F10" s="80">
        <v>3552388</v>
      </c>
      <c r="G10" s="80">
        <v>3736007</v>
      </c>
      <c r="H10" s="80">
        <v>4122912</v>
      </c>
      <c r="I10" s="80">
        <v>3800738</v>
      </c>
      <c r="J10" s="80">
        <v>4751949</v>
      </c>
      <c r="K10" s="236">
        <v>4693277</v>
      </c>
      <c r="L10" s="236">
        <v>4739342</v>
      </c>
      <c r="M10" s="236">
        <v>4550174</v>
      </c>
    </row>
    <row r="11" spans="1:13">
      <c r="A11" s="76" t="s">
        <v>316</v>
      </c>
      <c r="B11" s="76" t="s">
        <v>184</v>
      </c>
      <c r="C11" s="80">
        <v>0</v>
      </c>
      <c r="D11" s="80">
        <v>0</v>
      </c>
      <c r="E11" s="80">
        <v>0</v>
      </c>
      <c r="F11" s="80">
        <v>0</v>
      </c>
      <c r="G11" s="80">
        <v>0</v>
      </c>
      <c r="H11" s="80">
        <v>0</v>
      </c>
      <c r="I11" s="80">
        <v>0</v>
      </c>
      <c r="J11" s="80">
        <v>0</v>
      </c>
      <c r="K11" s="236">
        <v>0</v>
      </c>
      <c r="L11" s="236">
        <v>0</v>
      </c>
      <c r="M11" s="236">
        <v>0</v>
      </c>
    </row>
    <row r="12" spans="1:13">
      <c r="A12" s="76" t="s">
        <v>248</v>
      </c>
      <c r="B12" s="76" t="s">
        <v>185</v>
      </c>
      <c r="C12" s="80">
        <v>677426</v>
      </c>
      <c r="D12" s="80">
        <v>753976</v>
      </c>
      <c r="E12" s="80">
        <v>754624</v>
      </c>
      <c r="F12" s="80">
        <v>649870</v>
      </c>
      <c r="G12" s="80">
        <v>821649</v>
      </c>
      <c r="H12" s="80">
        <v>933144</v>
      </c>
      <c r="I12" s="80">
        <v>776193</v>
      </c>
      <c r="J12" s="80">
        <v>776359</v>
      </c>
      <c r="K12" s="236">
        <v>853721</v>
      </c>
      <c r="L12" s="236">
        <v>1010180</v>
      </c>
      <c r="M12" s="236">
        <v>1033358</v>
      </c>
    </row>
    <row r="13" spans="1:13">
      <c r="A13" s="75" t="s">
        <v>317</v>
      </c>
      <c r="B13" s="75" t="s">
        <v>188</v>
      </c>
      <c r="C13" s="79">
        <f t="shared" ref="C13:K13" si="4">SUM(C14:C16)</f>
        <v>4104350</v>
      </c>
      <c r="D13" s="79">
        <f t="shared" si="4"/>
        <v>4783171</v>
      </c>
      <c r="E13" s="79">
        <f t="shared" si="4"/>
        <v>5177348</v>
      </c>
      <c r="F13" s="79">
        <f t="shared" si="4"/>
        <v>4323324</v>
      </c>
      <c r="G13" s="79">
        <f t="shared" si="4"/>
        <v>4618970</v>
      </c>
      <c r="H13" s="79">
        <f t="shared" si="4"/>
        <v>5073833</v>
      </c>
      <c r="I13" s="79">
        <f t="shared" si="4"/>
        <v>4452307</v>
      </c>
      <c r="J13" s="79">
        <f t="shared" si="4"/>
        <v>3911750</v>
      </c>
      <c r="K13" s="235">
        <f t="shared" si="4"/>
        <v>4538626</v>
      </c>
      <c r="L13" s="235">
        <f t="shared" ref="L13:M13" si="5">SUM(L14:L16)</f>
        <v>4496454</v>
      </c>
      <c r="M13" s="235">
        <f t="shared" si="5"/>
        <v>5064431</v>
      </c>
    </row>
    <row r="14" spans="1:13">
      <c r="A14" s="76" t="s">
        <v>313</v>
      </c>
      <c r="B14" s="76" t="s">
        <v>183</v>
      </c>
      <c r="C14" s="80">
        <v>1746282</v>
      </c>
      <c r="D14" s="80">
        <v>1865859</v>
      </c>
      <c r="E14" s="80">
        <v>2166942</v>
      </c>
      <c r="F14" s="80">
        <v>2233410</v>
      </c>
      <c r="G14" s="80">
        <v>1998912</v>
      </c>
      <c r="H14" s="80">
        <v>2088270</v>
      </c>
      <c r="I14" s="80">
        <v>2246004</v>
      </c>
      <c r="J14" s="80">
        <v>2617635</v>
      </c>
      <c r="K14" s="236">
        <v>3282514</v>
      </c>
      <c r="L14" s="236">
        <v>3431396</v>
      </c>
      <c r="M14" s="236">
        <v>3560198</v>
      </c>
    </row>
    <row r="15" spans="1:13">
      <c r="A15" s="76" t="s">
        <v>312</v>
      </c>
      <c r="B15" s="76" t="s">
        <v>182</v>
      </c>
      <c r="C15" s="80">
        <v>2354035</v>
      </c>
      <c r="D15" s="80">
        <v>2888521</v>
      </c>
      <c r="E15" s="80">
        <v>3006372</v>
      </c>
      <c r="F15" s="80">
        <v>2085917</v>
      </c>
      <c r="G15" s="80">
        <v>2616059</v>
      </c>
      <c r="H15" s="80">
        <v>2981535</v>
      </c>
      <c r="I15" s="80">
        <v>2202288</v>
      </c>
      <c r="J15" s="80">
        <v>1290086</v>
      </c>
      <c r="K15" s="236">
        <v>1255923</v>
      </c>
      <c r="L15" s="236">
        <v>1065014</v>
      </c>
      <c r="M15" s="236">
        <v>1504155</v>
      </c>
    </row>
    <row r="16" spans="1:13">
      <c r="A16" s="76" t="s">
        <v>248</v>
      </c>
      <c r="B16" s="76" t="s">
        <v>185</v>
      </c>
      <c r="C16" s="80">
        <v>4033</v>
      </c>
      <c r="D16" s="80">
        <v>28791</v>
      </c>
      <c r="E16" s="80">
        <v>4034</v>
      </c>
      <c r="F16" s="80">
        <v>3997</v>
      </c>
      <c r="G16" s="80">
        <v>3999</v>
      </c>
      <c r="H16" s="80">
        <v>4028</v>
      </c>
      <c r="I16" s="80">
        <v>4015</v>
      </c>
      <c r="J16" s="80">
        <v>4029</v>
      </c>
      <c r="K16" s="236">
        <v>189</v>
      </c>
      <c r="L16" s="236">
        <v>44</v>
      </c>
      <c r="M16" s="236">
        <v>78</v>
      </c>
    </row>
    <row r="17" spans="1:13">
      <c r="A17" s="77" t="s">
        <v>58</v>
      </c>
      <c r="B17" s="77" t="s">
        <v>189</v>
      </c>
      <c r="C17" s="78">
        <f t="shared" ref="C17:K17" si="6">C3+C7+C13</f>
        <v>108452441</v>
      </c>
      <c r="D17" s="78">
        <f t="shared" si="6"/>
        <v>109111159</v>
      </c>
      <c r="E17" s="78">
        <f t="shared" si="6"/>
        <v>111022779</v>
      </c>
      <c r="F17" s="78">
        <f t="shared" si="6"/>
        <v>111481135</v>
      </c>
      <c r="G17" s="78">
        <f t="shared" si="6"/>
        <v>113576582</v>
      </c>
      <c r="H17" s="78">
        <f t="shared" si="6"/>
        <v>122024315</v>
      </c>
      <c r="I17" s="78">
        <f t="shared" si="6"/>
        <v>124629188</v>
      </c>
      <c r="J17" s="78">
        <f t="shared" si="6"/>
        <v>149616658</v>
      </c>
      <c r="K17" s="237">
        <f t="shared" si="6"/>
        <v>147745854</v>
      </c>
      <c r="L17" s="237">
        <f t="shared" ref="L17:M17" si="7">L3+L7+L13</f>
        <v>149675448</v>
      </c>
      <c r="M17" s="237">
        <f t="shared" si="7"/>
        <v>151026677</v>
      </c>
    </row>
    <row r="19" spans="1:13">
      <c r="B19" s="337"/>
      <c r="C19" s="335"/>
      <c r="D19" s="335"/>
      <c r="E19" s="335"/>
      <c r="F19" s="335"/>
      <c r="G19" s="335"/>
      <c r="H19" s="335"/>
      <c r="I19" s="335"/>
      <c r="J19" s="335"/>
      <c r="K19" s="335"/>
      <c r="L19" s="335"/>
    </row>
    <row r="20" spans="1:13">
      <c r="C20" s="336"/>
      <c r="D20" s="336"/>
      <c r="E20" s="336"/>
      <c r="F20" s="336"/>
      <c r="G20" s="336"/>
      <c r="H20" s="336"/>
      <c r="I20" s="336"/>
      <c r="J20" s="336"/>
      <c r="K20" s="336"/>
      <c r="L20" s="336"/>
    </row>
    <row r="21" spans="1:13" s="3" customFormat="1">
      <c r="K21" s="227"/>
    </row>
  </sheetData>
  <customSheetViews>
    <customSheetView guid="{8DA78CF1-615A-4626-9893-6751995631A4}" topLeftCell="B1">
      <selection activeCell="I24" sqref="I24"/>
      <pageMargins left="0.7" right="0.7" top="0.75" bottom="0.75" header="0.3" footer="0.3"/>
    </customSheetView>
    <customSheetView guid="{899D69CD-4B7E-42BC-9944-5BD922EB798C}">
      <selection activeCell="C38" sqref="C38"/>
      <pageMargins left="0.7" right="0.7" top="0.75" bottom="0.75" header="0.3" footer="0.3"/>
    </customSheetView>
    <customSheetView guid="{687A4863-1825-4D63-B732-E76682E6DE4F}" showGridLines="0" topLeftCell="B13">
      <selection activeCell="B19" sqref="A19:XFD20"/>
      <pageMargins left="0.7" right="0.7" top="0.75" bottom="0.75" header="0.3" footer="0.3"/>
      <pageSetup paperSize="9" orientation="portrait" r:id="rId1"/>
    </customSheetView>
    <customSheetView guid="{57267270-6A97-4850-9DB6-FE6B399379AA}" topLeftCell="B1">
      <selection activeCell="O15" sqref="O15"/>
      <pageMargins left="0.7" right="0.7" top="0.75" bottom="0.75" header="0.3" footer="0.3"/>
    </customSheetView>
    <customSheetView guid="{25FAB884-5E17-4008-8139-33D910C7DEFE}" showGridLines="0">
      <selection activeCell="K14" sqref="K14:K16"/>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2"/>
    </customSheetView>
    <customSheetView guid="{9AF4A83C-CF57-4B40-8A74-6A0EA6C2FE5C}">
      <selection activeCell="A25" sqref="A25"/>
      <pageMargins left="0.7" right="0.7" top="0.75" bottom="0.75" header="0.3" footer="0.3"/>
    </customSheetView>
  </customSheetView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workbookViewId="0">
      <pane xSplit="2" ySplit="1" topLeftCell="C2" activePane="bottomRight" state="frozen"/>
      <selection pane="topRight" activeCell="C1" sqref="C1"/>
      <selection pane="bottomLeft" activeCell="A2" sqref="A2"/>
      <selection pane="bottomRight" activeCell="M22" sqref="M22"/>
    </sheetView>
  </sheetViews>
  <sheetFormatPr defaultColWidth="9.140625" defaultRowHeight="12.75"/>
  <cols>
    <col min="1" max="2" width="30.7109375" style="117" customWidth="1"/>
    <col min="3" max="13" width="15.7109375" style="117" customWidth="1"/>
    <col min="14" max="18" width="9.140625" style="117" customWidth="1"/>
    <col min="19" max="16384" width="9.140625" style="117"/>
  </cols>
  <sheetData>
    <row r="1" spans="1:18" ht="36.6" customHeight="1" thickBot="1">
      <c r="A1" s="74" t="s">
        <v>62</v>
      </c>
      <c r="B1" s="74" t="s">
        <v>17</v>
      </c>
      <c r="C1" s="167">
        <v>42825</v>
      </c>
      <c r="D1" s="167">
        <v>42916</v>
      </c>
      <c r="E1" s="167">
        <v>43008</v>
      </c>
      <c r="F1" s="167">
        <v>43100</v>
      </c>
      <c r="G1" s="167">
        <v>43190</v>
      </c>
      <c r="H1" s="167">
        <v>43281</v>
      </c>
      <c r="I1" s="167">
        <v>43373</v>
      </c>
      <c r="J1" s="167">
        <v>43465</v>
      </c>
      <c r="K1" s="167">
        <v>43555</v>
      </c>
      <c r="L1" s="167">
        <v>43646</v>
      </c>
      <c r="M1" s="167">
        <v>43738</v>
      </c>
      <c r="N1" s="168"/>
      <c r="O1" s="168"/>
      <c r="P1" s="168"/>
      <c r="Q1" s="168"/>
      <c r="R1" s="168"/>
    </row>
    <row r="2" spans="1:18" ht="15" customHeight="1">
      <c r="A2" s="169" t="s">
        <v>416</v>
      </c>
      <c r="B2" s="170" t="s">
        <v>419</v>
      </c>
      <c r="C2" s="171">
        <v>619378</v>
      </c>
      <c r="D2" s="171">
        <v>7534</v>
      </c>
      <c r="E2" s="171">
        <v>504264</v>
      </c>
      <c r="F2" s="171">
        <v>850541</v>
      </c>
      <c r="G2" s="171">
        <v>356604</v>
      </c>
      <c r="H2" s="171">
        <v>10134</v>
      </c>
      <c r="I2" s="171">
        <v>138554</v>
      </c>
      <c r="J2" s="171">
        <v>1159923</v>
      </c>
      <c r="K2" s="171">
        <v>107319</v>
      </c>
      <c r="L2" s="364">
        <v>322868</v>
      </c>
      <c r="M2" s="364">
        <v>284342</v>
      </c>
    </row>
    <row r="3" spans="1:18" ht="15" customHeight="1">
      <c r="A3" s="169" t="s">
        <v>417</v>
      </c>
      <c r="B3" s="170" t="s">
        <v>420</v>
      </c>
      <c r="C3" s="171">
        <v>1998736</v>
      </c>
      <c r="D3" s="171">
        <v>1863219</v>
      </c>
      <c r="E3" s="171">
        <v>1674779</v>
      </c>
      <c r="F3" s="171">
        <v>1285933</v>
      </c>
      <c r="G3" s="171">
        <v>1453995</v>
      </c>
      <c r="H3" s="171">
        <v>1694468</v>
      </c>
      <c r="I3" s="171">
        <v>1605492</v>
      </c>
      <c r="J3" s="171">
        <v>1776358</v>
      </c>
      <c r="K3" s="171">
        <v>1593325</v>
      </c>
      <c r="L3" s="364">
        <v>1988052</v>
      </c>
      <c r="M3" s="364">
        <v>2481925</v>
      </c>
    </row>
    <row r="4" spans="1:18" s="1" customFormat="1" ht="15" customHeight="1">
      <c r="A4" s="172" t="s">
        <v>309</v>
      </c>
      <c r="B4" s="173" t="s">
        <v>179</v>
      </c>
      <c r="C4" s="174">
        <f>SUM(C2:C3)</f>
        <v>2618114</v>
      </c>
      <c r="D4" s="174">
        <f t="shared" ref="D4:L4" si="0">SUM(D2:D3)</f>
        <v>1870753</v>
      </c>
      <c r="E4" s="174">
        <f t="shared" si="0"/>
        <v>2179043</v>
      </c>
      <c r="F4" s="174">
        <f t="shared" si="0"/>
        <v>2136474</v>
      </c>
      <c r="G4" s="174">
        <f t="shared" si="0"/>
        <v>1810599</v>
      </c>
      <c r="H4" s="174">
        <f t="shared" si="0"/>
        <v>1704602</v>
      </c>
      <c r="I4" s="174">
        <f t="shared" si="0"/>
        <v>1744046</v>
      </c>
      <c r="J4" s="174">
        <f t="shared" si="0"/>
        <v>2936281</v>
      </c>
      <c r="K4" s="174">
        <f t="shared" si="0"/>
        <v>1700644</v>
      </c>
      <c r="L4" s="239">
        <f t="shared" si="0"/>
        <v>2310920</v>
      </c>
      <c r="M4" s="239">
        <f>SUM(M2:M3)</f>
        <v>2766267</v>
      </c>
    </row>
    <row r="5" spans="1:18" ht="15" customHeight="1">
      <c r="A5" s="169" t="s">
        <v>418</v>
      </c>
      <c r="B5" s="170" t="s">
        <v>421</v>
      </c>
      <c r="C5" s="171">
        <v>0</v>
      </c>
      <c r="D5" s="171">
        <v>0</v>
      </c>
      <c r="E5" s="171">
        <v>0</v>
      </c>
      <c r="F5" s="171">
        <v>0</v>
      </c>
      <c r="G5" s="171">
        <v>0</v>
      </c>
      <c r="H5" s="171">
        <v>-67</v>
      </c>
      <c r="I5" s="171">
        <v>-71</v>
      </c>
      <c r="J5" s="171">
        <v>-67</v>
      </c>
      <c r="K5" s="171">
        <v>-67</v>
      </c>
      <c r="L5" s="364">
        <v>-84</v>
      </c>
      <c r="M5" s="364">
        <v>-86</v>
      </c>
    </row>
    <row r="6" spans="1:18" s="1" customFormat="1">
      <c r="A6" s="111" t="s">
        <v>58</v>
      </c>
      <c r="B6" s="111" t="s">
        <v>43</v>
      </c>
      <c r="C6" s="112">
        <f>SUM(C4:C5)</f>
        <v>2618114</v>
      </c>
      <c r="D6" s="112">
        <f t="shared" ref="D6:L6" si="1">SUM(D4:D5)</f>
        <v>1870753</v>
      </c>
      <c r="E6" s="112">
        <f t="shared" si="1"/>
        <v>2179043</v>
      </c>
      <c r="F6" s="112">
        <f t="shared" si="1"/>
        <v>2136474</v>
      </c>
      <c r="G6" s="112">
        <f t="shared" si="1"/>
        <v>1810599</v>
      </c>
      <c r="H6" s="112">
        <f t="shared" si="1"/>
        <v>1704535</v>
      </c>
      <c r="I6" s="112">
        <f t="shared" si="1"/>
        <v>1743975</v>
      </c>
      <c r="J6" s="112">
        <f t="shared" si="1"/>
        <v>2936214</v>
      </c>
      <c r="K6" s="112">
        <f t="shared" si="1"/>
        <v>1700577</v>
      </c>
      <c r="L6" s="61">
        <f t="shared" si="1"/>
        <v>2310836</v>
      </c>
      <c r="M6" s="61">
        <f>SUM(M4:M5)</f>
        <v>2766181</v>
      </c>
    </row>
    <row r="7" spans="1:18" s="178" customFormat="1" ht="15" customHeight="1">
      <c r="A7" s="175"/>
      <c r="B7" s="176"/>
      <c r="C7" s="177"/>
      <c r="D7" s="177"/>
      <c r="E7" s="177"/>
      <c r="F7" s="177"/>
      <c r="G7" s="177"/>
      <c r="H7" s="177"/>
      <c r="I7" s="177"/>
      <c r="J7" s="177"/>
      <c r="K7" s="177"/>
      <c r="L7" s="365"/>
      <c r="M7" s="365"/>
    </row>
    <row r="8" spans="1:18" ht="23.25" customHeight="1" thickBot="1">
      <c r="A8" s="74" t="s">
        <v>73</v>
      </c>
      <c r="B8" s="74" t="s">
        <v>27</v>
      </c>
      <c r="C8" s="167">
        <f>C1</f>
        <v>42825</v>
      </c>
      <c r="D8" s="167">
        <f t="shared" ref="D8:L8" si="2">D1</f>
        <v>42916</v>
      </c>
      <c r="E8" s="167">
        <f t="shared" si="2"/>
        <v>43008</v>
      </c>
      <c r="F8" s="167">
        <f t="shared" si="2"/>
        <v>43100</v>
      </c>
      <c r="G8" s="167">
        <f t="shared" si="2"/>
        <v>43190</v>
      </c>
      <c r="H8" s="167">
        <f t="shared" si="2"/>
        <v>43281</v>
      </c>
      <c r="I8" s="167">
        <f t="shared" si="2"/>
        <v>43373</v>
      </c>
      <c r="J8" s="167">
        <f t="shared" si="2"/>
        <v>43465</v>
      </c>
      <c r="K8" s="167">
        <f t="shared" si="2"/>
        <v>43555</v>
      </c>
      <c r="L8" s="366">
        <f t="shared" si="2"/>
        <v>43646</v>
      </c>
      <c r="M8" s="366">
        <f>M1</f>
        <v>43738</v>
      </c>
      <c r="N8" s="168"/>
      <c r="O8" s="168"/>
      <c r="P8" s="168"/>
      <c r="Q8" s="168"/>
      <c r="R8" s="168"/>
    </row>
    <row r="9" spans="1:18" ht="15" customHeight="1">
      <c r="A9" s="169" t="s">
        <v>422</v>
      </c>
      <c r="B9" s="170" t="s">
        <v>424</v>
      </c>
      <c r="C9" s="171">
        <v>48352</v>
      </c>
      <c r="D9" s="171">
        <v>85606</v>
      </c>
      <c r="E9" s="171">
        <v>83774</v>
      </c>
      <c r="F9" s="171">
        <v>64023</v>
      </c>
      <c r="G9" s="171">
        <v>646732</v>
      </c>
      <c r="H9" s="171">
        <v>203110</v>
      </c>
      <c r="I9" s="171">
        <v>162144</v>
      </c>
      <c r="J9" s="171">
        <v>144906</v>
      </c>
      <c r="K9" s="171">
        <v>173553</v>
      </c>
      <c r="L9" s="364">
        <v>459178</v>
      </c>
      <c r="M9" s="364">
        <v>422961</v>
      </c>
    </row>
    <row r="10" spans="1:18" ht="15" customHeight="1">
      <c r="A10" s="169" t="s">
        <v>423</v>
      </c>
      <c r="B10" s="170" t="s">
        <v>425</v>
      </c>
      <c r="C10" s="171">
        <v>2015734</v>
      </c>
      <c r="D10" s="171">
        <v>1899123</v>
      </c>
      <c r="E10" s="171">
        <v>2003051</v>
      </c>
      <c r="F10" s="171">
        <v>1994759</v>
      </c>
      <c r="G10" s="171">
        <v>1778399</v>
      </c>
      <c r="H10" s="171">
        <v>1946265</v>
      </c>
      <c r="I10" s="171">
        <v>2322750</v>
      </c>
      <c r="J10" s="171">
        <v>1733724</v>
      </c>
      <c r="K10" s="171">
        <v>1743771</v>
      </c>
      <c r="L10" s="364">
        <v>2003749</v>
      </c>
      <c r="M10" s="364">
        <v>2264498</v>
      </c>
    </row>
    <row r="11" spans="1:18" ht="15" customHeight="1">
      <c r="A11" s="169" t="s">
        <v>417</v>
      </c>
      <c r="B11" s="170" t="s">
        <v>420</v>
      </c>
      <c r="C11" s="171">
        <v>571522</v>
      </c>
      <c r="D11" s="171">
        <v>606878</v>
      </c>
      <c r="E11" s="171">
        <v>643656</v>
      </c>
      <c r="F11" s="171">
        <v>724301</v>
      </c>
      <c r="G11" s="171">
        <v>1412959</v>
      </c>
      <c r="H11" s="171">
        <v>1103211</v>
      </c>
      <c r="I11" s="171">
        <v>1161139</v>
      </c>
      <c r="J11" s="171">
        <v>954298</v>
      </c>
      <c r="K11" s="171">
        <v>1082645</v>
      </c>
      <c r="L11" s="364">
        <v>993407</v>
      </c>
      <c r="M11" s="364">
        <v>1309735</v>
      </c>
    </row>
    <row r="12" spans="1:18" s="1" customFormat="1">
      <c r="A12" s="111" t="s">
        <v>58</v>
      </c>
      <c r="B12" s="111" t="s">
        <v>43</v>
      </c>
      <c r="C12" s="112">
        <f>SUM(C9:C11)</f>
        <v>2635608</v>
      </c>
      <c r="D12" s="112">
        <f t="shared" ref="D12:L12" si="3">SUM(D9:D11)</f>
        <v>2591607</v>
      </c>
      <c r="E12" s="112">
        <f t="shared" si="3"/>
        <v>2730481</v>
      </c>
      <c r="F12" s="112">
        <f t="shared" si="3"/>
        <v>2783083</v>
      </c>
      <c r="G12" s="112">
        <f t="shared" si="3"/>
        <v>3838090</v>
      </c>
      <c r="H12" s="112">
        <f t="shared" si="3"/>
        <v>3252586</v>
      </c>
      <c r="I12" s="112">
        <f t="shared" si="3"/>
        <v>3646033</v>
      </c>
      <c r="J12" s="112">
        <f t="shared" si="3"/>
        <v>2832928</v>
      </c>
      <c r="K12" s="112">
        <f t="shared" si="3"/>
        <v>2999969</v>
      </c>
      <c r="L12" s="61">
        <f t="shared" si="3"/>
        <v>3456334</v>
      </c>
      <c r="M12" s="61">
        <f>SUM(M9:M11)</f>
        <v>3997194</v>
      </c>
    </row>
    <row r="13" spans="1:18" ht="18" customHeight="1">
      <c r="A13" s="175"/>
      <c r="B13" s="176"/>
      <c r="C13" s="177"/>
      <c r="D13" s="177"/>
      <c r="E13" s="177"/>
      <c r="F13" s="177"/>
      <c r="G13" s="177"/>
      <c r="H13" s="177"/>
      <c r="I13" s="177"/>
      <c r="J13" s="177"/>
      <c r="K13" s="177"/>
      <c r="L13" s="177"/>
      <c r="M13" s="177"/>
    </row>
    <row r="14" spans="1:18" s="182" customFormat="1" ht="15" customHeight="1">
      <c r="A14" s="179"/>
      <c r="B14" s="180"/>
      <c r="C14" s="181"/>
      <c r="D14" s="181"/>
      <c r="E14" s="181"/>
      <c r="F14" s="181"/>
      <c r="G14" s="181"/>
      <c r="H14" s="181"/>
      <c r="I14" s="181"/>
      <c r="J14" s="181"/>
      <c r="K14" s="181"/>
      <c r="L14" s="181"/>
      <c r="M14" s="181"/>
    </row>
    <row r="15" spans="1:18" s="182" customFormat="1" ht="15" customHeight="1">
      <c r="A15" s="179"/>
      <c r="B15" s="180"/>
      <c r="C15" s="181"/>
      <c r="D15" s="181"/>
      <c r="E15" s="181"/>
      <c r="F15" s="181"/>
      <c r="G15" s="181"/>
      <c r="H15" s="181"/>
      <c r="I15" s="181"/>
      <c r="J15" s="181"/>
      <c r="K15" s="181"/>
      <c r="L15" s="181"/>
      <c r="M15" s="181"/>
    </row>
    <row r="16" spans="1:18" s="185" customFormat="1" ht="15" customHeight="1">
      <c r="A16" s="179"/>
      <c r="B16" s="183"/>
      <c r="C16" s="184"/>
      <c r="D16" s="184"/>
      <c r="E16" s="184"/>
      <c r="F16" s="184"/>
      <c r="G16" s="184"/>
      <c r="H16" s="184"/>
      <c r="I16" s="184"/>
      <c r="J16" s="184"/>
      <c r="K16" s="184"/>
      <c r="L16" s="184"/>
      <c r="M16" s="184"/>
    </row>
    <row r="17" spans="1:13" s="182" customFormat="1" ht="33" customHeight="1">
      <c r="A17" s="179"/>
      <c r="B17" s="179"/>
      <c r="C17" s="181"/>
      <c r="D17" s="181"/>
      <c r="E17" s="181"/>
      <c r="F17" s="181"/>
      <c r="G17" s="181"/>
      <c r="H17" s="181"/>
      <c r="I17" s="181"/>
      <c r="J17" s="181"/>
      <c r="K17" s="181"/>
      <c r="L17" s="181"/>
      <c r="M17" s="181"/>
    </row>
    <row r="18" spans="1:13" s="182" customFormat="1" ht="15" customHeight="1">
      <c r="A18" s="179"/>
      <c r="B18" s="180"/>
      <c r="C18" s="181"/>
      <c r="D18" s="181"/>
      <c r="E18" s="181"/>
      <c r="F18" s="181"/>
      <c r="G18" s="181"/>
      <c r="H18" s="181"/>
      <c r="I18" s="181"/>
      <c r="J18" s="181"/>
      <c r="K18" s="181"/>
      <c r="L18" s="181"/>
      <c r="M18" s="181"/>
    </row>
    <row r="19" spans="1:13" s="182" customFormat="1" ht="15" customHeight="1">
      <c r="A19" s="179"/>
      <c r="B19" s="180"/>
      <c r="C19" s="181"/>
      <c r="D19" s="181"/>
      <c r="E19" s="181"/>
      <c r="F19" s="181"/>
      <c r="G19" s="181"/>
      <c r="H19" s="181"/>
      <c r="I19" s="181"/>
      <c r="J19" s="181"/>
      <c r="K19" s="181"/>
      <c r="L19" s="181"/>
      <c r="M19" s="181"/>
    </row>
    <row r="20" spans="1:13" s="182" customFormat="1" ht="15" customHeight="1">
      <c r="A20" s="179"/>
      <c r="B20" s="180"/>
      <c r="C20" s="181"/>
      <c r="D20" s="181"/>
      <c r="E20" s="181"/>
      <c r="F20" s="181"/>
      <c r="G20" s="181"/>
      <c r="H20" s="181"/>
      <c r="I20" s="181"/>
      <c r="J20" s="181"/>
      <c r="K20" s="181"/>
      <c r="L20" s="181"/>
      <c r="M20" s="181"/>
    </row>
    <row r="21" spans="1:13" s="182" customFormat="1" ht="15" customHeight="1">
      <c r="A21" s="186"/>
      <c r="B21" s="187"/>
      <c r="C21" s="181"/>
      <c r="D21" s="181"/>
      <c r="E21" s="181"/>
      <c r="F21" s="181"/>
      <c r="G21" s="181"/>
      <c r="H21" s="181"/>
      <c r="I21" s="181"/>
      <c r="J21" s="181"/>
      <c r="K21" s="181"/>
      <c r="L21" s="181"/>
      <c r="M21" s="181"/>
    </row>
    <row r="22" spans="1:13" s="182" customFormat="1" ht="15" customHeight="1">
      <c r="A22" s="186"/>
      <c r="B22" s="187"/>
      <c r="C22" s="181"/>
      <c r="D22" s="181"/>
      <c r="E22" s="181"/>
      <c r="F22" s="181"/>
      <c r="G22" s="181"/>
      <c r="H22" s="181"/>
      <c r="I22" s="181"/>
      <c r="J22" s="181"/>
      <c r="K22" s="181"/>
      <c r="L22" s="181"/>
      <c r="M22" s="181"/>
    </row>
    <row r="23" spans="1:13" s="185" customFormat="1" ht="15" customHeight="1">
      <c r="A23" s="186"/>
      <c r="B23" s="187"/>
      <c r="C23" s="181"/>
      <c r="D23" s="181"/>
      <c r="E23" s="181"/>
      <c r="F23" s="181"/>
      <c r="G23" s="181"/>
      <c r="H23" s="181"/>
      <c r="I23" s="181"/>
      <c r="J23" s="181"/>
      <c r="K23" s="181"/>
      <c r="L23" s="181"/>
      <c r="M23" s="181"/>
    </row>
    <row r="24" spans="1:13" s="182" customFormat="1" ht="15" customHeight="1">
      <c r="A24" s="179"/>
      <c r="B24" s="180"/>
      <c r="C24" s="181"/>
      <c r="D24" s="181"/>
      <c r="E24" s="181"/>
      <c r="F24" s="181"/>
      <c r="G24" s="181"/>
      <c r="H24" s="181"/>
      <c r="I24" s="181"/>
      <c r="J24" s="181"/>
      <c r="K24" s="181"/>
      <c r="L24" s="181"/>
      <c r="M24" s="181"/>
    </row>
    <row r="25" spans="1:13" s="185" customFormat="1" ht="15" customHeight="1">
      <c r="A25" s="188"/>
      <c r="B25" s="188"/>
      <c r="C25" s="184"/>
      <c r="D25" s="184"/>
      <c r="E25" s="184"/>
      <c r="F25" s="184"/>
      <c r="G25" s="184"/>
      <c r="H25" s="184"/>
      <c r="I25" s="184"/>
      <c r="J25" s="184"/>
      <c r="K25" s="184"/>
      <c r="L25" s="184"/>
      <c r="M25" s="184"/>
    </row>
    <row r="26" spans="1:13" s="182" customFormat="1"/>
    <row r="27" spans="1:13" s="182" customFormat="1"/>
  </sheetData>
  <customSheetViews>
    <customSheetView guid="{8DA78CF1-615A-4626-9893-6751995631A4}" showGridLines="0">
      <pane xSplit="2" ySplit="1" topLeftCell="E2" activePane="bottomRight" state="frozen"/>
      <selection pane="bottomRight" activeCell="M14" sqref="M14"/>
      <pageMargins left="0.7" right="0.7" top="0.75" bottom="0.75" header="0.3" footer="0.3"/>
      <pageSetup paperSize="9" orientation="portrait" horizontalDpi="1200" verticalDpi="1200" r:id="rId1"/>
    </customSheetView>
    <customSheetView guid="{899D69CD-4B7E-42BC-9944-5BD922EB798C}" showGridLines="0">
      <pane xSplit="2" ySplit="1" topLeftCell="C2" activePane="bottomRight" state="frozen"/>
      <selection pane="bottomRight" activeCell="J23" sqref="J23"/>
      <pageMargins left="0.7" right="0.7" top="0.75" bottom="0.75" header="0.3" footer="0.3"/>
    </customSheetView>
    <customSheetView guid="{687A4863-1825-4D63-B732-E76682E6DE4F}" showGridLines="0">
      <pane xSplit="2" ySplit="1" topLeftCell="C2" activePane="bottomRight" state="frozen"/>
      <selection pane="bottomRight" activeCell="D26" sqref="D26"/>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25FAB884-5E17-4008-8139-33D910C7DEFE}" showGridLines="0" hiddenColumns="1">
      <pane xSplit="2" ySplit="1" topLeftCell="C2" activePane="bottomRight" state="frozen"/>
      <selection pane="bottomRight" activeCell="J41" sqref="J41"/>
      <pageMargins left="0.7" right="0.7" top="0.75" bottom="0.75" header="0.3" footer="0.3"/>
      <pageSetup paperSize="9" orientation="portrait" horizontalDpi="1200" verticalDpi="1200" r:id="rId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9AF4A83C-CF57-4B40-8A74-6A0EA6C2FE5C}" showGridLines="0">
      <pane xSplit="2" ySplit="1" topLeftCell="C2" activePane="bottomRight" state="frozen"/>
      <selection pane="bottomRight" activeCell="B26" sqref="B26"/>
      <pageMargins left="0.7" right="0.7" top="0.75" bottom="0.75" header="0.3" footer="0.3"/>
      <pageSetup paperSize="9" orientation="portrait" horizontalDpi="1200" verticalDpi="1200" r:id="rId4"/>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topLeftCell="B1" zoomScaleNormal="100" workbookViewId="0">
      <selection activeCell="N33" sqref="N33"/>
    </sheetView>
  </sheetViews>
  <sheetFormatPr defaultRowHeight="15"/>
  <cols>
    <col min="1" max="1" width="68.85546875" customWidth="1"/>
    <col min="2" max="2" width="61.85546875" bestFit="1" customWidth="1"/>
    <col min="3" max="3" width="13.28515625" customWidth="1"/>
    <col min="4" max="4" width="11.28515625" customWidth="1"/>
    <col min="5" max="5" width="11.140625" customWidth="1"/>
    <col min="6" max="6" width="11.85546875" style="3" customWidth="1"/>
    <col min="7" max="7" width="11.85546875" customWidth="1"/>
    <col min="8" max="11" width="13.140625" customWidth="1"/>
    <col min="12" max="12" width="12.7109375" customWidth="1"/>
    <col min="13" max="13" width="12.28515625" customWidth="1"/>
  </cols>
  <sheetData>
    <row r="2" spans="1:13" ht="15.75" thickBot="1">
      <c r="A2" s="65" t="s">
        <v>359</v>
      </c>
      <c r="B2" s="65" t="s">
        <v>277</v>
      </c>
      <c r="C2" s="89">
        <v>42825</v>
      </c>
      <c r="D2" s="89">
        <v>42916</v>
      </c>
      <c r="E2" s="89">
        <v>43008</v>
      </c>
      <c r="F2" s="71">
        <v>43100</v>
      </c>
      <c r="G2" s="89">
        <v>43190</v>
      </c>
      <c r="H2" s="89">
        <v>43281</v>
      </c>
      <c r="I2" s="89">
        <v>43373</v>
      </c>
      <c r="J2" s="71">
        <v>43465</v>
      </c>
      <c r="K2" s="71">
        <v>43555</v>
      </c>
      <c r="L2" s="297">
        <v>43646</v>
      </c>
      <c r="M2" s="297">
        <v>43738</v>
      </c>
    </row>
    <row r="3" spans="1:13" ht="25.5">
      <c r="A3" s="66" t="s">
        <v>360</v>
      </c>
      <c r="B3" s="70" t="s">
        <v>370</v>
      </c>
      <c r="C3" s="94"/>
      <c r="D3" s="94"/>
      <c r="E3" s="94"/>
      <c r="F3" s="72"/>
      <c r="G3" s="72">
        <f t="shared" ref="G3:L3" si="0">G5+G8+G10</f>
        <v>28090221</v>
      </c>
      <c r="H3" s="72">
        <f t="shared" si="0"/>
        <v>33903526</v>
      </c>
      <c r="I3" s="72">
        <f t="shared" si="0"/>
        <v>34342101</v>
      </c>
      <c r="J3" s="72">
        <f t="shared" si="0"/>
        <v>38221051</v>
      </c>
      <c r="K3" s="72">
        <f t="shared" si="0"/>
        <v>38325286</v>
      </c>
      <c r="L3" s="298">
        <f t="shared" si="0"/>
        <v>38179878</v>
      </c>
      <c r="M3" s="298">
        <f t="shared" ref="M3" si="1">M5+M8+M10</f>
        <v>37737367</v>
      </c>
    </row>
    <row r="4" spans="1:13" s="3" customFormat="1">
      <c r="A4" s="66" t="s">
        <v>413</v>
      </c>
      <c r="B4" s="66" t="s">
        <v>414</v>
      </c>
      <c r="C4" s="73">
        <f>C5+C10</f>
        <v>25622445</v>
      </c>
      <c r="D4" s="73">
        <f>D5+D10</f>
        <v>25846836</v>
      </c>
      <c r="E4" s="73">
        <f>E7+E9+E11</f>
        <v>26672146</v>
      </c>
      <c r="F4" s="97">
        <f>F7+F9+F11</f>
        <v>27494933</v>
      </c>
      <c r="G4" s="66"/>
      <c r="H4" s="66"/>
      <c r="I4" s="66"/>
      <c r="J4" s="66"/>
      <c r="K4" s="66"/>
      <c r="L4" s="299"/>
      <c r="M4" s="299"/>
    </row>
    <row r="5" spans="1:13">
      <c r="A5" s="67" t="s">
        <v>361</v>
      </c>
      <c r="B5" s="67" t="s">
        <v>371</v>
      </c>
      <c r="C5" s="47">
        <f t="shared" ref="C5:L5" si="2">C7+C6</f>
        <v>23592325</v>
      </c>
      <c r="D5" s="47">
        <f t="shared" si="2"/>
        <v>23696963</v>
      </c>
      <c r="E5" s="47">
        <f t="shared" si="2"/>
        <v>23270608</v>
      </c>
      <c r="F5" s="47">
        <f t="shared" si="2"/>
        <v>24025353</v>
      </c>
      <c r="G5" s="47">
        <f t="shared" si="2"/>
        <v>25877935</v>
      </c>
      <c r="H5" s="47">
        <f t="shared" si="2"/>
        <v>28492470</v>
      </c>
      <c r="I5" s="47">
        <f t="shared" si="2"/>
        <v>29953366</v>
      </c>
      <c r="J5" s="47">
        <f t="shared" si="2"/>
        <v>30403130</v>
      </c>
      <c r="K5" s="47">
        <f t="shared" si="2"/>
        <v>33107610</v>
      </c>
      <c r="L5" s="294">
        <f t="shared" si="2"/>
        <v>34219503</v>
      </c>
      <c r="M5" s="294">
        <f t="shared" ref="M5" si="3">M7+M6</f>
        <v>35692624</v>
      </c>
    </row>
    <row r="6" spans="1:13" s="3" customFormat="1">
      <c r="A6" s="96" t="s">
        <v>364</v>
      </c>
      <c r="B6" s="96" t="s">
        <v>374</v>
      </c>
      <c r="C6" s="47">
        <v>292894</v>
      </c>
      <c r="D6" s="47">
        <v>293619</v>
      </c>
      <c r="E6" s="47">
        <v>0</v>
      </c>
      <c r="F6" s="47">
        <v>0</v>
      </c>
      <c r="G6" s="47">
        <v>0</v>
      </c>
      <c r="H6" s="47">
        <v>0</v>
      </c>
      <c r="I6" s="47">
        <v>0</v>
      </c>
      <c r="J6" s="47">
        <v>0</v>
      </c>
      <c r="K6" s="47">
        <v>0</v>
      </c>
      <c r="L6" s="294">
        <v>0</v>
      </c>
      <c r="M6" s="294">
        <v>0</v>
      </c>
    </row>
    <row r="7" spans="1:13">
      <c r="A7" s="42" t="s">
        <v>362</v>
      </c>
      <c r="B7" s="42" t="s">
        <v>372</v>
      </c>
      <c r="C7" s="47">
        <v>23299431</v>
      </c>
      <c r="D7" s="47">
        <v>23403344</v>
      </c>
      <c r="E7" s="47">
        <v>23270608</v>
      </c>
      <c r="F7" s="51">
        <v>24025353</v>
      </c>
      <c r="G7" s="47">
        <v>25877935</v>
      </c>
      <c r="H7" s="47">
        <v>28492470</v>
      </c>
      <c r="I7" s="47">
        <v>29953366</v>
      </c>
      <c r="J7" s="47">
        <v>30403130</v>
      </c>
      <c r="K7" s="47">
        <v>33107610</v>
      </c>
      <c r="L7" s="294">
        <v>34219503</v>
      </c>
      <c r="M7" s="294">
        <v>35692624</v>
      </c>
    </row>
    <row r="8" spans="1:13">
      <c r="A8" s="68" t="s">
        <v>363</v>
      </c>
      <c r="B8" s="68" t="s">
        <v>373</v>
      </c>
      <c r="C8" s="47">
        <v>0</v>
      </c>
      <c r="D8" s="47">
        <v>0</v>
      </c>
      <c r="E8" s="47">
        <f t="shared" ref="E8:K8" si="4">E9</f>
        <v>1239118</v>
      </c>
      <c r="F8" s="47">
        <f t="shared" si="4"/>
        <v>1379839</v>
      </c>
      <c r="G8" s="47">
        <f t="shared" si="4"/>
        <v>82023</v>
      </c>
      <c r="H8" s="47">
        <f t="shared" si="4"/>
        <v>3279363</v>
      </c>
      <c r="I8" s="47">
        <f t="shared" si="4"/>
        <v>2299616</v>
      </c>
      <c r="J8" s="47">
        <f t="shared" si="4"/>
        <v>5999249</v>
      </c>
      <c r="K8" s="47">
        <f t="shared" si="4"/>
        <v>3214666</v>
      </c>
      <c r="L8" s="294">
        <f>L9</f>
        <v>1939700</v>
      </c>
      <c r="M8" s="294">
        <f>M9</f>
        <v>0</v>
      </c>
    </row>
    <row r="9" spans="1:13">
      <c r="A9" s="42" t="s">
        <v>364</v>
      </c>
      <c r="B9" s="42" t="s">
        <v>374</v>
      </c>
      <c r="C9" s="47">
        <v>0</v>
      </c>
      <c r="D9" s="47">
        <v>0</v>
      </c>
      <c r="E9" s="47">
        <v>1239118</v>
      </c>
      <c r="F9" s="51">
        <v>1379839</v>
      </c>
      <c r="G9" s="47">
        <v>82023</v>
      </c>
      <c r="H9" s="47">
        <v>3279363</v>
      </c>
      <c r="I9" s="47">
        <v>2299616</v>
      </c>
      <c r="J9" s="47">
        <v>5999249</v>
      </c>
      <c r="K9" s="47">
        <v>3214666</v>
      </c>
      <c r="L9" s="294">
        <v>1939700</v>
      </c>
      <c r="M9" s="294">
        <f>'[89]inwestycyjne aktywa'!$B$6</f>
        <v>0</v>
      </c>
    </row>
    <row r="10" spans="1:13">
      <c r="A10" s="67" t="s">
        <v>365</v>
      </c>
      <c r="B10" s="67" t="s">
        <v>375</v>
      </c>
      <c r="C10" s="47">
        <f>C11</f>
        <v>2030120</v>
      </c>
      <c r="D10" s="47">
        <f>D11</f>
        <v>2149873</v>
      </c>
      <c r="E10" s="47">
        <f>E11</f>
        <v>2162420</v>
      </c>
      <c r="F10" s="47"/>
      <c r="G10" s="47">
        <f t="shared" ref="G10:M10" si="5">G11</f>
        <v>2130263</v>
      </c>
      <c r="H10" s="47">
        <f t="shared" si="5"/>
        <v>2131693</v>
      </c>
      <c r="I10" s="47">
        <f t="shared" si="5"/>
        <v>2089119</v>
      </c>
      <c r="J10" s="47">
        <f t="shared" si="5"/>
        <v>1818672</v>
      </c>
      <c r="K10" s="47">
        <f t="shared" si="5"/>
        <v>2003010</v>
      </c>
      <c r="L10" s="294">
        <f t="shared" si="5"/>
        <v>2020675</v>
      </c>
      <c r="M10" s="294">
        <f t="shared" si="5"/>
        <v>2044743</v>
      </c>
    </row>
    <row r="11" spans="1:13">
      <c r="A11" s="67" t="s">
        <v>362</v>
      </c>
      <c r="B11" s="67" t="s">
        <v>376</v>
      </c>
      <c r="C11" s="47">
        <v>2030120</v>
      </c>
      <c r="D11" s="47">
        <v>2149873</v>
      </c>
      <c r="E11" s="47">
        <v>2162420</v>
      </c>
      <c r="F11" s="47">
        <v>2089741</v>
      </c>
      <c r="G11" s="47">
        <v>2130263</v>
      </c>
      <c r="H11" s="47">
        <v>2131693</v>
      </c>
      <c r="I11" s="47">
        <v>2089119</v>
      </c>
      <c r="J11" s="47">
        <v>1818672</v>
      </c>
      <c r="K11" s="47">
        <v>2003010</v>
      </c>
      <c r="L11" s="294">
        <v>2020675</v>
      </c>
      <c r="M11" s="294">
        <v>2044743</v>
      </c>
    </row>
    <row r="12" spans="1:13" ht="25.5">
      <c r="A12" s="66" t="s">
        <v>366</v>
      </c>
      <c r="B12" s="69" t="s">
        <v>377</v>
      </c>
      <c r="C12" s="95"/>
      <c r="D12" s="95"/>
      <c r="E12" s="95"/>
      <c r="F12" s="73"/>
      <c r="G12" s="73">
        <f>3390+95848</f>
        <v>99238</v>
      </c>
      <c r="H12" s="73">
        <f>2356+116390</f>
        <v>118746</v>
      </c>
      <c r="I12" s="73">
        <f>1855+129475</f>
        <v>131330</v>
      </c>
      <c r="J12" s="73">
        <f>134741+1770</f>
        <v>136511</v>
      </c>
      <c r="K12" s="73">
        <f>162016+1862</f>
        <v>163878</v>
      </c>
      <c r="L12" s="295">
        <v>177035</v>
      </c>
      <c r="M12" s="295">
        <v>187335</v>
      </c>
    </row>
    <row r="13" spans="1:13" ht="25.5">
      <c r="A13" s="69" t="s">
        <v>367</v>
      </c>
      <c r="B13" s="69" t="s">
        <v>378</v>
      </c>
      <c r="C13" s="95"/>
      <c r="D13" s="95"/>
      <c r="E13" s="95"/>
      <c r="F13" s="73"/>
      <c r="G13" s="73">
        <f t="shared" ref="G13:L13" si="6">G15+G16</f>
        <v>811584</v>
      </c>
      <c r="H13" s="73">
        <f t="shared" si="6"/>
        <v>843573</v>
      </c>
      <c r="I13" s="73">
        <f t="shared" si="6"/>
        <v>857637</v>
      </c>
      <c r="J13" s="73">
        <f t="shared" si="6"/>
        <v>821538</v>
      </c>
      <c r="K13" s="73">
        <f t="shared" si="6"/>
        <v>817717</v>
      </c>
      <c r="L13" s="295">
        <f t="shared" si="6"/>
        <v>807301</v>
      </c>
      <c r="M13" s="295">
        <f t="shared" ref="M13" si="7">M15+M16</f>
        <v>808758</v>
      </c>
    </row>
    <row r="14" spans="1:13" s="3" customFormat="1">
      <c r="A14" s="69" t="s">
        <v>415</v>
      </c>
      <c r="B14" s="69" t="s">
        <v>668</v>
      </c>
      <c r="C14" s="73">
        <f>C15+C16</f>
        <v>878321</v>
      </c>
      <c r="D14" s="73">
        <f>D15+D16</f>
        <v>888437</v>
      </c>
      <c r="E14" s="73">
        <f>E15+E16</f>
        <v>914701</v>
      </c>
      <c r="F14" s="73">
        <f>F15+F16</f>
        <v>920879</v>
      </c>
      <c r="G14" s="73"/>
      <c r="H14" s="73"/>
      <c r="I14" s="73"/>
      <c r="J14" s="73"/>
      <c r="K14" s="73"/>
      <c r="L14" s="295"/>
      <c r="M14" s="295"/>
    </row>
    <row r="15" spans="1:13">
      <c r="A15" s="42" t="s">
        <v>368</v>
      </c>
      <c r="B15" s="42" t="s">
        <v>379</v>
      </c>
      <c r="C15" s="47">
        <v>22970</v>
      </c>
      <c r="D15" s="47">
        <v>22405</v>
      </c>
      <c r="E15" s="47">
        <v>22093</v>
      </c>
      <c r="F15" s="47">
        <v>19329</v>
      </c>
      <c r="G15" s="47">
        <v>19663</v>
      </c>
      <c r="H15" s="47">
        <v>18663</v>
      </c>
      <c r="I15" s="47">
        <v>16297</v>
      </c>
      <c r="J15" s="47">
        <v>16720</v>
      </c>
      <c r="K15" s="47">
        <v>12897</v>
      </c>
      <c r="L15" s="294">
        <v>13997</v>
      </c>
      <c r="M15" s="294">
        <v>15164</v>
      </c>
    </row>
    <row r="16" spans="1:13">
      <c r="A16" s="67" t="s">
        <v>369</v>
      </c>
      <c r="B16" s="67" t="s">
        <v>380</v>
      </c>
      <c r="C16" s="47">
        <v>855351</v>
      </c>
      <c r="D16" s="47">
        <v>866032</v>
      </c>
      <c r="E16" s="47">
        <v>892608</v>
      </c>
      <c r="F16" s="47">
        <v>901550</v>
      </c>
      <c r="G16" s="47">
        <f>887769-95848</f>
        <v>791921</v>
      </c>
      <c r="H16" s="47">
        <f>941300-116390</f>
        <v>824910</v>
      </c>
      <c r="I16" s="47">
        <f>970815-129475</f>
        <v>841340</v>
      </c>
      <c r="J16" s="47">
        <v>804818</v>
      </c>
      <c r="K16" s="47">
        <v>804820</v>
      </c>
      <c r="L16" s="294">
        <v>793304</v>
      </c>
      <c r="M16" s="294">
        <v>793594</v>
      </c>
    </row>
    <row r="17" spans="1:13">
      <c r="A17" s="44" t="s">
        <v>58</v>
      </c>
      <c r="B17" s="44" t="s">
        <v>43</v>
      </c>
      <c r="C17" s="225">
        <f>C4+C14</f>
        <v>26500766</v>
      </c>
      <c r="D17" s="225">
        <f>D4+D14</f>
        <v>26735273</v>
      </c>
      <c r="E17" s="225">
        <f>E4+E14</f>
        <v>27586847</v>
      </c>
      <c r="F17" s="225">
        <f>F4+F14</f>
        <v>28415812</v>
      </c>
      <c r="G17" s="226">
        <f>G3+G12+G13</f>
        <v>29001043</v>
      </c>
      <c r="H17" s="226">
        <f>H3+H12+H13</f>
        <v>34865845</v>
      </c>
      <c r="I17" s="226">
        <f>I3+I12+I16</f>
        <v>35314771</v>
      </c>
      <c r="J17" s="226">
        <f>J3+J12+J13</f>
        <v>39179100</v>
      </c>
      <c r="K17" s="48">
        <f>K3+K12+K13</f>
        <v>39306881</v>
      </c>
      <c r="L17" s="296">
        <f>L3+L12+L13</f>
        <v>39164214</v>
      </c>
      <c r="M17" s="296">
        <f>M3+M12+M13</f>
        <v>38733460</v>
      </c>
    </row>
    <row r="18" spans="1:13" s="3" customFormat="1">
      <c r="B18" s="221"/>
      <c r="C18" s="222">
        <f>BS!D11</f>
        <v>26500766</v>
      </c>
      <c r="D18" s="222">
        <f>BS!E11</f>
        <v>26735273</v>
      </c>
      <c r="E18" s="222">
        <f>BS!F11</f>
        <v>27586847</v>
      </c>
      <c r="F18" s="222">
        <f>BS!G11</f>
        <v>28415812</v>
      </c>
      <c r="G18" s="222">
        <f>BS!H12</f>
        <v>29001043</v>
      </c>
      <c r="H18" s="222">
        <f>BS!I12</f>
        <v>34865845</v>
      </c>
      <c r="I18" s="222">
        <f>BS!J12</f>
        <v>35314771</v>
      </c>
      <c r="J18" s="223">
        <f>J17-BS!K12</f>
        <v>0</v>
      </c>
      <c r="K18" s="223">
        <f>K17-BS!L12</f>
        <v>0</v>
      </c>
      <c r="L18" s="221"/>
    </row>
    <row r="19" spans="1:13" s="3" customFormat="1">
      <c r="B19" s="221"/>
      <c r="C19" s="221"/>
      <c r="D19" s="223">
        <f>D17-D18</f>
        <v>0</v>
      </c>
      <c r="E19" s="221"/>
      <c r="F19" s="223"/>
      <c r="G19" s="223">
        <f>G17-G18</f>
        <v>0</v>
      </c>
      <c r="H19" s="223">
        <f>H18-H17</f>
        <v>0</v>
      </c>
      <c r="I19" s="224">
        <f>I18-I17</f>
        <v>0</v>
      </c>
      <c r="J19" s="221"/>
      <c r="K19" s="221"/>
      <c r="L19" s="221"/>
    </row>
    <row r="20" spans="1:13">
      <c r="B20" s="221"/>
      <c r="C20" s="221"/>
      <c r="D20" s="221"/>
      <c r="E20" s="221"/>
      <c r="F20" s="221"/>
      <c r="G20" s="221"/>
      <c r="H20" s="221"/>
      <c r="I20" s="221"/>
      <c r="J20" s="221"/>
      <c r="K20" s="221"/>
      <c r="L20" s="221"/>
    </row>
    <row r="21" spans="1:13">
      <c r="B21" s="221"/>
      <c r="C21" s="221"/>
      <c r="D21" s="221"/>
      <c r="E21" s="221"/>
      <c r="F21" s="221"/>
      <c r="G21" s="221"/>
      <c r="H21" s="221"/>
      <c r="I21" s="221"/>
      <c r="J21" s="221"/>
      <c r="K21" s="221"/>
      <c r="L21" s="221"/>
    </row>
  </sheetData>
  <customSheetViews>
    <customSheetView guid="{8DA78CF1-615A-4626-9893-6751995631A4}" topLeftCell="B1">
      <selection activeCell="F22" sqref="F22"/>
      <pageMargins left="0.7" right="0.7" top="0.75" bottom="0.75" header="0.3" footer="0.3"/>
      <pageSetup paperSize="9" orientation="portrait" horizontalDpi="1200" verticalDpi="1200" r:id="rId1"/>
    </customSheetView>
    <customSheetView guid="{899D69CD-4B7E-42BC-9944-5BD922EB798C}">
      <selection activeCell="B3" sqref="B3"/>
      <pageMargins left="0.7" right="0.7" top="0.75" bottom="0.75" header="0.3" footer="0.3"/>
    </customSheetView>
    <customSheetView guid="{687A4863-1825-4D63-B732-E76682E6DE4F}" scale="4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2"/>
    </customSheetView>
    <customSheetView guid="{25FAB884-5E17-4008-8139-33D910C7DEFE}">
      <selection activeCell="L15" sqref="L15"/>
      <pageMargins left="0.7" right="0.7" top="0.75" bottom="0.75" header="0.3" footer="0.3"/>
    </customSheetView>
    <customSheetView guid="{12F8D032-8143-430B-8DFF-852E8796C402}">
      <selection activeCell="B3" sqref="B3"/>
      <pageMargins left="0.7" right="0.7" top="0.75" bottom="0.75" header="0.3" footer="0.3"/>
    </customSheetView>
    <customSheetView guid="{9AF4A83C-CF57-4B40-8A74-6A0EA6C2FE5C}">
      <selection activeCell="B27" sqref="B27"/>
      <pageMargins left="0.7" right="0.7" top="0.75" bottom="0.75" header="0.3" footer="0.3"/>
      <pageSetup paperSize="9" orientation="portrait" horizontalDpi="1200" verticalDpi="1200" r:id="rId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zoomScaleNormal="100" workbookViewId="0">
      <selection activeCell="L17" sqref="L17"/>
    </sheetView>
  </sheetViews>
  <sheetFormatPr defaultColWidth="9.140625" defaultRowHeight="12.75"/>
  <cols>
    <col min="1" max="1" width="35.140625" style="117" customWidth="1"/>
    <col min="2" max="2" width="25.7109375" style="117" customWidth="1"/>
    <col min="3" max="10" width="11.7109375" style="117" customWidth="1"/>
    <col min="11" max="11" width="13.5703125" style="117" customWidth="1"/>
    <col min="12" max="12" width="13.85546875" style="117" customWidth="1"/>
    <col min="13" max="13" width="14.7109375" style="117" customWidth="1"/>
    <col min="14" max="16" width="9.140625" style="117" customWidth="1"/>
    <col min="17" max="17" width="5.140625" style="117" customWidth="1"/>
    <col min="18" max="18" width="2.140625" style="117" customWidth="1"/>
    <col min="19" max="16384" width="9.140625" style="117"/>
  </cols>
  <sheetData>
    <row r="1" spans="1:18" ht="26.25" thickBot="1">
      <c r="A1" s="40" t="s">
        <v>550</v>
      </c>
      <c r="B1" s="40" t="s">
        <v>554</v>
      </c>
      <c r="C1" s="167">
        <v>42825</v>
      </c>
      <c r="D1" s="167">
        <v>42916</v>
      </c>
      <c r="E1" s="167">
        <v>43008</v>
      </c>
      <c r="F1" s="167">
        <v>43100</v>
      </c>
      <c r="G1" s="167">
        <v>43190</v>
      </c>
      <c r="H1" s="167">
        <v>43281</v>
      </c>
      <c r="I1" s="167">
        <v>43373</v>
      </c>
      <c r="J1" s="167">
        <v>43465</v>
      </c>
      <c r="K1" s="167">
        <v>43555</v>
      </c>
      <c r="L1" s="167">
        <v>43646</v>
      </c>
      <c r="M1" s="167">
        <v>43738</v>
      </c>
      <c r="N1" s="168"/>
      <c r="O1" s="168"/>
      <c r="P1" s="168"/>
      <c r="Q1" s="168"/>
      <c r="R1" s="168"/>
    </row>
    <row r="2" spans="1:18" ht="25.5">
      <c r="A2" s="190" t="s">
        <v>532</v>
      </c>
      <c r="B2" s="190" t="s">
        <v>541</v>
      </c>
      <c r="C2" s="203">
        <f t="shared" ref="C2" si="0">SUM(C3:C5)</f>
        <v>1742397</v>
      </c>
      <c r="D2" s="203">
        <f t="shared" ref="D2" si="1">SUM(D3:D5)</f>
        <v>1604253</v>
      </c>
      <c r="E2" s="203">
        <f t="shared" ref="E2" si="2">SUM(E3:E5)</f>
        <v>1644383</v>
      </c>
      <c r="F2" s="203">
        <f t="shared" ref="F2:J2" si="3">SUM(F3:F5)</f>
        <v>1226551</v>
      </c>
      <c r="G2" s="203">
        <f t="shared" si="3"/>
        <v>1089139</v>
      </c>
      <c r="H2" s="203">
        <f t="shared" si="3"/>
        <v>1500306</v>
      </c>
      <c r="I2" s="203">
        <f t="shared" si="3"/>
        <v>941677</v>
      </c>
      <c r="J2" s="203">
        <f t="shared" si="3"/>
        <v>1081227</v>
      </c>
      <c r="K2" s="203">
        <f>SUM(K3:K5)</f>
        <v>1249671</v>
      </c>
      <c r="L2" s="203">
        <f>SUM(L3:L5)</f>
        <v>1336714</v>
      </c>
      <c r="M2" s="203">
        <f>SUM(M3:M5)</f>
        <v>1761397</v>
      </c>
    </row>
    <row r="3" spans="1:18">
      <c r="A3" s="191" t="s">
        <v>533</v>
      </c>
      <c r="B3" s="191" t="s">
        <v>542</v>
      </c>
      <c r="C3" s="198">
        <v>966161</v>
      </c>
      <c r="D3" s="198">
        <v>811218</v>
      </c>
      <c r="E3" s="198">
        <v>801463</v>
      </c>
      <c r="F3" s="198">
        <v>307344</v>
      </c>
      <c r="G3" s="204">
        <v>359621</v>
      </c>
      <c r="H3" s="204">
        <v>378575</v>
      </c>
      <c r="I3" s="204">
        <v>339111</v>
      </c>
      <c r="J3" s="51">
        <v>553999</v>
      </c>
      <c r="K3" s="51">
        <v>661157</v>
      </c>
      <c r="L3" s="51">
        <v>723495</v>
      </c>
      <c r="M3" s="51">
        <v>875693</v>
      </c>
    </row>
    <row r="4" spans="1:18" ht="25.5">
      <c r="A4" s="192" t="s">
        <v>534</v>
      </c>
      <c r="B4" s="192" t="s">
        <v>543</v>
      </c>
      <c r="C4" s="198">
        <v>13079</v>
      </c>
      <c r="D4" s="198">
        <v>12382</v>
      </c>
      <c r="E4" s="198">
        <v>8268</v>
      </c>
      <c r="F4" s="198">
        <v>6053</v>
      </c>
      <c r="G4" s="204">
        <v>6880</v>
      </c>
      <c r="H4" s="204">
        <v>6394</v>
      </c>
      <c r="I4" s="204">
        <v>6282</v>
      </c>
      <c r="J4" s="51">
        <v>3279</v>
      </c>
      <c r="K4" s="51">
        <v>2844</v>
      </c>
      <c r="L4" s="51">
        <v>3148</v>
      </c>
      <c r="M4" s="51">
        <v>1916</v>
      </c>
    </row>
    <row r="5" spans="1:18">
      <c r="A5" s="191" t="s">
        <v>535</v>
      </c>
      <c r="B5" s="191" t="s">
        <v>544</v>
      </c>
      <c r="C5" s="198">
        <v>763157</v>
      </c>
      <c r="D5" s="198">
        <v>780653</v>
      </c>
      <c r="E5" s="198">
        <v>834652</v>
      </c>
      <c r="F5" s="198">
        <v>913154</v>
      </c>
      <c r="G5" s="204">
        <v>722638</v>
      </c>
      <c r="H5" s="204">
        <v>1115337</v>
      </c>
      <c r="I5" s="204">
        <v>596284</v>
      </c>
      <c r="J5" s="51">
        <v>523949</v>
      </c>
      <c r="K5" s="51">
        <v>585670</v>
      </c>
      <c r="L5" s="51">
        <v>610071</v>
      </c>
      <c r="M5" s="51">
        <v>883788</v>
      </c>
    </row>
    <row r="6" spans="1:18">
      <c r="A6" s="193" t="s">
        <v>536</v>
      </c>
      <c r="B6" s="193" t="s">
        <v>545</v>
      </c>
      <c r="C6" s="205">
        <f t="shared" ref="C6" si="4">C7+C14</f>
        <v>807666</v>
      </c>
      <c r="D6" s="205">
        <f t="shared" ref="D6" si="5">D7+D14</f>
        <v>4022551</v>
      </c>
      <c r="E6" s="205">
        <f t="shared" ref="E6:J6" si="6">E7+E14</f>
        <v>715419</v>
      </c>
      <c r="F6" s="203">
        <f t="shared" si="6"/>
        <v>2189557</v>
      </c>
      <c r="G6" s="203">
        <f t="shared" si="6"/>
        <v>4689664</v>
      </c>
      <c r="H6" s="203">
        <f t="shared" si="6"/>
        <v>4587342</v>
      </c>
      <c r="I6" s="203">
        <f t="shared" si="6"/>
        <v>8793175</v>
      </c>
      <c r="J6" s="203">
        <f t="shared" si="6"/>
        <v>8688624</v>
      </c>
      <c r="K6" s="203">
        <f>K7+K14</f>
        <v>11840537</v>
      </c>
      <c r="L6" s="203">
        <f>L7+L14</f>
        <v>7752073</v>
      </c>
      <c r="M6" s="203">
        <f>M7+M14</f>
        <v>1015102</v>
      </c>
    </row>
    <row r="7" spans="1:18">
      <c r="A7" s="194" t="s">
        <v>537</v>
      </c>
      <c r="B7" s="194" t="s">
        <v>546</v>
      </c>
      <c r="C7" s="203">
        <f>C8+C10+C12</f>
        <v>778120</v>
      </c>
      <c r="D7" s="203">
        <f t="shared" ref="D7:M7" si="7">D8+D10+D12</f>
        <v>3991273</v>
      </c>
      <c r="E7" s="203">
        <f t="shared" si="7"/>
        <v>654351</v>
      </c>
      <c r="F7" s="203">
        <f t="shared" si="7"/>
        <v>2174096</v>
      </c>
      <c r="G7" s="203">
        <f t="shared" si="7"/>
        <v>4663953</v>
      </c>
      <c r="H7" s="203">
        <f t="shared" si="7"/>
        <v>4561625</v>
      </c>
      <c r="I7" s="203">
        <f t="shared" si="7"/>
        <v>8775769</v>
      </c>
      <c r="J7" s="203">
        <f t="shared" si="7"/>
        <v>8671723</v>
      </c>
      <c r="K7" s="203">
        <f t="shared" si="7"/>
        <v>11819088</v>
      </c>
      <c r="L7" s="203">
        <f t="shared" si="7"/>
        <v>7720903</v>
      </c>
      <c r="M7" s="203">
        <f t="shared" si="7"/>
        <v>996735</v>
      </c>
    </row>
    <row r="8" spans="1:18">
      <c r="A8" s="191" t="s">
        <v>361</v>
      </c>
      <c r="B8" s="191" t="s">
        <v>371</v>
      </c>
      <c r="C8" s="51">
        <f t="shared" ref="C8:J8" si="8">C9</f>
        <v>777628</v>
      </c>
      <c r="D8" s="51">
        <f t="shared" si="8"/>
        <v>3989933</v>
      </c>
      <c r="E8" s="51">
        <f t="shared" si="8"/>
        <v>652584</v>
      </c>
      <c r="F8" s="51">
        <f t="shared" si="8"/>
        <v>2170048</v>
      </c>
      <c r="G8" s="51">
        <f t="shared" si="8"/>
        <v>4660242</v>
      </c>
      <c r="H8" s="51">
        <f t="shared" si="8"/>
        <v>4556561</v>
      </c>
      <c r="I8" s="51">
        <f t="shared" si="8"/>
        <v>8771200</v>
      </c>
      <c r="J8" s="51">
        <f t="shared" si="8"/>
        <v>8667540</v>
      </c>
      <c r="K8" s="51">
        <f>K9</f>
        <v>11814453</v>
      </c>
      <c r="L8" s="51">
        <f>L9</f>
        <v>7716115</v>
      </c>
      <c r="M8" s="51">
        <f>M9</f>
        <v>252149</v>
      </c>
    </row>
    <row r="9" spans="1:18">
      <c r="A9" s="191" t="s">
        <v>362</v>
      </c>
      <c r="B9" s="191" t="s">
        <v>372</v>
      </c>
      <c r="C9" s="51">
        <v>777628</v>
      </c>
      <c r="D9" s="51">
        <v>3989933</v>
      </c>
      <c r="E9" s="202">
        <v>652584</v>
      </c>
      <c r="F9" s="198">
        <v>2170048</v>
      </c>
      <c r="G9" s="204">
        <v>4660242</v>
      </c>
      <c r="H9" s="204">
        <v>4556561</v>
      </c>
      <c r="I9" s="204">
        <v>8771200</v>
      </c>
      <c r="J9" s="51">
        <v>8667540</v>
      </c>
      <c r="K9" s="51">
        <v>11814453</v>
      </c>
      <c r="L9" s="51">
        <v>7716115</v>
      </c>
      <c r="M9" s="51">
        <v>252149</v>
      </c>
    </row>
    <row r="10" spans="1:18" s="201" customFormat="1">
      <c r="A10" s="191" t="s">
        <v>363</v>
      </c>
      <c r="B10" s="191" t="s">
        <v>373</v>
      </c>
      <c r="C10" s="51">
        <f>C11</f>
        <v>0</v>
      </c>
      <c r="D10" s="51">
        <f t="shared" ref="D10:M10" si="9">D11</f>
        <v>0</v>
      </c>
      <c r="E10" s="51">
        <f t="shared" si="9"/>
        <v>0</v>
      </c>
      <c r="F10" s="51">
        <f t="shared" si="9"/>
        <v>0</v>
      </c>
      <c r="G10" s="51">
        <f t="shared" si="9"/>
        <v>0</v>
      </c>
      <c r="H10" s="51">
        <f t="shared" si="9"/>
        <v>0</v>
      </c>
      <c r="I10" s="51">
        <f t="shared" si="9"/>
        <v>0</v>
      </c>
      <c r="J10" s="51">
        <f t="shared" si="9"/>
        <v>0</v>
      </c>
      <c r="K10" s="51">
        <f t="shared" si="9"/>
        <v>0</v>
      </c>
      <c r="L10" s="51">
        <f t="shared" si="9"/>
        <v>0</v>
      </c>
      <c r="M10" s="51">
        <f t="shared" si="9"/>
        <v>739907</v>
      </c>
    </row>
    <row r="11" spans="1:18" s="201" customFormat="1">
      <c r="A11" s="191" t="s">
        <v>364</v>
      </c>
      <c r="B11" s="191" t="s">
        <v>374</v>
      </c>
      <c r="C11" s="51">
        <v>0</v>
      </c>
      <c r="D11" s="51">
        <v>0</v>
      </c>
      <c r="E11" s="51">
        <v>0</v>
      </c>
      <c r="F11" s="51">
        <v>0</v>
      </c>
      <c r="G11" s="51">
        <v>0</v>
      </c>
      <c r="H11" s="51">
        <v>0</v>
      </c>
      <c r="I11" s="51">
        <v>0</v>
      </c>
      <c r="J11" s="51">
        <v>0</v>
      </c>
      <c r="K11" s="51">
        <v>0</v>
      </c>
      <c r="L11" s="51">
        <v>0</v>
      </c>
      <c r="M11" s="51">
        <v>739907</v>
      </c>
    </row>
    <row r="12" spans="1:18">
      <c r="A12" s="191" t="s">
        <v>538</v>
      </c>
      <c r="B12" s="191" t="s">
        <v>547</v>
      </c>
      <c r="C12" s="51">
        <f t="shared" ref="C12:J12" si="10">C13</f>
        <v>492</v>
      </c>
      <c r="D12" s="51">
        <f t="shared" si="10"/>
        <v>1340</v>
      </c>
      <c r="E12" s="51">
        <f t="shared" si="10"/>
        <v>1767</v>
      </c>
      <c r="F12" s="51">
        <f t="shared" si="10"/>
        <v>4048</v>
      </c>
      <c r="G12" s="51">
        <f t="shared" si="10"/>
        <v>3711</v>
      </c>
      <c r="H12" s="51">
        <f t="shared" si="10"/>
        <v>5064</v>
      </c>
      <c r="I12" s="51">
        <f t="shared" si="10"/>
        <v>4569</v>
      </c>
      <c r="J12" s="51">
        <f t="shared" si="10"/>
        <v>4183</v>
      </c>
      <c r="K12" s="51">
        <f>K13</f>
        <v>4635</v>
      </c>
      <c r="L12" s="51">
        <f>L13</f>
        <v>4788</v>
      </c>
      <c r="M12" s="51">
        <f>M13</f>
        <v>4679</v>
      </c>
    </row>
    <row r="13" spans="1:18">
      <c r="A13" s="191" t="s">
        <v>362</v>
      </c>
      <c r="B13" s="191" t="s">
        <v>372</v>
      </c>
      <c r="C13" s="51">
        <v>492</v>
      </c>
      <c r="D13" s="51">
        <v>1340</v>
      </c>
      <c r="E13" s="51">
        <v>1767</v>
      </c>
      <c r="F13" s="198">
        <v>4048</v>
      </c>
      <c r="G13" s="204">
        <v>3711</v>
      </c>
      <c r="H13" s="204">
        <v>5064</v>
      </c>
      <c r="I13" s="204">
        <v>4569</v>
      </c>
      <c r="J13" s="51">
        <v>4183</v>
      </c>
      <c r="K13" s="51">
        <v>4635</v>
      </c>
      <c r="L13" s="51">
        <v>4788</v>
      </c>
      <c r="M13" s="51">
        <v>4679</v>
      </c>
    </row>
    <row r="14" spans="1:18">
      <c r="A14" s="194" t="s">
        <v>539</v>
      </c>
      <c r="B14" s="194" t="s">
        <v>548</v>
      </c>
      <c r="C14" s="203">
        <v>29546</v>
      </c>
      <c r="D14" s="203">
        <v>31278</v>
      </c>
      <c r="E14" s="203">
        <v>61068</v>
      </c>
      <c r="F14" s="199">
        <v>15461</v>
      </c>
      <c r="G14" s="206">
        <v>25711</v>
      </c>
      <c r="H14" s="206">
        <v>25717</v>
      </c>
      <c r="I14" s="206">
        <v>17406</v>
      </c>
      <c r="J14" s="203">
        <v>16901</v>
      </c>
      <c r="K14" s="203">
        <v>21449</v>
      </c>
      <c r="L14" s="203">
        <v>31170</v>
      </c>
      <c r="M14" s="203">
        <v>18367</v>
      </c>
    </row>
    <row r="15" spans="1:18">
      <c r="A15" s="196" t="s">
        <v>551</v>
      </c>
      <c r="B15" s="196" t="s">
        <v>555</v>
      </c>
      <c r="C15" s="197">
        <f>C2+C6</f>
        <v>2550063</v>
      </c>
      <c r="D15" s="197">
        <f t="shared" ref="D15:K15" si="11">D2+D6</f>
        <v>5626804</v>
      </c>
      <c r="E15" s="197">
        <f t="shared" si="11"/>
        <v>2359802</v>
      </c>
      <c r="F15" s="197">
        <f t="shared" si="11"/>
        <v>3416108</v>
      </c>
      <c r="G15" s="197">
        <f t="shared" si="11"/>
        <v>5778803</v>
      </c>
      <c r="H15" s="197">
        <f t="shared" si="11"/>
        <v>6087648</v>
      </c>
      <c r="I15" s="197">
        <f t="shared" si="11"/>
        <v>9734852</v>
      </c>
      <c r="J15" s="197">
        <f t="shared" si="11"/>
        <v>9769851</v>
      </c>
      <c r="K15" s="197">
        <f t="shared" si="11"/>
        <v>13090208</v>
      </c>
      <c r="L15" s="197">
        <f t="shared" ref="L15:M15" si="12">L2+L6</f>
        <v>9088787</v>
      </c>
      <c r="M15" s="197">
        <f t="shared" si="12"/>
        <v>2776499</v>
      </c>
    </row>
    <row r="16" spans="1:18">
      <c r="A16" s="209"/>
      <c r="B16" s="209"/>
      <c r="C16" s="210"/>
      <c r="D16" s="210"/>
      <c r="E16" s="210"/>
      <c r="F16" s="210"/>
      <c r="G16" s="210"/>
      <c r="H16" s="210"/>
      <c r="I16" s="210"/>
      <c r="J16" s="210"/>
      <c r="K16" s="210"/>
    </row>
    <row r="17" spans="1:21">
      <c r="A17" s="209"/>
      <c r="B17" s="209"/>
      <c r="C17" s="210"/>
      <c r="D17" s="210"/>
      <c r="E17" s="210"/>
      <c r="F17" s="210"/>
      <c r="G17" s="210"/>
      <c r="H17" s="210"/>
      <c r="I17" s="210"/>
      <c r="J17" s="210"/>
      <c r="K17" s="210"/>
    </row>
    <row r="18" spans="1:21" ht="26.25" thickBot="1">
      <c r="A18" s="40" t="s">
        <v>562</v>
      </c>
      <c r="B18" s="40" t="s">
        <v>567</v>
      </c>
      <c r="C18" s="167">
        <v>42825</v>
      </c>
      <c r="D18" s="167">
        <v>42916</v>
      </c>
      <c r="E18" s="167">
        <v>43008</v>
      </c>
      <c r="F18" s="167">
        <v>43100</v>
      </c>
      <c r="G18" s="167">
        <v>43190</v>
      </c>
      <c r="H18" s="167">
        <v>43281</v>
      </c>
      <c r="I18" s="167">
        <v>43373</v>
      </c>
      <c r="J18" s="167">
        <v>43465</v>
      </c>
      <c r="K18" s="167">
        <v>43555</v>
      </c>
      <c r="L18" s="167">
        <f>L1</f>
        <v>43646</v>
      </c>
      <c r="M18" s="167">
        <f>M1</f>
        <v>43738</v>
      </c>
    </row>
    <row r="19" spans="1:21" ht="25.5">
      <c r="A19" s="212" t="s">
        <v>558</v>
      </c>
      <c r="B19" s="191" t="s">
        <v>564</v>
      </c>
      <c r="C19" s="204">
        <v>1254</v>
      </c>
      <c r="D19" s="204">
        <v>1031</v>
      </c>
      <c r="E19" s="204">
        <v>2356</v>
      </c>
      <c r="F19" s="204">
        <v>2283</v>
      </c>
      <c r="G19" s="204">
        <v>281</v>
      </c>
      <c r="H19" s="204">
        <v>277</v>
      </c>
      <c r="I19" s="204">
        <v>1084</v>
      </c>
      <c r="J19" s="204">
        <v>312</v>
      </c>
      <c r="K19" s="204">
        <v>139</v>
      </c>
      <c r="L19" s="204">
        <v>1241</v>
      </c>
      <c r="M19" s="204">
        <v>8</v>
      </c>
    </row>
    <row r="20" spans="1:21" ht="25.5">
      <c r="A20" s="192" t="s">
        <v>559</v>
      </c>
      <c r="B20" s="192" t="s">
        <v>565</v>
      </c>
      <c r="C20" s="211">
        <v>109535</v>
      </c>
      <c r="D20" s="211">
        <v>88080</v>
      </c>
      <c r="E20" s="211">
        <v>112787</v>
      </c>
      <c r="F20" s="211">
        <v>215778</v>
      </c>
      <c r="G20" s="211">
        <v>186168</v>
      </c>
      <c r="H20" s="211">
        <v>90344</v>
      </c>
      <c r="I20" s="211">
        <v>110016</v>
      </c>
      <c r="J20" s="211">
        <v>72909</v>
      </c>
      <c r="K20" s="211">
        <v>76243</v>
      </c>
      <c r="L20" s="211">
        <v>94165</v>
      </c>
      <c r="M20" s="211">
        <v>38952</v>
      </c>
    </row>
    <row r="21" spans="1:21">
      <c r="A21" s="196" t="s">
        <v>560</v>
      </c>
      <c r="B21" s="196" t="s">
        <v>561</v>
      </c>
      <c r="C21" s="197">
        <f>C19+C20</f>
        <v>110789</v>
      </c>
      <c r="D21" s="197">
        <f t="shared" ref="D21:R21" si="13">D19+D20</f>
        <v>89111</v>
      </c>
      <c r="E21" s="197">
        <f t="shared" si="13"/>
        <v>115143</v>
      </c>
      <c r="F21" s="197">
        <f t="shared" si="13"/>
        <v>218061</v>
      </c>
      <c r="G21" s="197">
        <f t="shared" si="13"/>
        <v>186449</v>
      </c>
      <c r="H21" s="197">
        <f t="shared" si="13"/>
        <v>90621</v>
      </c>
      <c r="I21" s="197">
        <f t="shared" si="13"/>
        <v>111100</v>
      </c>
      <c r="J21" s="197">
        <f t="shared" si="13"/>
        <v>73221</v>
      </c>
      <c r="K21" s="197">
        <f t="shared" si="13"/>
        <v>76382</v>
      </c>
      <c r="L21" s="197">
        <f t="shared" ref="L21:M21" si="14">L19+L20</f>
        <v>95406</v>
      </c>
      <c r="M21" s="197">
        <f t="shared" si="14"/>
        <v>38960</v>
      </c>
      <c r="N21" s="210"/>
      <c r="O21" s="210">
        <f t="shared" si="13"/>
        <v>0</v>
      </c>
      <c r="P21" s="210">
        <f t="shared" si="13"/>
        <v>0</v>
      </c>
      <c r="Q21" s="210">
        <f t="shared" si="13"/>
        <v>0</v>
      </c>
      <c r="R21" s="210">
        <f t="shared" si="13"/>
        <v>0</v>
      </c>
    </row>
    <row r="22" spans="1:21">
      <c r="A22" s="209"/>
      <c r="B22" s="209"/>
      <c r="C22" s="213"/>
      <c r="D22" s="213"/>
      <c r="E22" s="213"/>
      <c r="F22" s="213"/>
      <c r="G22" s="213"/>
      <c r="H22" s="213"/>
      <c r="I22" s="213"/>
      <c r="J22" s="213"/>
      <c r="K22" s="213"/>
      <c r="M22" s="210"/>
      <c r="N22" s="210"/>
      <c r="O22" s="210"/>
      <c r="P22" s="210"/>
      <c r="Q22" s="210"/>
      <c r="R22" s="210"/>
    </row>
    <row r="23" spans="1:21" ht="15" customHeight="1">
      <c r="C23" s="214"/>
      <c r="D23" s="214"/>
      <c r="E23" s="214"/>
      <c r="F23" s="214"/>
      <c r="G23" s="214"/>
      <c r="H23" s="214"/>
      <c r="I23" s="214"/>
      <c r="J23" s="214"/>
      <c r="K23" s="214"/>
      <c r="L23" s="211"/>
      <c r="M23" s="214"/>
      <c r="N23" s="214"/>
      <c r="O23" s="214"/>
      <c r="P23" s="214"/>
      <c r="Q23" s="214"/>
      <c r="R23" s="214"/>
      <c r="S23" s="214"/>
    </row>
    <row r="24" spans="1:21">
      <c r="C24" s="214"/>
      <c r="D24" s="214"/>
      <c r="E24" s="214"/>
      <c r="F24" s="214"/>
      <c r="G24" s="214"/>
      <c r="H24" s="214"/>
      <c r="I24" s="214"/>
      <c r="J24" s="214"/>
      <c r="K24" s="214"/>
      <c r="L24" s="214"/>
    </row>
    <row r="26" spans="1:21" ht="26.25" thickBot="1">
      <c r="A26" s="40" t="s">
        <v>552</v>
      </c>
      <c r="B26" s="40" t="s">
        <v>556</v>
      </c>
      <c r="C26" s="167">
        <v>42825</v>
      </c>
      <c r="D26" s="167">
        <v>42916</v>
      </c>
      <c r="E26" s="167">
        <v>43008</v>
      </c>
      <c r="F26" s="167">
        <v>43100</v>
      </c>
      <c r="G26" s="167">
        <v>43190</v>
      </c>
      <c r="H26" s="167">
        <v>43281</v>
      </c>
      <c r="I26" s="167">
        <v>43373</v>
      </c>
      <c r="J26" s="167">
        <v>43465</v>
      </c>
      <c r="K26" s="167">
        <v>43555</v>
      </c>
      <c r="L26" s="167">
        <f>L18</f>
        <v>43646</v>
      </c>
      <c r="M26" s="167">
        <f>M18</f>
        <v>43738</v>
      </c>
    </row>
    <row r="27" spans="1:21" ht="25.5">
      <c r="A27" s="190" t="s">
        <v>532</v>
      </c>
      <c r="B27" s="190" t="s">
        <v>541</v>
      </c>
      <c r="C27" s="203">
        <f t="shared" ref="C27" si="15">SUM(C28:C30)</f>
        <v>1590912</v>
      </c>
      <c r="D27" s="203">
        <f t="shared" ref="D27" si="16">SUM(D28:D30)</f>
        <v>1502171</v>
      </c>
      <c r="E27" s="203">
        <f t="shared" ref="E27" si="17">SUM(E28:E30)</f>
        <v>1487405</v>
      </c>
      <c r="F27" s="203">
        <f t="shared" ref="F27" si="18">SUM(F28:F30)</f>
        <v>1237704</v>
      </c>
      <c r="G27" s="203">
        <v>954909</v>
      </c>
      <c r="H27" s="203">
        <f t="shared" ref="H27:J27" si="19">SUM(H28:H30)</f>
        <v>1194616</v>
      </c>
      <c r="I27" s="203">
        <f t="shared" si="19"/>
        <v>891658</v>
      </c>
      <c r="J27" s="203">
        <f t="shared" si="19"/>
        <v>1058024</v>
      </c>
      <c r="K27" s="203">
        <f>SUM(K28:K30)</f>
        <v>1166394</v>
      </c>
      <c r="L27" s="203">
        <f>SUM(L28:L30)</f>
        <v>1401461</v>
      </c>
      <c r="M27" s="203">
        <f>SUM(M28:M30)</f>
        <v>1793215</v>
      </c>
      <c r="N27" s="201"/>
      <c r="O27" s="201"/>
      <c r="P27" s="201"/>
      <c r="Q27" s="201"/>
      <c r="R27" s="201"/>
      <c r="S27" s="201"/>
      <c r="T27" s="201"/>
      <c r="U27" s="201"/>
    </row>
    <row r="28" spans="1:21">
      <c r="A28" s="191" t="s">
        <v>533</v>
      </c>
      <c r="B28" s="191" t="s">
        <v>542</v>
      </c>
      <c r="C28" s="198">
        <v>875142</v>
      </c>
      <c r="D28" s="198">
        <v>719949</v>
      </c>
      <c r="E28" s="198">
        <v>745857</v>
      </c>
      <c r="F28" s="198">
        <v>275046</v>
      </c>
      <c r="G28" s="202">
        <v>268605</v>
      </c>
      <c r="H28" s="204">
        <v>257153</v>
      </c>
      <c r="I28" s="204">
        <v>281004</v>
      </c>
      <c r="J28" s="51">
        <v>545393</v>
      </c>
      <c r="K28" s="51">
        <v>620795</v>
      </c>
      <c r="L28" s="51">
        <v>695089</v>
      </c>
      <c r="M28" s="51">
        <v>958617</v>
      </c>
      <c r="N28" s="201"/>
      <c r="O28" s="201"/>
      <c r="P28" s="201"/>
      <c r="Q28" s="201"/>
      <c r="R28" s="201"/>
      <c r="S28" s="201"/>
      <c r="T28" s="201"/>
      <c r="U28" s="201"/>
    </row>
    <row r="29" spans="1:21" ht="25.5">
      <c r="A29" s="192" t="s">
        <v>534</v>
      </c>
      <c r="B29" s="192" t="s">
        <v>543</v>
      </c>
      <c r="C29" s="198">
        <v>13079</v>
      </c>
      <c r="D29" s="198">
        <v>12382</v>
      </c>
      <c r="E29" s="198">
        <v>8268</v>
      </c>
      <c r="F29" s="198">
        <v>6053</v>
      </c>
      <c r="G29" s="198">
        <v>6880</v>
      </c>
      <c r="H29" s="204">
        <v>6394</v>
      </c>
      <c r="I29" s="204">
        <v>6282</v>
      </c>
      <c r="J29" s="51">
        <v>3279</v>
      </c>
      <c r="K29" s="51">
        <v>2844</v>
      </c>
      <c r="L29" s="51">
        <v>3148</v>
      </c>
      <c r="M29" s="51">
        <v>1916</v>
      </c>
      <c r="N29" s="201"/>
      <c r="O29" s="201"/>
      <c r="P29" s="201"/>
      <c r="Q29" s="201"/>
      <c r="R29" s="201"/>
      <c r="S29" s="201"/>
      <c r="T29" s="201"/>
      <c r="U29" s="201"/>
    </row>
    <row r="30" spans="1:21">
      <c r="A30" s="191" t="s">
        <v>535</v>
      </c>
      <c r="B30" s="191" t="s">
        <v>544</v>
      </c>
      <c r="C30" s="198">
        <v>702691</v>
      </c>
      <c r="D30" s="198">
        <v>769840</v>
      </c>
      <c r="E30" s="198">
        <v>733280</v>
      </c>
      <c r="F30" s="198">
        <v>956605</v>
      </c>
      <c r="G30" s="198">
        <v>679424</v>
      </c>
      <c r="H30" s="198">
        <v>931069</v>
      </c>
      <c r="I30" s="198">
        <v>604372</v>
      </c>
      <c r="J30" s="198">
        <v>509352</v>
      </c>
      <c r="K30" s="198">
        <v>542755</v>
      </c>
      <c r="L30" s="198">
        <v>703224</v>
      </c>
      <c r="M30" s="198">
        <v>832682</v>
      </c>
      <c r="N30" s="201"/>
      <c r="O30" s="201"/>
      <c r="P30" s="201"/>
      <c r="Q30" s="201"/>
      <c r="R30" s="201"/>
      <c r="S30" s="201"/>
      <c r="T30" s="201"/>
      <c r="U30" s="201"/>
    </row>
    <row r="31" spans="1:21">
      <c r="A31" s="195" t="s">
        <v>540</v>
      </c>
      <c r="B31" s="195" t="s">
        <v>549</v>
      </c>
      <c r="C31" s="199">
        <v>176936</v>
      </c>
      <c r="D31" s="199">
        <v>8121</v>
      </c>
      <c r="E31" s="199">
        <v>0</v>
      </c>
      <c r="F31" s="200">
        <v>0</v>
      </c>
      <c r="G31" s="199">
        <v>0</v>
      </c>
      <c r="H31" s="207">
        <v>60083</v>
      </c>
      <c r="I31" s="207">
        <v>229029</v>
      </c>
      <c r="J31" s="208">
        <v>175689</v>
      </c>
      <c r="K31" s="208">
        <v>166871</v>
      </c>
      <c r="L31" s="208">
        <v>319981</v>
      </c>
      <c r="M31" s="208">
        <v>220460</v>
      </c>
      <c r="N31" s="201"/>
      <c r="O31" s="201"/>
      <c r="P31" s="201"/>
      <c r="Q31" s="201"/>
      <c r="R31" s="201"/>
      <c r="S31" s="201"/>
      <c r="T31" s="201"/>
      <c r="U31" s="201"/>
    </row>
    <row r="32" spans="1:21">
      <c r="A32" s="196" t="s">
        <v>553</v>
      </c>
      <c r="B32" s="196" t="s">
        <v>557</v>
      </c>
      <c r="C32" s="197">
        <f t="shared" ref="C32:K32" si="20">C27+C31</f>
        <v>1767848</v>
      </c>
      <c r="D32" s="197">
        <f t="shared" si="20"/>
        <v>1510292</v>
      </c>
      <c r="E32" s="197">
        <f t="shared" si="20"/>
        <v>1487405</v>
      </c>
      <c r="F32" s="197">
        <f t="shared" si="20"/>
        <v>1237704</v>
      </c>
      <c r="G32" s="197">
        <f t="shared" si="20"/>
        <v>954909</v>
      </c>
      <c r="H32" s="197">
        <f t="shared" si="20"/>
        <v>1254699</v>
      </c>
      <c r="I32" s="197">
        <f t="shared" si="20"/>
        <v>1120687</v>
      </c>
      <c r="J32" s="197">
        <f t="shared" si="20"/>
        <v>1233713</v>
      </c>
      <c r="K32" s="197">
        <f t="shared" si="20"/>
        <v>1333265</v>
      </c>
      <c r="L32" s="197">
        <f t="shared" ref="L32:M32" si="21">L27+L31</f>
        <v>1721442</v>
      </c>
      <c r="M32" s="197">
        <f t="shared" si="21"/>
        <v>2013675</v>
      </c>
      <c r="N32" s="201"/>
      <c r="O32" s="201"/>
      <c r="P32" s="201"/>
      <c r="Q32" s="201"/>
      <c r="R32" s="201"/>
      <c r="S32" s="201"/>
      <c r="T32" s="201"/>
      <c r="U32" s="201"/>
    </row>
    <row r="33" spans="1:21">
      <c r="H33" s="201"/>
      <c r="I33" s="201"/>
      <c r="J33" s="201"/>
      <c r="K33" s="201"/>
      <c r="L33" s="201"/>
      <c r="M33" s="201"/>
      <c r="N33" s="201"/>
      <c r="O33" s="201"/>
      <c r="P33" s="201"/>
      <c r="Q33" s="201"/>
      <c r="R33" s="201"/>
      <c r="S33" s="201"/>
      <c r="T33" s="201"/>
      <c r="U33" s="201"/>
    </row>
    <row r="34" spans="1:21">
      <c r="H34" s="201"/>
      <c r="I34" s="201"/>
      <c r="J34" s="201"/>
      <c r="K34" s="201"/>
      <c r="L34" s="201"/>
      <c r="M34" s="201"/>
      <c r="N34" s="201"/>
      <c r="O34" s="201"/>
      <c r="P34" s="201"/>
      <c r="Q34" s="201"/>
      <c r="R34" s="201"/>
      <c r="S34" s="201"/>
      <c r="T34" s="201"/>
      <c r="U34" s="201"/>
    </row>
    <row r="35" spans="1:21" ht="26.25" thickBot="1">
      <c r="A35" s="189" t="s">
        <v>563</v>
      </c>
      <c r="B35" s="40" t="s">
        <v>566</v>
      </c>
      <c r="C35" s="167">
        <f>C26</f>
        <v>42825</v>
      </c>
      <c r="D35" s="167">
        <v>42916</v>
      </c>
      <c r="E35" s="167">
        <v>43008</v>
      </c>
      <c r="F35" s="167">
        <v>43100</v>
      </c>
      <c r="G35" s="167">
        <v>43190</v>
      </c>
      <c r="H35" s="167">
        <v>43281</v>
      </c>
      <c r="I35" s="167">
        <v>43373</v>
      </c>
      <c r="J35" s="167">
        <v>43465</v>
      </c>
      <c r="K35" s="167">
        <v>43555</v>
      </c>
      <c r="L35" s="167">
        <f>L26</f>
        <v>43646</v>
      </c>
      <c r="M35" s="167">
        <f>M26</f>
        <v>43738</v>
      </c>
    </row>
    <row r="36" spans="1:21" ht="25.5">
      <c r="A36" s="212" t="s">
        <v>558</v>
      </c>
      <c r="B36" s="191" t="s">
        <v>564</v>
      </c>
      <c r="C36" s="204">
        <v>147946</v>
      </c>
      <c r="D36" s="204">
        <v>162373</v>
      </c>
      <c r="E36" s="204">
        <v>153669</v>
      </c>
      <c r="F36" s="204">
        <v>115496</v>
      </c>
      <c r="G36" s="204">
        <v>135615</v>
      </c>
      <c r="H36" s="204">
        <v>146817</v>
      </c>
      <c r="I36" s="204">
        <v>140155</v>
      </c>
      <c r="J36" s="204">
        <v>129205</v>
      </c>
      <c r="K36" s="204">
        <v>143828</v>
      </c>
      <c r="L36" s="204">
        <v>172234</v>
      </c>
      <c r="M36" s="204">
        <v>221774</v>
      </c>
    </row>
    <row r="37" spans="1:21" ht="25.5">
      <c r="A37" s="192" t="s">
        <v>559</v>
      </c>
      <c r="B37" s="192" t="s">
        <v>565</v>
      </c>
      <c r="C37" s="211">
        <v>1211577</v>
      </c>
      <c r="D37" s="211">
        <v>1023635</v>
      </c>
      <c r="E37" s="211">
        <v>838637</v>
      </c>
      <c r="F37" s="211">
        <v>463302</v>
      </c>
      <c r="G37" s="211">
        <v>506696</v>
      </c>
      <c r="H37" s="211">
        <v>804390</v>
      </c>
      <c r="I37" s="211">
        <v>707934</v>
      </c>
      <c r="J37" s="211">
        <v>783277</v>
      </c>
      <c r="K37" s="211">
        <v>766606</v>
      </c>
      <c r="L37" s="211">
        <v>710560</v>
      </c>
      <c r="M37" s="211">
        <v>1059213</v>
      </c>
    </row>
    <row r="38" spans="1:21">
      <c r="A38" s="196" t="s">
        <v>560</v>
      </c>
      <c r="B38" s="196" t="s">
        <v>561</v>
      </c>
      <c r="C38" s="197">
        <f>C36+C37</f>
        <v>1359523</v>
      </c>
      <c r="D38" s="197">
        <f t="shared" ref="D38" si="22">D36+D37</f>
        <v>1186008</v>
      </c>
      <c r="E38" s="197">
        <f t="shared" ref="E38" si="23">E36+E37</f>
        <v>992306</v>
      </c>
      <c r="F38" s="197">
        <f t="shared" ref="F38" si="24">F36+F37</f>
        <v>578798</v>
      </c>
      <c r="G38" s="197">
        <f t="shared" ref="G38" si="25">G36+G37</f>
        <v>642311</v>
      </c>
      <c r="H38" s="197">
        <f t="shared" ref="H38" si="26">H36+H37</f>
        <v>951207</v>
      </c>
      <c r="I38" s="197">
        <f t="shared" ref="I38" si="27">I36+I37</f>
        <v>848089</v>
      </c>
      <c r="J38" s="197">
        <f t="shared" ref="J38" si="28">J36+J37</f>
        <v>912482</v>
      </c>
      <c r="K38" s="197">
        <f t="shared" ref="K38:L38" si="29">K36+K37</f>
        <v>910434</v>
      </c>
      <c r="L38" s="197">
        <f t="shared" si="29"/>
        <v>882794</v>
      </c>
      <c r="M38" s="197">
        <f t="shared" ref="M38" si="30">M36+M37</f>
        <v>1280987</v>
      </c>
    </row>
    <row r="40" spans="1:21">
      <c r="C40" s="214"/>
      <c r="D40" s="214"/>
      <c r="E40" s="214"/>
      <c r="F40" s="214"/>
      <c r="G40" s="214"/>
      <c r="H40" s="214"/>
      <c r="I40" s="214"/>
      <c r="J40" s="214"/>
      <c r="K40" s="214"/>
      <c r="L40" s="214"/>
    </row>
    <row r="41" spans="1:21">
      <c r="C41" s="214"/>
      <c r="D41" s="214"/>
      <c r="E41" s="214"/>
      <c r="F41" s="214"/>
      <c r="G41" s="214"/>
      <c r="H41" s="214"/>
      <c r="I41" s="214"/>
      <c r="J41" s="214"/>
      <c r="K41" s="214"/>
      <c r="L41" s="214"/>
    </row>
  </sheetData>
  <customSheetViews>
    <customSheetView guid="{8DA78CF1-615A-4626-9893-6751995631A4}" topLeftCell="A19">
      <selection activeCell="D48" sqref="D48"/>
      <pageMargins left="0.7" right="0.7" top="0.75" bottom="0.75" header="0.3" footer="0.3"/>
      <pageSetup paperSize="9" orientation="portrait" r:id="rId1"/>
    </customSheetView>
    <customSheetView guid="{899D69CD-4B7E-42BC-9944-5BD922EB798C}" hiddenColumns="1">
      <selection activeCell="U18" sqref="U18"/>
      <pageMargins left="0.7" right="0.7" top="0.75" bottom="0.75" header="0.3" footer="0.3"/>
      <pageSetup paperSize="9" orientation="portrait" r:id="rId2"/>
    </customSheetView>
    <customSheetView guid="{687A4863-1825-4D63-B732-E76682E6DE4F}" hiddenColumns="1">
      <selection activeCell="V9" sqref="V9:V10"/>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25FAB884-5E17-4008-8139-33D910C7DEFE}">
      <selection activeCell="O25" sqref="O25"/>
      <pageMargins left="0.7" right="0.7" top="0.75" bottom="0.75" header="0.3" footer="0.3"/>
      <pageSetup paperSize="9" orientation="portrait" r:id="rId5"/>
    </customSheetView>
    <customSheetView guid="{12F8D032-8143-430B-8DFF-852E8796C402}" hiddenColumns="1">
      <selection activeCell="V9" sqref="V9:V10"/>
      <pageMargins left="0.7" right="0.7" top="0.75" bottom="0.75" header="0.3" footer="0.3"/>
      <pageSetup paperSize="9" orientation="portrait" r:id="rId6"/>
    </customSheetView>
    <customSheetView guid="{9AF4A83C-CF57-4B40-8A74-6A0EA6C2FE5C}">
      <selection activeCell="L36" sqref="L36"/>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K27 H27:J27 E27:F27 C27:D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
  <sheetViews>
    <sheetView showGridLines="0" zoomScaleNormal="110" workbookViewId="0">
      <selection activeCell="D20" sqref="D20"/>
    </sheetView>
  </sheetViews>
  <sheetFormatPr defaultColWidth="9.140625" defaultRowHeight="15"/>
  <cols>
    <col min="1" max="1" width="39.140625" style="26" customWidth="1"/>
    <col min="2" max="2" width="40.5703125" style="26" customWidth="1"/>
    <col min="3" max="16384" width="9.140625" style="26"/>
  </cols>
  <sheetData>
    <row r="2" spans="1:13" ht="15.75" thickBot="1">
      <c r="A2" s="40" t="s">
        <v>95</v>
      </c>
      <c r="B2" s="40" t="s">
        <v>8</v>
      </c>
      <c r="C2" s="49">
        <v>42825</v>
      </c>
      <c r="D2" s="49">
        <v>42916</v>
      </c>
      <c r="E2" s="49">
        <v>43008</v>
      </c>
      <c r="F2" s="49">
        <v>43100</v>
      </c>
      <c r="G2" s="49">
        <v>43190</v>
      </c>
      <c r="H2" s="49">
        <v>43281</v>
      </c>
      <c r="I2" s="49">
        <v>43373</v>
      </c>
      <c r="J2" s="49">
        <v>43465</v>
      </c>
      <c r="K2" s="49">
        <v>43555</v>
      </c>
      <c r="L2" s="49">
        <v>43646</v>
      </c>
      <c r="M2" s="49">
        <v>43738</v>
      </c>
    </row>
    <row r="3" spans="1:13">
      <c r="A3" s="41" t="s">
        <v>288</v>
      </c>
      <c r="B3" s="41" t="s">
        <v>322</v>
      </c>
      <c r="C3" s="50">
        <v>3376</v>
      </c>
      <c r="D3" s="50">
        <v>6938</v>
      </c>
      <c r="E3" s="50">
        <v>5170</v>
      </c>
      <c r="F3" s="50">
        <v>5051</v>
      </c>
      <c r="G3" s="50">
        <v>11115</v>
      </c>
      <c r="H3" s="50">
        <v>4672</v>
      </c>
      <c r="I3" s="50">
        <v>8655</v>
      </c>
      <c r="J3" s="50">
        <v>10293</v>
      </c>
      <c r="K3" s="51">
        <v>5655</v>
      </c>
      <c r="L3" s="51">
        <v>7518</v>
      </c>
      <c r="M3" s="51">
        <v>6875</v>
      </c>
    </row>
    <row r="4" spans="1:13">
      <c r="A4" s="42" t="s">
        <v>303</v>
      </c>
      <c r="B4" s="42" t="s">
        <v>332</v>
      </c>
      <c r="C4" s="51">
        <v>433</v>
      </c>
      <c r="D4" s="51">
        <v>0</v>
      </c>
      <c r="E4" s="51">
        <v>0</v>
      </c>
      <c r="F4" s="51">
        <v>0</v>
      </c>
      <c r="G4" s="51">
        <v>0</v>
      </c>
      <c r="H4" s="51">
        <v>0</v>
      </c>
      <c r="I4" s="51">
        <v>0</v>
      </c>
      <c r="J4" s="51">
        <v>0</v>
      </c>
      <c r="K4" s="51">
        <v>0</v>
      </c>
      <c r="L4" s="51">
        <v>0</v>
      </c>
      <c r="M4" s="51">
        <v>0</v>
      </c>
    </row>
    <row r="5" spans="1:13" ht="25.5">
      <c r="A5" s="42" t="s">
        <v>289</v>
      </c>
      <c r="B5" s="42" t="s">
        <v>323</v>
      </c>
      <c r="C5" s="51">
        <v>1429</v>
      </c>
      <c r="D5" s="51">
        <v>12355</v>
      </c>
      <c r="E5" s="51">
        <v>5764</v>
      </c>
      <c r="F5" s="51">
        <v>23749</v>
      </c>
      <c r="G5" s="51">
        <v>1922</v>
      </c>
      <c r="H5" s="51">
        <v>53205</v>
      </c>
      <c r="I5" s="51">
        <v>3706</v>
      </c>
      <c r="J5" s="51">
        <v>4638</v>
      </c>
      <c r="K5" s="51">
        <v>4329</v>
      </c>
      <c r="L5" s="51">
        <v>8543</v>
      </c>
      <c r="M5" s="51">
        <v>14262</v>
      </c>
    </row>
    <row r="6" spans="1:13" s="101" customFormat="1" ht="25.5">
      <c r="A6" s="42" t="s">
        <v>674</v>
      </c>
      <c r="B6" s="42" t="s">
        <v>675</v>
      </c>
      <c r="C6" s="51">
        <v>0</v>
      </c>
      <c r="D6" s="51">
        <v>0</v>
      </c>
      <c r="E6" s="51">
        <v>0</v>
      </c>
      <c r="F6" s="51">
        <v>0</v>
      </c>
      <c r="G6" s="51">
        <v>0</v>
      </c>
      <c r="H6" s="51">
        <v>0</v>
      </c>
      <c r="I6" s="51">
        <v>0</v>
      </c>
      <c r="J6" s="51">
        <v>0</v>
      </c>
      <c r="K6" s="51">
        <v>0</v>
      </c>
      <c r="L6" s="51">
        <v>0</v>
      </c>
      <c r="M6" s="51">
        <v>50000</v>
      </c>
    </row>
    <row r="7" spans="1:13">
      <c r="A7" s="42" t="s">
        <v>290</v>
      </c>
      <c r="B7" s="42" t="s">
        <v>324</v>
      </c>
      <c r="C7" s="51">
        <v>952</v>
      </c>
      <c r="D7" s="51">
        <v>591</v>
      </c>
      <c r="E7" s="51">
        <v>447</v>
      </c>
      <c r="F7" s="51">
        <v>1276</v>
      </c>
      <c r="G7" s="51">
        <v>965</v>
      </c>
      <c r="H7" s="51">
        <v>588</v>
      </c>
      <c r="I7" s="51">
        <v>125</v>
      </c>
      <c r="J7" s="51">
        <v>1242</v>
      </c>
      <c r="K7" s="51">
        <v>958</v>
      </c>
      <c r="L7" s="51">
        <v>474</v>
      </c>
      <c r="M7" s="51">
        <v>741</v>
      </c>
    </row>
    <row r="8" spans="1:13" ht="25.5">
      <c r="A8" s="42" t="s">
        <v>291</v>
      </c>
      <c r="B8" s="42" t="s">
        <v>325</v>
      </c>
      <c r="C8" s="51">
        <v>1503</v>
      </c>
      <c r="D8" s="51">
        <v>1112</v>
      </c>
      <c r="E8" s="51">
        <v>1915</v>
      </c>
      <c r="F8" s="51">
        <v>1111</v>
      </c>
      <c r="G8" s="51">
        <v>2305</v>
      </c>
      <c r="H8" s="51">
        <v>1928</v>
      </c>
      <c r="I8" s="51">
        <v>1138</v>
      </c>
      <c r="J8" s="51">
        <v>1106</v>
      </c>
      <c r="K8" s="51">
        <v>788</v>
      </c>
      <c r="L8" s="51">
        <v>5068</v>
      </c>
      <c r="M8" s="51">
        <v>1179</v>
      </c>
    </row>
    <row r="9" spans="1:13" ht="25.5">
      <c r="A9" s="42" t="s">
        <v>292</v>
      </c>
      <c r="B9" s="42" t="s">
        <v>318</v>
      </c>
      <c r="C9" s="51">
        <v>220</v>
      </c>
      <c r="D9" s="51">
        <v>-457</v>
      </c>
      <c r="E9" s="51">
        <v>1299</v>
      </c>
      <c r="F9" s="51">
        <v>10481</v>
      </c>
      <c r="G9" s="51">
        <v>44277</v>
      </c>
      <c r="H9" s="51">
        <v>-2797</v>
      </c>
      <c r="I9" s="51">
        <v>2648</v>
      </c>
      <c r="J9" s="51">
        <v>7246</v>
      </c>
      <c r="K9" s="51">
        <v>7036</v>
      </c>
      <c r="L9" s="51">
        <v>14134</v>
      </c>
      <c r="M9" s="51">
        <v>6303</v>
      </c>
    </row>
    <row r="10" spans="1:13">
      <c r="A10" s="42" t="s">
        <v>293</v>
      </c>
      <c r="B10" s="42" t="s">
        <v>319</v>
      </c>
      <c r="C10" s="51">
        <v>362</v>
      </c>
      <c r="D10" s="51">
        <v>175</v>
      </c>
      <c r="E10" s="51">
        <v>204</v>
      </c>
      <c r="F10" s="51">
        <v>298</v>
      </c>
      <c r="G10" s="51">
        <v>1413</v>
      </c>
      <c r="H10" s="51">
        <v>268</v>
      </c>
      <c r="I10" s="51">
        <v>398</v>
      </c>
      <c r="J10" s="51">
        <v>330</v>
      </c>
      <c r="K10" s="51">
        <v>395</v>
      </c>
      <c r="L10" s="51">
        <v>198</v>
      </c>
      <c r="M10" s="51">
        <v>224</v>
      </c>
    </row>
    <row r="11" spans="1:13">
      <c r="A11" s="42" t="s">
        <v>294</v>
      </c>
      <c r="B11" s="42" t="s">
        <v>320</v>
      </c>
      <c r="C11" s="51">
        <v>24131</v>
      </c>
      <c r="D11" s="51">
        <v>31</v>
      </c>
      <c r="E11" s="51">
        <v>73</v>
      </c>
      <c r="F11" s="51">
        <v>3</v>
      </c>
      <c r="G11" s="51">
        <v>0</v>
      </c>
      <c r="H11" s="51">
        <v>0</v>
      </c>
      <c r="I11" s="51">
        <v>0</v>
      </c>
      <c r="J11" s="51">
        <v>0</v>
      </c>
      <c r="K11" s="319">
        <v>2601</v>
      </c>
      <c r="L11" s="319">
        <v>10231</v>
      </c>
      <c r="M11" s="319">
        <v>10130</v>
      </c>
    </row>
    <row r="12" spans="1:13">
      <c r="A12" s="43" t="s">
        <v>295</v>
      </c>
      <c r="B12" s="43" t="s">
        <v>321</v>
      </c>
      <c r="C12" s="51">
        <v>9934</v>
      </c>
      <c r="D12" s="51">
        <v>11459</v>
      </c>
      <c r="E12" s="51">
        <v>8799</v>
      </c>
      <c r="F12" s="51">
        <v>10403</v>
      </c>
      <c r="G12" s="51">
        <v>15451</v>
      </c>
      <c r="H12" s="51">
        <v>18557</v>
      </c>
      <c r="I12" s="51">
        <v>9144</v>
      </c>
      <c r="J12" s="51">
        <v>9304</v>
      </c>
      <c r="K12" s="318">
        <v>13108</v>
      </c>
      <c r="L12" s="318">
        <v>14665</v>
      </c>
      <c r="M12" s="318">
        <v>11242</v>
      </c>
    </row>
    <row r="13" spans="1:13">
      <c r="A13" s="44" t="s">
        <v>58</v>
      </c>
      <c r="B13" s="44" t="s">
        <v>43</v>
      </c>
      <c r="C13" s="52">
        <f>SUM(C3:C12)</f>
        <v>42340</v>
      </c>
      <c r="D13" s="52">
        <f t="shared" ref="D13:M13" si="0">SUM(D3:D12)</f>
        <v>32204</v>
      </c>
      <c r="E13" s="52">
        <f t="shared" si="0"/>
        <v>23671</v>
      </c>
      <c r="F13" s="52">
        <f t="shared" si="0"/>
        <v>52372</v>
      </c>
      <c r="G13" s="52">
        <f t="shared" si="0"/>
        <v>77448</v>
      </c>
      <c r="H13" s="52">
        <f t="shared" si="0"/>
        <v>76421</v>
      </c>
      <c r="I13" s="52">
        <f t="shared" si="0"/>
        <v>25814</v>
      </c>
      <c r="J13" s="52">
        <f t="shared" si="0"/>
        <v>34159</v>
      </c>
      <c r="K13" s="52">
        <f t="shared" si="0"/>
        <v>34870</v>
      </c>
      <c r="L13" s="52">
        <f t="shared" si="0"/>
        <v>60831</v>
      </c>
      <c r="M13" s="52">
        <f t="shared" si="0"/>
        <v>100956</v>
      </c>
    </row>
    <row r="14" spans="1:13">
      <c r="A14" s="281" t="s">
        <v>296</v>
      </c>
      <c r="B14" s="281"/>
      <c r="C14" s="375"/>
      <c r="D14" s="375"/>
      <c r="E14" s="375"/>
      <c r="F14" s="375"/>
      <c r="G14" s="375"/>
      <c r="H14" s="375"/>
      <c r="I14" s="375"/>
      <c r="J14" s="375"/>
      <c r="K14" s="375"/>
      <c r="L14" s="375"/>
    </row>
    <row r="15" spans="1:13">
      <c r="A15" s="281"/>
      <c r="B15" s="281"/>
      <c r="C15" s="281"/>
      <c r="D15" s="281"/>
      <c r="E15" s="281"/>
      <c r="F15" s="281"/>
      <c r="G15" s="368"/>
      <c r="H15" s="368"/>
      <c r="I15" s="281"/>
      <c r="J15" s="281"/>
      <c r="K15" s="329">
        <v>34870</v>
      </c>
      <c r="L15" s="329">
        <v>60831</v>
      </c>
    </row>
    <row r="16" spans="1:13">
      <c r="A16" s="281"/>
      <c r="B16" s="281"/>
      <c r="C16" s="281"/>
      <c r="D16" s="281"/>
      <c r="E16" s="281"/>
      <c r="F16" s="281"/>
      <c r="G16" s="368"/>
      <c r="H16" s="368"/>
      <c r="I16" s="281"/>
      <c r="J16" s="281"/>
      <c r="K16" s="328">
        <f>K13-K15</f>
        <v>0</v>
      </c>
      <c r="L16" s="328">
        <f>L13-L15</f>
        <v>0</v>
      </c>
    </row>
    <row r="17" spans="1:12">
      <c r="A17" s="281"/>
      <c r="B17" s="281"/>
      <c r="C17" s="281"/>
      <c r="D17" s="281"/>
      <c r="E17" s="281"/>
      <c r="F17" s="281"/>
      <c r="G17" s="374"/>
      <c r="H17" s="368"/>
      <c r="I17" s="281"/>
      <c r="J17" s="281"/>
      <c r="K17" s="281"/>
      <c r="L17" s="281"/>
    </row>
    <row r="18" spans="1:12">
      <c r="G18" s="374"/>
      <c r="H18" s="368"/>
    </row>
    <row r="19" spans="1:12">
      <c r="G19" s="374"/>
      <c r="H19" s="368"/>
    </row>
    <row r="20" spans="1:12">
      <c r="G20" s="374"/>
      <c r="H20" s="368"/>
    </row>
    <row r="21" spans="1:12">
      <c r="G21" s="374"/>
      <c r="H21" s="368"/>
    </row>
    <row r="22" spans="1:12">
      <c r="G22" s="374"/>
      <c r="H22" s="368"/>
    </row>
    <row r="23" spans="1:12">
      <c r="G23" s="374"/>
      <c r="H23" s="368"/>
    </row>
    <row r="24" spans="1:12">
      <c r="G24" s="374"/>
      <c r="H24" s="368"/>
    </row>
    <row r="25" spans="1:12">
      <c r="G25" s="374"/>
      <c r="H25" s="368"/>
    </row>
    <row r="26" spans="1:12">
      <c r="G26" s="374"/>
      <c r="H26" s="368"/>
    </row>
    <row r="27" spans="1:12">
      <c r="G27" s="368"/>
      <c r="H27" s="368"/>
    </row>
    <row r="28" spans="1:12">
      <c r="G28" s="368"/>
      <c r="H28" s="368"/>
    </row>
    <row r="29" spans="1:12">
      <c r="G29" s="368"/>
      <c r="H29" s="368"/>
    </row>
    <row r="30" spans="1:12">
      <c r="G30" s="368"/>
      <c r="H30" s="368"/>
    </row>
    <row r="31" spans="1:12">
      <c r="G31" s="368"/>
      <c r="H31" s="368"/>
    </row>
    <row r="32" spans="1:12">
      <c r="G32" s="368"/>
      <c r="H32" s="368"/>
    </row>
    <row r="33" spans="7:8">
      <c r="G33" s="368"/>
      <c r="H33" s="368"/>
    </row>
    <row r="34" spans="7:8">
      <c r="G34" s="368"/>
      <c r="H34" s="368"/>
    </row>
    <row r="35" spans="7:8">
      <c r="G35" s="368"/>
      <c r="H35" s="368"/>
    </row>
    <row r="36" spans="7:8">
      <c r="G36" s="368"/>
      <c r="H36" s="368"/>
    </row>
  </sheetData>
  <customSheetViews>
    <customSheetView guid="{8DA78CF1-615A-4626-9893-6751995631A4}" topLeftCell="B1">
      <selection activeCell="K20" sqref="K20"/>
      <pageMargins left="0.7" right="0.7" top="0.75" bottom="0.75" header="0.3" footer="0.3"/>
      <pageSetup paperSize="9" orientation="portrait" horizontalDpi="1200" verticalDpi="1200" r:id="rId1"/>
    </customSheetView>
    <customSheetView guid="{899D69CD-4B7E-42BC-9944-5BD922EB798C}">
      <selection activeCell="K44" sqref="K44"/>
      <pageMargins left="0.7" right="0.7" top="0.75" bottom="0.75" header="0.3" footer="0.3"/>
    </customSheetView>
    <customSheetView guid="{687A4863-1825-4D63-B732-E76682E6DE4F}" showGridLines="0">
      <selection activeCell="C12" sqref="C12"/>
      <pageMargins left="0.7" right="0.7" top="0.75" bottom="0.75" header="0.3" footer="0.3"/>
      <pageSetup paperSize="9" orientation="portrait" horizontalDpi="1200" verticalDpi="1200" r:id="rId2"/>
    </customSheetView>
    <customSheetView guid="{57267270-6A97-4850-9DB6-FE6B399379AA}" scale="110">
      <selection activeCell="H12" sqref="H12"/>
      <pageMargins left="0.7" right="0.7" top="0.75" bottom="0.75" header="0.3" footer="0.3"/>
    </customSheetView>
    <customSheetView guid="{25FAB884-5E17-4008-8139-33D910C7DEFE}" showGridLines="0">
      <selection activeCell="J25" sqref="J25"/>
      <pageMargins left="0.7" right="0.7" top="0.75" bottom="0.75" header="0.3" footer="0.3"/>
      <pageSetup paperSize="9" orientation="portrait" horizontalDpi="1200" verticalDpi="1200" r:id="rId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 guid="{9AF4A83C-CF57-4B40-8A74-6A0EA6C2FE5C}">
      <selection activeCell="B21" sqref="B21"/>
      <pageMargins left="0.7" right="0.7" top="0.75" bottom="0.75" header="0.3" footer="0.3"/>
    </customSheetView>
  </customSheetViews>
  <pageMargins left="0.7" right="0.7" top="0.75" bottom="0.75" header="0.3" footer="0.3"/>
  <pageSetup paperSize="9" orientation="portrait" horizontalDpi="1200" verticalDpi="1200" r:id="rId5"/>
  <ignoredErrors>
    <ignoredError sqref="C1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6"/>
  <sheetViews>
    <sheetView showGridLines="0" zoomScaleNormal="110" workbookViewId="0">
      <selection activeCell="F16" sqref="F16"/>
    </sheetView>
  </sheetViews>
  <sheetFormatPr defaultColWidth="9.140625" defaultRowHeight="15"/>
  <cols>
    <col min="1" max="2" width="46.5703125" style="27" customWidth="1"/>
    <col min="3" max="11" width="9.140625" style="26"/>
    <col min="12" max="12" width="10.28515625" style="26" bestFit="1" customWidth="1"/>
    <col min="13" max="16384" width="9.140625" style="26"/>
  </cols>
  <sheetData>
    <row r="2" spans="1:16" ht="15.75" thickBot="1">
      <c r="A2" s="40" t="s">
        <v>60</v>
      </c>
      <c r="B2" s="40" t="s">
        <v>12</v>
      </c>
      <c r="C2" s="45">
        <v>42825</v>
      </c>
      <c r="D2" s="45">
        <v>42916</v>
      </c>
      <c r="E2" s="45">
        <v>43008</v>
      </c>
      <c r="F2" s="45">
        <v>43100</v>
      </c>
      <c r="G2" s="45">
        <v>43190</v>
      </c>
      <c r="H2" s="45">
        <v>43281</v>
      </c>
      <c r="I2" s="45">
        <v>43373</v>
      </c>
      <c r="J2" s="45">
        <v>43465</v>
      </c>
      <c r="K2" s="45">
        <v>43555</v>
      </c>
      <c r="L2" s="45">
        <v>43646</v>
      </c>
      <c r="M2" s="45">
        <v>43738</v>
      </c>
    </row>
    <row r="3" spans="1:16">
      <c r="A3" s="41" t="s">
        <v>297</v>
      </c>
      <c r="B3" s="41" t="s">
        <v>326</v>
      </c>
      <c r="C3" s="46">
        <v>-15749</v>
      </c>
      <c r="D3" s="46">
        <v>-267</v>
      </c>
      <c r="E3" s="46">
        <v>-29211</v>
      </c>
      <c r="F3" s="46">
        <v>-14313</v>
      </c>
      <c r="G3" s="46">
        <v>-9834</v>
      </c>
      <c r="H3" s="46">
        <v>-69924</v>
      </c>
      <c r="I3" s="46">
        <v>-19003</v>
      </c>
      <c r="J3" s="46">
        <v>-26552</v>
      </c>
      <c r="K3" s="47">
        <v>-13687</v>
      </c>
      <c r="L3" s="47">
        <v>-15704</v>
      </c>
      <c r="M3" s="47">
        <v>-23930</v>
      </c>
    </row>
    <row r="4" spans="1:16" ht="38.25">
      <c r="A4" s="42" t="s">
        <v>663</v>
      </c>
      <c r="B4" s="42" t="s">
        <v>664</v>
      </c>
      <c r="C4" s="47">
        <v>0</v>
      </c>
      <c r="D4" s="47">
        <v>0</v>
      </c>
      <c r="E4" s="47">
        <v>0</v>
      </c>
      <c r="F4" s="47">
        <v>-8397</v>
      </c>
      <c r="G4" s="47">
        <v>0</v>
      </c>
      <c r="H4" s="47">
        <v>0</v>
      </c>
      <c r="I4" s="47">
        <v>0</v>
      </c>
      <c r="J4" s="47">
        <v>-13054</v>
      </c>
      <c r="K4" s="47">
        <v>0</v>
      </c>
      <c r="L4" s="47">
        <v>-17460</v>
      </c>
      <c r="M4" s="47">
        <v>-1097</v>
      </c>
    </row>
    <row r="5" spans="1:16">
      <c r="A5" s="42" t="s">
        <v>298</v>
      </c>
      <c r="B5" s="42" t="s">
        <v>327</v>
      </c>
      <c r="C5" s="47">
        <v>-1004</v>
      </c>
      <c r="D5" s="47">
        <v>-3826</v>
      </c>
      <c r="E5" s="47">
        <v>-1691</v>
      </c>
      <c r="F5" s="47">
        <v>-1656</v>
      </c>
      <c r="G5" s="47">
        <v>-5605</v>
      </c>
      <c r="H5" s="47">
        <v>-2342</v>
      </c>
      <c r="I5" s="47">
        <v>-2819</v>
      </c>
      <c r="J5" s="47">
        <v>-4031</v>
      </c>
      <c r="K5" s="47">
        <v>-498</v>
      </c>
      <c r="L5" s="47">
        <v>-718</v>
      </c>
      <c r="M5" s="47">
        <v>-1411</v>
      </c>
    </row>
    <row r="6" spans="1:16">
      <c r="A6" s="42" t="s">
        <v>299</v>
      </c>
      <c r="B6" s="42" t="s">
        <v>328</v>
      </c>
      <c r="C6" s="47">
        <v>-190</v>
      </c>
      <c r="D6" s="47">
        <v>-197</v>
      </c>
      <c r="E6" s="47">
        <v>-407</v>
      </c>
      <c r="F6" s="47">
        <v>-198</v>
      </c>
      <c r="G6" s="47">
        <v>-181</v>
      </c>
      <c r="H6" s="47">
        <v>-353</v>
      </c>
      <c r="I6" s="47">
        <v>-221</v>
      </c>
      <c r="J6" s="47">
        <v>-228</v>
      </c>
      <c r="K6" s="47">
        <v>-182</v>
      </c>
      <c r="L6" s="47">
        <v>-367</v>
      </c>
      <c r="M6" s="47">
        <v>-340</v>
      </c>
    </row>
    <row r="7" spans="1:16">
      <c r="A7" s="42" t="s">
        <v>300</v>
      </c>
      <c r="B7" s="42" t="s">
        <v>329</v>
      </c>
      <c r="C7" s="47">
        <v>-4725</v>
      </c>
      <c r="D7" s="47">
        <v>-3429</v>
      </c>
      <c r="E7" s="47">
        <v>-2465</v>
      </c>
      <c r="F7" s="47">
        <v>7528</v>
      </c>
      <c r="G7" s="47">
        <v>-3339</v>
      </c>
      <c r="H7" s="47">
        <v>-3568</v>
      </c>
      <c r="I7" s="47">
        <v>-3962</v>
      </c>
      <c r="J7" s="47">
        <v>9005</v>
      </c>
      <c r="K7" s="47">
        <v>-300</v>
      </c>
      <c r="L7" s="47">
        <v>-599</v>
      </c>
      <c r="M7" s="47">
        <v>-776</v>
      </c>
    </row>
    <row r="8" spans="1:16">
      <c r="A8" s="42" t="s">
        <v>301</v>
      </c>
      <c r="B8" s="42" t="s">
        <v>330</v>
      </c>
      <c r="C8" s="47">
        <v>-1500</v>
      </c>
      <c r="D8" s="47">
        <v>-922</v>
      </c>
      <c r="E8" s="47">
        <v>-30</v>
      </c>
      <c r="F8" s="47">
        <v>-2424</v>
      </c>
      <c r="G8" s="47">
        <v>-39</v>
      </c>
      <c r="H8" s="47">
        <v>-2729</v>
      </c>
      <c r="I8" s="47">
        <v>-399</v>
      </c>
      <c r="J8" s="47">
        <v>-1568</v>
      </c>
      <c r="K8" s="47">
        <v>-2233</v>
      </c>
      <c r="L8" s="47">
        <v>-2229</v>
      </c>
      <c r="M8" s="47">
        <v>-107</v>
      </c>
    </row>
    <row r="9" spans="1:16">
      <c r="A9" s="42" t="s">
        <v>302</v>
      </c>
      <c r="B9" s="42" t="s">
        <v>331</v>
      </c>
      <c r="C9" s="47">
        <v>0</v>
      </c>
      <c r="D9" s="47">
        <v>0</v>
      </c>
      <c r="E9" s="47">
        <v>0</v>
      </c>
      <c r="F9" s="47">
        <v>0</v>
      </c>
      <c r="G9" s="47">
        <v>0</v>
      </c>
      <c r="H9" s="47">
        <v>0</v>
      </c>
      <c r="I9" s="47">
        <v>0</v>
      </c>
      <c r="J9" s="47">
        <v>0</v>
      </c>
      <c r="K9" s="47">
        <v>-2650</v>
      </c>
      <c r="L9" s="47">
        <v>-10663</v>
      </c>
      <c r="M9" s="47">
        <v>-184</v>
      </c>
    </row>
    <row r="10" spans="1:16">
      <c r="A10" s="43" t="s">
        <v>295</v>
      </c>
      <c r="B10" s="43" t="s">
        <v>321</v>
      </c>
      <c r="C10" s="46">
        <v>-4825</v>
      </c>
      <c r="D10" s="46">
        <v>-8014</v>
      </c>
      <c r="E10" s="46">
        <v>-5357</v>
      </c>
      <c r="F10" s="46">
        <v>-10780</v>
      </c>
      <c r="G10" s="46">
        <v>-7163</v>
      </c>
      <c r="H10" s="46">
        <v>-5632</v>
      </c>
      <c r="I10" s="46">
        <v>-7677</v>
      </c>
      <c r="J10" s="46">
        <v>-11523</v>
      </c>
      <c r="K10" s="318">
        <f>-9843</f>
        <v>-9843</v>
      </c>
      <c r="L10" s="318">
        <v>-8521</v>
      </c>
      <c r="M10" s="318">
        <v>-7739</v>
      </c>
    </row>
    <row r="11" spans="1:16">
      <c r="A11" s="44" t="s">
        <v>58</v>
      </c>
      <c r="B11" s="44" t="s">
        <v>43</v>
      </c>
      <c r="C11" s="48">
        <v>-27993</v>
      </c>
      <c r="D11" s="48">
        <v>-16655</v>
      </c>
      <c r="E11" s="48">
        <v>-39161</v>
      </c>
      <c r="F11" s="48">
        <v>-30240</v>
      </c>
      <c r="G11" s="48">
        <f>SUM(G3:G10)</f>
        <v>-26161</v>
      </c>
      <c r="H11" s="48">
        <v>-84548</v>
      </c>
      <c r="I11" s="48">
        <v>-34081</v>
      </c>
      <c r="J11" s="48">
        <v>-47951</v>
      </c>
      <c r="K11" s="48">
        <f>SUM(K3:K10)</f>
        <v>-29393</v>
      </c>
      <c r="L11" s="48">
        <f>SUM(L3:L10)</f>
        <v>-56261</v>
      </c>
      <c r="M11" s="48">
        <f>SUM(M3:M10)</f>
        <v>-35584</v>
      </c>
    </row>
    <row r="12" spans="1:16">
      <c r="B12" s="280"/>
      <c r="C12" s="280"/>
      <c r="D12" s="280"/>
      <c r="E12" s="280"/>
      <c r="F12" s="280"/>
      <c r="G12" s="280"/>
      <c r="H12" s="280"/>
      <c r="I12" s="280"/>
      <c r="J12" s="280"/>
      <c r="K12" s="280"/>
      <c r="L12" s="280"/>
      <c r="M12" s="280"/>
      <c r="N12" s="280"/>
      <c r="O12" s="280"/>
      <c r="P12" s="280"/>
    </row>
    <row r="13" spans="1:16">
      <c r="B13" s="280"/>
      <c r="C13" s="280"/>
      <c r="D13" s="280"/>
      <c r="E13" s="280"/>
      <c r="F13" s="280"/>
      <c r="G13" s="280"/>
      <c r="H13" s="280"/>
      <c r="I13" s="280"/>
      <c r="J13" s="280"/>
      <c r="K13" s="280"/>
      <c r="L13" s="280"/>
      <c r="M13" s="280"/>
      <c r="N13" s="280"/>
      <c r="O13" s="280"/>
      <c r="P13" s="280"/>
    </row>
    <row r="14" spans="1:16">
      <c r="B14" s="280"/>
      <c r="C14" s="280"/>
      <c r="D14" s="280"/>
      <c r="E14" s="280"/>
      <c r="F14" s="280"/>
      <c r="G14" s="280"/>
      <c r="H14" s="280"/>
      <c r="I14" s="280"/>
      <c r="J14" s="280"/>
      <c r="K14" s="280"/>
      <c r="L14" s="280"/>
      <c r="M14" s="280"/>
      <c r="N14" s="280"/>
      <c r="O14" s="280"/>
      <c r="P14" s="280"/>
    </row>
    <row r="15" spans="1:16" s="101" customFormat="1">
      <c r="A15" s="27"/>
      <c r="B15" s="27"/>
      <c r="G15" s="326"/>
    </row>
    <row r="16" spans="1:16">
      <c r="G16" s="326"/>
    </row>
    <row r="17" spans="7:7">
      <c r="G17" s="326"/>
    </row>
    <row r="18" spans="7:7">
      <c r="G18" s="326"/>
    </row>
    <row r="19" spans="7:7">
      <c r="G19" s="326"/>
    </row>
    <row r="20" spans="7:7">
      <c r="G20" s="326"/>
    </row>
    <row r="21" spans="7:7">
      <c r="G21" s="326"/>
    </row>
    <row r="22" spans="7:7">
      <c r="G22" s="326"/>
    </row>
    <row r="23" spans="7:7">
      <c r="G23" s="326"/>
    </row>
    <row r="24" spans="7:7">
      <c r="G24" s="326"/>
    </row>
    <row r="25" spans="7:7">
      <c r="G25" s="326"/>
    </row>
    <row r="26" spans="7:7">
      <c r="G26" s="326"/>
    </row>
  </sheetData>
  <customSheetViews>
    <customSheetView guid="{8DA78CF1-615A-4626-9893-6751995631A4}">
      <selection activeCell="A23" sqref="A23"/>
      <pageMargins left="0.7" right="0.7" top="0.75" bottom="0.75" header="0.3" footer="0.3"/>
      <pageSetup paperSize="9" orientation="portrait" horizontalDpi="1200" verticalDpi="1200" r:id="rId1"/>
    </customSheetView>
    <customSheetView guid="{899D69CD-4B7E-42BC-9944-5BD922EB798C}">
      <selection activeCell="A36" sqref="A36"/>
      <pageMargins left="0.7" right="0.7" top="0.75" bottom="0.75" header="0.3" footer="0.3"/>
    </customSheetView>
    <customSheetView guid="{687A4863-1825-4D63-B732-E76682E6DE4F}" showGridLines="0">
      <selection activeCell="A3" sqref="A3"/>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25FAB884-5E17-4008-8139-33D910C7DEFE}" showGridLines="0">
      <selection activeCell="E28" sqref="E28"/>
      <pageMargins left="0.7" right="0.7" top="0.75" bottom="0.75" header="0.3" footer="0.3"/>
    </customSheetView>
    <customSheetView guid="{12F8D032-8143-430B-8DFF-852E8796C402}" showGridLines="0">
      <selection activeCell="A3" sqref="A3"/>
      <pageMargins left="0.7" right="0.7" top="0.75" bottom="0.75" header="0.3" footer="0.3"/>
    </customSheetView>
    <customSheetView guid="{9AF4A83C-CF57-4B40-8A74-6A0EA6C2FE5C}">
      <selection activeCell="E24" sqref="E24"/>
      <pageMargins left="0.7" right="0.7" top="0.75" bottom="0.75" header="0.3" footer="0.3"/>
      <pageSetup paperSize="9" orientation="portrait" horizontalDpi="1200" verticalDpi="1200" r:id="rId3"/>
    </customSheetView>
  </customSheetViews>
  <pageMargins left="0.7" right="0.7" top="0.75" bottom="0.75" header="0.3" footer="0.3"/>
  <ignoredErrors>
    <ignoredError sqref="G1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Normal="100" workbookViewId="0">
      <selection activeCell="C59" sqref="C59"/>
    </sheetView>
  </sheetViews>
  <sheetFormatPr defaultColWidth="9.140625" defaultRowHeight="12.75"/>
  <cols>
    <col min="1" max="1" width="33.28515625" style="117" customWidth="1"/>
    <col min="2" max="2" width="35.5703125" style="117" customWidth="1"/>
    <col min="3" max="4" width="11.140625" style="117" bestFit="1" customWidth="1"/>
    <col min="5" max="6" width="10.85546875" style="117" bestFit="1" customWidth="1"/>
    <col min="7" max="7" width="11" style="117" bestFit="1" customWidth="1"/>
    <col min="8" max="10" width="10" style="117" customWidth="1"/>
    <col min="11" max="11" width="11" style="117" bestFit="1" customWidth="1"/>
    <col min="12" max="16384" width="9.140625" style="117"/>
  </cols>
  <sheetData>
    <row r="1" spans="1:11">
      <c r="A1" s="116" t="s">
        <v>336</v>
      </c>
      <c r="B1" s="116" t="s">
        <v>337</v>
      </c>
    </row>
    <row r="2" spans="1:11" ht="43.5" customHeight="1" thickBot="1">
      <c r="A2" s="118" t="s">
        <v>350</v>
      </c>
      <c r="B2" s="118" t="s">
        <v>351</v>
      </c>
      <c r="C2" s="119" t="s">
        <v>115</v>
      </c>
      <c r="D2" s="119" t="s">
        <v>111</v>
      </c>
      <c r="E2" s="119" t="s">
        <v>116</v>
      </c>
      <c r="F2" s="119" t="s">
        <v>117</v>
      </c>
      <c r="G2" s="119" t="s">
        <v>118</v>
      </c>
      <c r="H2" s="119" t="s">
        <v>136</v>
      </c>
      <c r="I2" s="119" t="s">
        <v>137</v>
      </c>
      <c r="J2" s="119" t="s">
        <v>146</v>
      </c>
      <c r="K2" s="119" t="s">
        <v>156</v>
      </c>
    </row>
    <row r="3" spans="1:11">
      <c r="A3" s="120" t="s">
        <v>338</v>
      </c>
      <c r="B3" s="120" t="s">
        <v>339</v>
      </c>
      <c r="C3" s="121">
        <v>0</v>
      </c>
      <c r="D3" s="121">
        <v>0</v>
      </c>
      <c r="E3" s="121">
        <v>0</v>
      </c>
      <c r="F3" s="121">
        <v>0</v>
      </c>
      <c r="G3" s="121">
        <f>SUM(G4:G7)</f>
        <v>0</v>
      </c>
      <c r="H3" s="121">
        <f>SUM(H4:H7)</f>
        <v>0</v>
      </c>
      <c r="I3" s="121">
        <f>SUM(I4:I7)</f>
        <v>0</v>
      </c>
      <c r="J3" s="121">
        <f>SUM(J4:J7)</f>
        <v>0</v>
      </c>
      <c r="K3" s="121">
        <f>SUM(K4:K7)</f>
        <v>0</v>
      </c>
    </row>
    <row r="4" spans="1:11">
      <c r="A4" s="122" t="s">
        <v>352</v>
      </c>
      <c r="B4" s="122" t="s">
        <v>346</v>
      </c>
      <c r="C4" s="121"/>
      <c r="D4" s="121"/>
      <c r="E4" s="121"/>
      <c r="F4" s="121"/>
      <c r="G4" s="121">
        <v>0</v>
      </c>
      <c r="H4" s="121"/>
      <c r="I4" s="123"/>
      <c r="J4" s="121"/>
      <c r="K4" s="121">
        <v>0</v>
      </c>
    </row>
    <row r="5" spans="1:11">
      <c r="A5" s="122" t="s">
        <v>353</v>
      </c>
      <c r="B5" s="122" t="s">
        <v>347</v>
      </c>
      <c r="C5" s="121"/>
      <c r="D5" s="121"/>
      <c r="E5" s="121"/>
      <c r="F5" s="121"/>
      <c r="G5" s="121">
        <v>0</v>
      </c>
      <c r="H5" s="121"/>
      <c r="I5" s="121"/>
      <c r="J5" s="121"/>
      <c r="K5" s="121">
        <v>0</v>
      </c>
    </row>
    <row r="6" spans="1:11">
      <c r="A6" s="122" t="s">
        <v>354</v>
      </c>
      <c r="B6" s="122" t="s">
        <v>348</v>
      </c>
      <c r="C6" s="121"/>
      <c r="D6" s="121"/>
      <c r="E6" s="121"/>
      <c r="F6" s="121"/>
      <c r="G6" s="121">
        <v>0</v>
      </c>
      <c r="H6" s="121"/>
      <c r="I6" s="121"/>
      <c r="J6" s="121"/>
      <c r="K6" s="121">
        <v>0</v>
      </c>
    </row>
    <row r="7" spans="1:11">
      <c r="A7" s="122" t="s">
        <v>349</v>
      </c>
      <c r="B7" s="122" t="s">
        <v>349</v>
      </c>
      <c r="C7" s="121"/>
      <c r="D7" s="121"/>
      <c r="E7" s="121"/>
      <c r="F7" s="121"/>
      <c r="G7" s="121">
        <v>0</v>
      </c>
      <c r="H7" s="121"/>
      <c r="I7" s="121"/>
      <c r="J7" s="121"/>
      <c r="K7" s="121">
        <v>0</v>
      </c>
    </row>
    <row r="8" spans="1:11">
      <c r="A8" s="120" t="s">
        <v>340</v>
      </c>
      <c r="B8" s="120" t="s">
        <v>343</v>
      </c>
      <c r="C8" s="121">
        <v>-175632</v>
      </c>
      <c r="D8" s="121">
        <v>-118342</v>
      </c>
      <c r="E8" s="121">
        <v>-225510</v>
      </c>
      <c r="F8" s="121">
        <v>-214100</v>
      </c>
      <c r="G8" s="121">
        <f>SUM(G9:G12)</f>
        <v>-218758</v>
      </c>
      <c r="H8" s="121">
        <f>SUM(H9:H12)</f>
        <v>0</v>
      </c>
      <c r="I8" s="121">
        <f>SUM(I9:I12)</f>
        <v>0</v>
      </c>
      <c r="J8" s="121">
        <f>SUM(J9:J12)</f>
        <v>0</v>
      </c>
      <c r="K8" s="121">
        <f>SUM(K9:K12)</f>
        <v>-280118</v>
      </c>
    </row>
    <row r="9" spans="1:11" s="124" customFormat="1">
      <c r="A9" s="122" t="s">
        <v>352</v>
      </c>
      <c r="B9" s="122" t="s">
        <v>346</v>
      </c>
      <c r="C9" s="123"/>
      <c r="D9" s="123"/>
      <c r="E9" s="123"/>
      <c r="F9" s="123"/>
      <c r="G9" s="123">
        <v>-3021</v>
      </c>
      <c r="H9" s="123"/>
      <c r="I9" s="123"/>
      <c r="J9" s="123"/>
      <c r="K9" s="123">
        <v>-16561</v>
      </c>
    </row>
    <row r="10" spans="1:11" s="124" customFormat="1">
      <c r="A10" s="122" t="s">
        <v>353</v>
      </c>
      <c r="B10" s="122" t="s">
        <v>347</v>
      </c>
      <c r="C10" s="123"/>
      <c r="D10" s="123"/>
      <c r="E10" s="123"/>
      <c r="F10" s="123"/>
      <c r="G10" s="123">
        <v>26764</v>
      </c>
      <c r="H10" s="123"/>
      <c r="I10" s="123"/>
      <c r="J10" s="123"/>
      <c r="K10" s="123">
        <v>-47557</v>
      </c>
    </row>
    <row r="11" spans="1:11" s="124" customFormat="1">
      <c r="A11" s="122" t="s">
        <v>354</v>
      </c>
      <c r="B11" s="122" t="s">
        <v>348</v>
      </c>
      <c r="C11" s="123"/>
      <c r="D11" s="123"/>
      <c r="E11" s="123"/>
      <c r="F11" s="123"/>
      <c r="G11" s="123">
        <v>-252063</v>
      </c>
      <c r="H11" s="123"/>
      <c r="I11" s="123"/>
      <c r="J11" s="123"/>
      <c r="K11" s="123">
        <v>-244530</v>
      </c>
    </row>
    <row r="12" spans="1:11" s="124" customFormat="1">
      <c r="A12" s="122" t="s">
        <v>349</v>
      </c>
      <c r="B12" s="122" t="s">
        <v>349</v>
      </c>
      <c r="C12" s="123"/>
      <c r="D12" s="123"/>
      <c r="E12" s="123"/>
      <c r="F12" s="123"/>
      <c r="G12" s="123">
        <v>9562</v>
      </c>
      <c r="H12" s="123"/>
      <c r="I12" s="123"/>
      <c r="J12" s="123"/>
      <c r="K12" s="123">
        <v>28530</v>
      </c>
    </row>
    <row r="13" spans="1:11">
      <c r="A13" s="120" t="s">
        <v>341</v>
      </c>
      <c r="B13" s="120" t="s">
        <v>344</v>
      </c>
      <c r="C13" s="121">
        <v>31262</v>
      </c>
      <c r="D13" s="121">
        <v>15694</v>
      </c>
      <c r="E13" s="121">
        <v>-5906</v>
      </c>
      <c r="F13" s="121">
        <v>2484</v>
      </c>
      <c r="G13" s="121">
        <f>SUM(G14:G17)</f>
        <v>17680</v>
      </c>
      <c r="H13" s="121">
        <f>SUM(H14:H17)</f>
        <v>0</v>
      </c>
      <c r="I13" s="121">
        <f>SUM(I14:I17)</f>
        <v>0</v>
      </c>
      <c r="J13" s="121">
        <f>SUM(J14:J17)</f>
        <v>0</v>
      </c>
      <c r="K13" s="121">
        <f>SUM(K14:K17)</f>
        <v>7442</v>
      </c>
    </row>
    <row r="14" spans="1:11" s="124" customFormat="1">
      <c r="A14" s="122" t="s">
        <v>352</v>
      </c>
      <c r="B14" s="122" t="s">
        <v>346</v>
      </c>
      <c r="C14" s="123"/>
      <c r="D14" s="123"/>
      <c r="E14" s="123"/>
      <c r="F14" s="123"/>
      <c r="G14" s="123">
        <v>0</v>
      </c>
      <c r="H14" s="123"/>
      <c r="I14" s="123"/>
      <c r="J14" s="123"/>
      <c r="K14" s="123">
        <v>0</v>
      </c>
    </row>
    <row r="15" spans="1:11" s="124" customFormat="1">
      <c r="A15" s="122" t="s">
        <v>353</v>
      </c>
      <c r="B15" s="122" t="s">
        <v>347</v>
      </c>
      <c r="C15" s="123"/>
      <c r="D15" s="123"/>
      <c r="E15" s="123"/>
      <c r="F15" s="123"/>
      <c r="G15" s="123">
        <v>0</v>
      </c>
      <c r="H15" s="123"/>
      <c r="I15" s="123"/>
      <c r="J15" s="123"/>
      <c r="K15" s="123">
        <v>0</v>
      </c>
    </row>
    <row r="16" spans="1:11" s="124" customFormat="1">
      <c r="A16" s="122" t="s">
        <v>354</v>
      </c>
      <c r="B16" s="122" t="s">
        <v>348</v>
      </c>
      <c r="C16" s="123"/>
      <c r="D16" s="123"/>
      <c r="E16" s="123"/>
      <c r="F16" s="123"/>
      <c r="G16" s="123">
        <v>17680</v>
      </c>
      <c r="H16" s="123"/>
      <c r="I16" s="123"/>
      <c r="J16" s="123"/>
      <c r="K16" s="123">
        <v>7442</v>
      </c>
    </row>
    <row r="17" spans="1:11" s="124" customFormat="1">
      <c r="A17" s="122" t="s">
        <v>349</v>
      </c>
      <c r="B17" s="122" t="s">
        <v>349</v>
      </c>
      <c r="C17" s="123"/>
      <c r="D17" s="123"/>
      <c r="E17" s="123"/>
      <c r="F17" s="123"/>
      <c r="G17" s="123">
        <v>0</v>
      </c>
      <c r="H17" s="123"/>
      <c r="I17" s="123"/>
      <c r="J17" s="123"/>
      <c r="K17" s="123">
        <v>0</v>
      </c>
    </row>
    <row r="18" spans="1:11" ht="25.5">
      <c r="A18" s="125" t="s">
        <v>342</v>
      </c>
      <c r="B18" s="120" t="s">
        <v>345</v>
      </c>
      <c r="C18" s="121">
        <v>-1142</v>
      </c>
      <c r="D18" s="121">
        <v>2282</v>
      </c>
      <c r="E18" s="121">
        <v>-237</v>
      </c>
      <c r="F18" s="121">
        <v>-1326</v>
      </c>
      <c r="G18" s="121">
        <f>SUM(G19:G22)</f>
        <v>-2286</v>
      </c>
      <c r="H18" s="121">
        <f>SUM(H19:H22)</f>
        <v>0</v>
      </c>
      <c r="I18" s="121">
        <f>SUM(I19:I22)</f>
        <v>0</v>
      </c>
      <c r="J18" s="121">
        <f>SUM(J19:J22)</f>
        <v>0</v>
      </c>
      <c r="K18" s="121">
        <f>SUM(K19:K22)</f>
        <v>9988</v>
      </c>
    </row>
    <row r="19" spans="1:11" s="124" customFormat="1">
      <c r="A19" s="122" t="s">
        <v>352</v>
      </c>
      <c r="B19" s="122" t="s">
        <v>346</v>
      </c>
      <c r="C19" s="123"/>
      <c r="D19" s="123"/>
      <c r="E19" s="123"/>
      <c r="F19" s="123"/>
      <c r="G19" s="123">
        <v>-2540</v>
      </c>
      <c r="H19" s="123"/>
      <c r="I19" s="123"/>
      <c r="J19" s="123"/>
      <c r="K19" s="123">
        <v>2495</v>
      </c>
    </row>
    <row r="20" spans="1:11" s="124" customFormat="1">
      <c r="A20" s="122" t="s">
        <v>353</v>
      </c>
      <c r="B20" s="122" t="s">
        <v>347</v>
      </c>
      <c r="C20" s="123"/>
      <c r="D20" s="123"/>
      <c r="E20" s="123"/>
      <c r="F20" s="123"/>
      <c r="G20" s="123">
        <v>2111</v>
      </c>
      <c r="H20" s="123"/>
      <c r="I20" s="123"/>
      <c r="J20" s="123"/>
      <c r="K20" s="123">
        <v>2942</v>
      </c>
    </row>
    <row r="21" spans="1:11" s="124" customFormat="1">
      <c r="A21" s="122" t="s">
        <v>354</v>
      </c>
      <c r="B21" s="122" t="s">
        <v>348</v>
      </c>
      <c r="C21" s="123"/>
      <c r="D21" s="123"/>
      <c r="E21" s="123"/>
      <c r="F21" s="123"/>
      <c r="G21" s="123">
        <v>-1857</v>
      </c>
      <c r="H21" s="123"/>
      <c r="I21" s="123"/>
      <c r="J21" s="123"/>
      <c r="K21" s="123">
        <v>4551</v>
      </c>
    </row>
    <row r="22" spans="1:11" s="124" customFormat="1">
      <c r="A22" s="126" t="s">
        <v>349</v>
      </c>
      <c r="B22" s="126" t="s">
        <v>349</v>
      </c>
      <c r="C22" s="127"/>
      <c r="D22" s="127"/>
      <c r="E22" s="127"/>
      <c r="F22" s="127"/>
      <c r="G22" s="127">
        <v>0</v>
      </c>
      <c r="H22" s="127"/>
      <c r="I22" s="127"/>
      <c r="J22" s="127"/>
      <c r="K22" s="127">
        <v>0</v>
      </c>
    </row>
    <row r="23" spans="1:11" s="130" customFormat="1" ht="16.5" customHeight="1">
      <c r="A23" s="128" t="s">
        <v>58</v>
      </c>
      <c r="B23" s="128" t="s">
        <v>43</v>
      </c>
      <c r="C23" s="129">
        <f t="shared" ref="C23:K23" si="0">SUM(C3,C8,C13,C18)</f>
        <v>-145512</v>
      </c>
      <c r="D23" s="129">
        <f t="shared" si="0"/>
        <v>-100366</v>
      </c>
      <c r="E23" s="129">
        <f t="shared" si="0"/>
        <v>-231653</v>
      </c>
      <c r="F23" s="129">
        <f t="shared" si="0"/>
        <v>-212942</v>
      </c>
      <c r="G23" s="129">
        <f t="shared" si="0"/>
        <v>-203364</v>
      </c>
      <c r="H23" s="129">
        <f t="shared" si="0"/>
        <v>0</v>
      </c>
      <c r="I23" s="129">
        <f t="shared" si="0"/>
        <v>0</v>
      </c>
      <c r="J23" s="129">
        <f t="shared" si="0"/>
        <v>0</v>
      </c>
      <c r="K23" s="129">
        <f t="shared" si="0"/>
        <v>-262688</v>
      </c>
    </row>
    <row r="24" spans="1:11">
      <c r="C24" s="117" t="e">
        <f>#REF!-C23</f>
        <v>#REF!</v>
      </c>
      <c r="D24" s="117" t="e">
        <f>#REF!-D23</f>
        <v>#REF!</v>
      </c>
      <c r="E24" s="117" t="e">
        <f>#REF!-E23</f>
        <v>#REF!</v>
      </c>
      <c r="F24" s="117" t="e">
        <f>#REF!-F23</f>
        <v>#REF!</v>
      </c>
      <c r="G24" s="117" t="e">
        <f>#REF!-G23</f>
        <v>#REF!</v>
      </c>
      <c r="H24" s="117" t="e">
        <f>#REF!-H23</f>
        <v>#REF!</v>
      </c>
      <c r="I24" s="117" t="e">
        <f>#REF!-I23</f>
        <v>#REF!</v>
      </c>
      <c r="J24" s="117" t="e">
        <f>#REF!-J23</f>
        <v>#REF!</v>
      </c>
      <c r="K24" s="117" t="e">
        <f>#REF!-K23</f>
        <v>#REF!</v>
      </c>
    </row>
    <row r="34" spans="8:8">
      <c r="H34" s="117" t="s">
        <v>355</v>
      </c>
    </row>
  </sheetData>
  <customSheetViews>
    <customSheetView guid="{8DA78CF1-615A-4626-9893-6751995631A4}"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topLeftCell="D1" workbookViewId="0">
      <selection activeCell="M19" sqref="M19"/>
    </sheetView>
  </sheetViews>
  <sheetFormatPr defaultColWidth="9.140625" defaultRowHeight="15"/>
  <cols>
    <col min="1" max="1" width="3.7109375" style="134" customWidth="1"/>
    <col min="2" max="2" width="52.85546875" style="149" customWidth="1"/>
    <col min="3" max="3" width="53.85546875" style="149" customWidth="1"/>
    <col min="4" max="14" width="17.7109375" style="149" customWidth="1"/>
    <col min="18" max="16384" width="9.140625" style="134"/>
  </cols>
  <sheetData>
    <row r="1" spans="2:26" ht="26.25" thickBot="1">
      <c r="B1" s="131" t="s">
        <v>440</v>
      </c>
      <c r="C1" s="131" t="s">
        <v>456</v>
      </c>
      <c r="D1" s="133" t="s">
        <v>531</v>
      </c>
      <c r="E1" s="132" t="s">
        <v>530</v>
      </c>
      <c r="F1" s="132" t="s">
        <v>529</v>
      </c>
      <c r="G1" s="133" t="s">
        <v>641</v>
      </c>
      <c r="H1" s="133" t="s">
        <v>457</v>
      </c>
      <c r="I1" s="132" t="s">
        <v>476</v>
      </c>
      <c r="J1" s="132" t="s">
        <v>475</v>
      </c>
      <c r="K1" s="132" t="s">
        <v>474</v>
      </c>
      <c r="L1" s="132" t="s">
        <v>473</v>
      </c>
      <c r="M1" s="132" t="s">
        <v>639</v>
      </c>
      <c r="N1" s="132" t="s">
        <v>672</v>
      </c>
    </row>
    <row r="2" spans="2:26" ht="12.6" customHeight="1">
      <c r="B2" s="135" t="s">
        <v>441</v>
      </c>
      <c r="C2" s="147" t="s">
        <v>458</v>
      </c>
      <c r="D2" s="136">
        <v>0.46800000000000003</v>
      </c>
      <c r="E2" s="136">
        <v>0.44600000000000001</v>
      </c>
      <c r="F2" s="136">
        <v>0.435</v>
      </c>
      <c r="G2" s="136">
        <v>0.434</v>
      </c>
      <c r="H2" s="136">
        <v>0.48899999999999999</v>
      </c>
      <c r="I2" s="136">
        <v>0.45200000000000001</v>
      </c>
      <c r="J2" s="136">
        <v>0.45</v>
      </c>
      <c r="K2" s="136">
        <v>0.432</v>
      </c>
      <c r="L2" s="136">
        <v>0.55200000000000005</v>
      </c>
      <c r="M2" s="136">
        <v>0.48799999999999999</v>
      </c>
      <c r="N2" s="136">
        <v>0.45800000000000002</v>
      </c>
      <c r="O2" s="385"/>
      <c r="P2" s="385"/>
      <c r="Q2" s="385"/>
      <c r="R2" s="385"/>
      <c r="S2" s="385"/>
      <c r="T2" s="385"/>
      <c r="U2" s="385"/>
      <c r="V2" s="385"/>
      <c r="W2" s="385"/>
      <c r="X2" s="385"/>
      <c r="Y2" s="385"/>
      <c r="Z2" s="385"/>
    </row>
    <row r="3" spans="2:26" ht="12.6" customHeight="1">
      <c r="B3" s="137" t="s">
        <v>442</v>
      </c>
      <c r="C3" s="148" t="s">
        <v>459</v>
      </c>
      <c r="D3" s="138">
        <v>0.67800000000000005</v>
      </c>
      <c r="E3" s="138">
        <v>0.67200000000000004</v>
      </c>
      <c r="F3" s="138">
        <v>0.67700000000000005</v>
      </c>
      <c r="G3" s="138">
        <v>0.68</v>
      </c>
      <c r="H3" s="138">
        <v>0.7</v>
      </c>
      <c r="I3" s="138">
        <v>0.66800000000000004</v>
      </c>
      <c r="J3" s="138">
        <v>0.67600000000000005</v>
      </c>
      <c r="K3" s="138">
        <v>0.65900000000000003</v>
      </c>
      <c r="L3" s="138">
        <v>0.71699999999999997</v>
      </c>
      <c r="M3" s="138">
        <v>0.69599999999999995</v>
      </c>
      <c r="N3" s="138">
        <v>0.69499999999999995</v>
      </c>
      <c r="O3" s="385"/>
      <c r="P3" s="385"/>
      <c r="Q3" s="385"/>
      <c r="R3" s="385"/>
      <c r="S3" s="385"/>
      <c r="T3" s="385"/>
      <c r="U3" s="385"/>
      <c r="V3" s="385"/>
      <c r="W3" s="385"/>
      <c r="X3" s="385"/>
      <c r="Y3" s="385"/>
      <c r="Z3" s="385"/>
    </row>
    <row r="4" spans="2:26" ht="12.6" customHeight="1">
      <c r="B4" s="137" t="s">
        <v>443</v>
      </c>
      <c r="C4" s="148" t="s">
        <v>460</v>
      </c>
      <c r="D4" s="139">
        <v>3.7400000000000003E-2</v>
      </c>
      <c r="E4" s="139">
        <v>3.7999999999999999E-2</v>
      </c>
      <c r="F4" s="139">
        <v>3.7999999999999999E-2</v>
      </c>
      <c r="G4" s="139">
        <v>3.8399999999999997E-2</v>
      </c>
      <c r="H4" s="139">
        <v>3.9800000000000002E-2</v>
      </c>
      <c r="I4" s="139">
        <v>3.8699999999999998E-2</v>
      </c>
      <c r="J4" s="139">
        <v>3.7900000000000003E-2</v>
      </c>
      <c r="K4" s="139">
        <v>3.6799999999999999E-2</v>
      </c>
      <c r="L4" s="139">
        <v>3.4700000000000002E-2</v>
      </c>
      <c r="M4" s="139">
        <v>3.4599999999999999E-2</v>
      </c>
      <c r="N4" s="139">
        <v>3.49E-2</v>
      </c>
      <c r="O4" s="385"/>
      <c r="P4" s="385"/>
      <c r="Q4" s="385"/>
      <c r="R4" s="385"/>
      <c r="S4" s="385"/>
      <c r="T4" s="385"/>
      <c r="U4" s="385"/>
      <c r="V4" s="385"/>
      <c r="W4" s="385"/>
      <c r="X4" s="385"/>
      <c r="Y4" s="385"/>
      <c r="Z4" s="385"/>
    </row>
    <row r="5" spans="2:26" ht="12.6" customHeight="1">
      <c r="B5" s="137" t="s">
        <v>444</v>
      </c>
      <c r="C5" s="148" t="s">
        <v>461</v>
      </c>
      <c r="D5" s="138">
        <v>0.25700000000000001</v>
      </c>
      <c r="E5" s="138">
        <v>0.255</v>
      </c>
      <c r="F5" s="138">
        <v>0.26</v>
      </c>
      <c r="G5" s="138">
        <v>0.25900000000000001</v>
      </c>
      <c r="H5" s="140">
        <v>0.25900000000000001</v>
      </c>
      <c r="I5" s="140">
        <v>0.25</v>
      </c>
      <c r="J5" s="140">
        <v>0.251</v>
      </c>
      <c r="K5" s="140">
        <v>0.23599999999999999</v>
      </c>
      <c r="L5" s="140">
        <v>0.23200000000000001</v>
      </c>
      <c r="M5" s="138">
        <v>0.22500000000000001</v>
      </c>
      <c r="N5" s="138">
        <v>0.224</v>
      </c>
      <c r="O5" s="385"/>
      <c r="P5" s="385"/>
      <c r="Q5" s="385"/>
      <c r="R5" s="385"/>
      <c r="S5" s="385"/>
      <c r="T5" s="385"/>
      <c r="U5" s="385"/>
      <c r="V5" s="385"/>
      <c r="W5" s="385"/>
      <c r="X5" s="385"/>
      <c r="Y5" s="385"/>
      <c r="Z5" s="385"/>
    </row>
    <row r="6" spans="2:26" ht="12.6" customHeight="1">
      <c r="B6" s="137" t="s">
        <v>445</v>
      </c>
      <c r="C6" s="148" t="s">
        <v>462</v>
      </c>
      <c r="D6" s="138">
        <v>0.95899999999999996</v>
      </c>
      <c r="E6" s="138">
        <v>0.96299999999999997</v>
      </c>
      <c r="F6" s="138">
        <v>0.95899999999999996</v>
      </c>
      <c r="G6" s="138">
        <v>0.96699999999999997</v>
      </c>
      <c r="H6" s="140">
        <v>0.96</v>
      </c>
      <c r="I6" s="140">
        <v>0.93600000000000005</v>
      </c>
      <c r="J6" s="140">
        <v>0.93500000000000005</v>
      </c>
      <c r="K6" s="140">
        <v>0.91900000000000004</v>
      </c>
      <c r="L6" s="140">
        <v>0.93899999999999995</v>
      </c>
      <c r="M6" s="138">
        <v>0.94</v>
      </c>
      <c r="N6" s="138">
        <v>0.95199999999999996</v>
      </c>
      <c r="O6" s="385"/>
      <c r="P6" s="385"/>
      <c r="Q6" s="385"/>
      <c r="R6" s="385"/>
      <c r="S6" s="385"/>
      <c r="T6" s="385"/>
      <c r="U6" s="385"/>
      <c r="V6" s="385"/>
      <c r="W6" s="385"/>
      <c r="X6" s="385"/>
      <c r="Y6" s="385"/>
      <c r="Z6" s="385"/>
    </row>
    <row r="7" spans="2:26" ht="12.6" customHeight="1">
      <c r="B7" s="137" t="s">
        <v>446</v>
      </c>
      <c r="C7" s="148" t="s">
        <v>463</v>
      </c>
      <c r="D7" s="138">
        <v>6.4000000000000001E-2</v>
      </c>
      <c r="E7" s="138">
        <v>5.8999999999999997E-2</v>
      </c>
      <c r="F7" s="138">
        <v>0.06</v>
      </c>
      <c r="G7" s="138">
        <v>5.8000000000000003E-2</v>
      </c>
      <c r="H7" s="140">
        <v>4.9000000000000002E-2</v>
      </c>
      <c r="I7" s="140">
        <v>4.8000000000000001E-2</v>
      </c>
      <c r="J7" s="140">
        <v>4.5999999999999999E-2</v>
      </c>
      <c r="K7" s="140">
        <v>4.1000000000000002E-2</v>
      </c>
      <c r="L7" s="140">
        <v>4.2999999999999997E-2</v>
      </c>
      <c r="M7" s="138">
        <v>4.2999999999999997E-2</v>
      </c>
      <c r="N7" s="138">
        <v>4.4999999999999998E-2</v>
      </c>
      <c r="O7" s="385"/>
      <c r="P7" s="385"/>
      <c r="Q7" s="385"/>
      <c r="R7" s="385"/>
      <c r="S7" s="385"/>
      <c r="T7" s="385"/>
      <c r="U7" s="385"/>
      <c r="V7" s="385"/>
      <c r="W7" s="385"/>
      <c r="X7" s="385"/>
      <c r="Y7" s="385"/>
      <c r="Z7" s="385"/>
    </row>
    <row r="8" spans="2:26" ht="12.6" customHeight="1">
      <c r="B8" s="137" t="s">
        <v>447</v>
      </c>
      <c r="C8" s="148" t="s">
        <v>464</v>
      </c>
      <c r="D8" s="138">
        <v>0.59199999999999997</v>
      </c>
      <c r="E8" s="138">
        <v>0.621</v>
      </c>
      <c r="F8" s="138">
        <v>0.628</v>
      </c>
      <c r="G8" s="138">
        <v>0.63100000000000001</v>
      </c>
      <c r="H8" s="140">
        <v>0.59199999999999997</v>
      </c>
      <c r="I8" s="140">
        <v>0.61199999999999999</v>
      </c>
      <c r="J8" s="140">
        <v>0.61</v>
      </c>
      <c r="K8" s="140">
        <v>0.56699999999999995</v>
      </c>
      <c r="L8" s="140">
        <v>0.57099999999999995</v>
      </c>
      <c r="M8" s="138">
        <v>0.58499999999999996</v>
      </c>
      <c r="N8" s="138">
        <v>0.57399999999999995</v>
      </c>
      <c r="O8" s="385"/>
      <c r="P8" s="385"/>
      <c r="Q8" s="385"/>
      <c r="R8" s="385"/>
      <c r="S8" s="385"/>
      <c r="T8" s="385"/>
      <c r="U8" s="385"/>
      <c r="V8" s="385"/>
      <c r="W8" s="385"/>
      <c r="X8" s="385"/>
      <c r="Y8" s="385"/>
      <c r="Z8" s="385"/>
    </row>
    <row r="9" spans="2:26" ht="12.6" customHeight="1">
      <c r="B9" s="137" t="s">
        <v>448</v>
      </c>
      <c r="C9" s="148" t="s">
        <v>465</v>
      </c>
      <c r="D9" s="139">
        <v>7.3000000000000001E-3</v>
      </c>
      <c r="E9" s="139">
        <v>6.6E-3</v>
      </c>
      <c r="F9" s="139">
        <v>6.4000000000000003E-3</v>
      </c>
      <c r="G9" s="139">
        <v>6.3E-3</v>
      </c>
      <c r="H9" s="141">
        <v>6.6E-3</v>
      </c>
      <c r="I9" s="141">
        <v>7.9000000000000008E-3</v>
      </c>
      <c r="J9" s="141">
        <v>8.0000000000000002E-3</v>
      </c>
      <c r="K9" s="141">
        <v>8.6E-3</v>
      </c>
      <c r="L9" s="141">
        <v>8.0999999999999996E-3</v>
      </c>
      <c r="M9" s="139">
        <v>8.8000000000000005E-3</v>
      </c>
      <c r="N9" s="139">
        <v>9.1999999999999998E-3</v>
      </c>
      <c r="O9" s="385"/>
      <c r="P9" s="385"/>
      <c r="Q9" s="385"/>
      <c r="R9" s="385"/>
      <c r="S9" s="385"/>
      <c r="T9" s="385"/>
      <c r="U9" s="385"/>
      <c r="V9" s="385"/>
      <c r="W9" s="385"/>
      <c r="X9" s="385"/>
      <c r="Y9" s="385"/>
      <c r="Z9" s="385"/>
    </row>
    <row r="10" spans="2:26" ht="12.6" customHeight="1">
      <c r="B10" s="137" t="s">
        <v>449</v>
      </c>
      <c r="C10" s="148" t="s">
        <v>466</v>
      </c>
      <c r="D10" s="138">
        <v>0.115</v>
      </c>
      <c r="E10" s="138">
        <v>0.11</v>
      </c>
      <c r="F10" s="138">
        <v>0.11700000000000001</v>
      </c>
      <c r="G10" s="138">
        <v>0.122</v>
      </c>
      <c r="H10" s="140">
        <v>0.114</v>
      </c>
      <c r="I10" s="140">
        <v>0.114</v>
      </c>
      <c r="J10" s="140">
        <v>0.111</v>
      </c>
      <c r="K10" s="140">
        <v>0.12</v>
      </c>
      <c r="L10" s="140">
        <v>0.105</v>
      </c>
      <c r="M10" s="138">
        <v>0.10299999999999999</v>
      </c>
      <c r="N10" s="138">
        <v>0.108</v>
      </c>
      <c r="O10" s="385"/>
      <c r="P10" s="385"/>
      <c r="Q10" s="385"/>
      <c r="R10" s="385"/>
      <c r="S10" s="385"/>
      <c r="T10" s="385"/>
      <c r="U10" s="385"/>
      <c r="V10" s="385"/>
      <c r="W10" s="385"/>
      <c r="X10" s="385"/>
      <c r="Y10" s="385"/>
      <c r="Z10" s="385"/>
    </row>
    <row r="11" spans="2:26" ht="12.6" customHeight="1">
      <c r="B11" s="137" t="s">
        <v>450</v>
      </c>
      <c r="C11" s="148" t="s">
        <v>467</v>
      </c>
      <c r="D11" s="138">
        <v>0.13300000000000001</v>
      </c>
      <c r="E11" s="138">
        <v>0.129</v>
      </c>
      <c r="F11" s="138">
        <v>0.13700000000000001</v>
      </c>
      <c r="G11" s="138">
        <v>0.14299999999999999</v>
      </c>
      <c r="H11" s="140">
        <v>0.13400000000000001</v>
      </c>
      <c r="I11" s="140">
        <v>0.13400000000000001</v>
      </c>
      <c r="J11" s="140">
        <v>0.13100000000000001</v>
      </c>
      <c r="K11" s="140">
        <v>0.14399999999999999</v>
      </c>
      <c r="L11" s="140">
        <v>0.126</v>
      </c>
      <c r="M11" s="138">
        <v>0.123</v>
      </c>
      <c r="N11" s="138">
        <v>0.13</v>
      </c>
      <c r="O11" s="385"/>
      <c r="P11" s="385"/>
      <c r="Q11" s="385"/>
      <c r="R11" s="385"/>
      <c r="S11" s="385"/>
      <c r="T11" s="385"/>
      <c r="U11" s="385"/>
      <c r="V11" s="385"/>
      <c r="W11" s="385"/>
      <c r="X11" s="385"/>
      <c r="Y11" s="385"/>
      <c r="Z11" s="385"/>
    </row>
    <row r="12" spans="2:26" ht="12.6" customHeight="1">
      <c r="B12" s="137" t="s">
        <v>451</v>
      </c>
      <c r="C12" s="148" t="s">
        <v>468</v>
      </c>
      <c r="D12" s="138">
        <v>1.4E-2</v>
      </c>
      <c r="E12" s="138">
        <v>1.2999999999999999E-2</v>
      </c>
      <c r="F12" s="138">
        <v>1.4E-2</v>
      </c>
      <c r="G12" s="138">
        <v>1.4999999999999999E-2</v>
      </c>
      <c r="H12" s="140">
        <v>1.4E-2</v>
      </c>
      <c r="I12" s="140">
        <v>1.4E-2</v>
      </c>
      <c r="J12" s="140">
        <v>1.2999999999999999E-2</v>
      </c>
      <c r="K12" s="140">
        <v>1.2999999999999999E-2</v>
      </c>
      <c r="L12" s="140">
        <v>1.0999999999999999E-2</v>
      </c>
      <c r="M12" s="138">
        <v>1.0999999999999999E-2</v>
      </c>
      <c r="N12" s="138">
        <v>1.2E-2</v>
      </c>
      <c r="O12" s="385"/>
      <c r="P12" s="385"/>
      <c r="Q12" s="385"/>
      <c r="R12" s="385"/>
      <c r="S12" s="385"/>
      <c r="T12" s="385"/>
      <c r="U12" s="385"/>
      <c r="V12" s="385"/>
      <c r="W12" s="385"/>
      <c r="X12" s="385"/>
      <c r="Y12" s="385"/>
      <c r="Z12" s="385"/>
    </row>
    <row r="13" spans="2:26" ht="12.6" customHeight="1">
      <c r="B13" s="137" t="s">
        <v>452</v>
      </c>
      <c r="C13" s="148" t="s">
        <v>469</v>
      </c>
      <c r="D13" s="139">
        <v>0.15670000000000001</v>
      </c>
      <c r="E13" s="139">
        <v>0.1651</v>
      </c>
      <c r="F13" s="139">
        <v>0.16900000000000001</v>
      </c>
      <c r="G13" s="139">
        <v>0.16689999999999999</v>
      </c>
      <c r="H13" s="141">
        <v>0.16669999999999999</v>
      </c>
      <c r="I13" s="141">
        <v>0.17780000000000001</v>
      </c>
      <c r="J13" s="141">
        <v>0.17610000000000001</v>
      </c>
      <c r="K13" s="141">
        <v>0.1598</v>
      </c>
      <c r="L13" s="141">
        <v>0.16470000000000001</v>
      </c>
      <c r="M13" s="139">
        <v>0.16259999999999999</v>
      </c>
      <c r="N13" s="139">
        <v>0.16139999999999999</v>
      </c>
      <c r="O13" s="385"/>
      <c r="P13" s="385"/>
      <c r="Q13" s="385"/>
      <c r="R13" s="385"/>
      <c r="S13" s="385"/>
      <c r="T13" s="385"/>
      <c r="U13" s="385"/>
      <c r="V13" s="385"/>
      <c r="W13" s="385"/>
      <c r="X13" s="385"/>
      <c r="Y13" s="385"/>
      <c r="Z13" s="385"/>
    </row>
    <row r="14" spans="2:26" ht="12.6" customHeight="1">
      <c r="B14" s="137" t="s">
        <v>453</v>
      </c>
      <c r="C14" s="148" t="s">
        <v>470</v>
      </c>
      <c r="D14" s="139">
        <v>0.14699999999999999</v>
      </c>
      <c r="E14" s="139">
        <v>0.15529999999999999</v>
      </c>
      <c r="F14" s="139">
        <v>0.15920000000000001</v>
      </c>
      <c r="G14" s="139">
        <v>0.15279999999999999</v>
      </c>
      <c r="H14" s="139">
        <v>0.15310000000000001</v>
      </c>
      <c r="I14" s="139">
        <v>0.15629999999999999</v>
      </c>
      <c r="J14" s="139">
        <v>0.15509999999999999</v>
      </c>
      <c r="K14" s="139">
        <v>0.1411</v>
      </c>
      <c r="L14" s="139">
        <v>0.14630000000000001</v>
      </c>
      <c r="M14" s="139">
        <v>0.14449999999999999</v>
      </c>
      <c r="N14" s="139">
        <v>0.1431</v>
      </c>
      <c r="O14" s="385"/>
      <c r="P14" s="385"/>
      <c r="Q14" s="385"/>
      <c r="R14" s="385"/>
      <c r="S14" s="385"/>
      <c r="T14" s="385"/>
      <c r="U14" s="385"/>
      <c r="V14" s="385"/>
      <c r="W14" s="385"/>
      <c r="X14" s="385"/>
      <c r="Y14" s="385"/>
      <c r="Z14" s="385"/>
    </row>
    <row r="15" spans="2:26" ht="12.6" customHeight="1">
      <c r="B15" s="137" t="s">
        <v>454</v>
      </c>
      <c r="C15" s="148" t="s">
        <v>471</v>
      </c>
      <c r="D15" s="142">
        <v>218.59</v>
      </c>
      <c r="E15" s="142">
        <v>220.69</v>
      </c>
      <c r="F15" s="142">
        <v>228.08</v>
      </c>
      <c r="G15" s="142">
        <v>235</v>
      </c>
      <c r="H15" s="142">
        <v>239.25</v>
      </c>
      <c r="I15" s="142">
        <v>241.49</v>
      </c>
      <c r="J15" s="142">
        <v>247.12</v>
      </c>
      <c r="K15" s="142">
        <v>260.97000000000003</v>
      </c>
      <c r="L15" s="142">
        <v>262.99</v>
      </c>
      <c r="M15" s="142">
        <v>250.76</v>
      </c>
      <c r="N15" s="142">
        <v>258.77</v>
      </c>
      <c r="O15" s="385"/>
      <c r="P15" s="385"/>
      <c r="Q15" s="385"/>
      <c r="R15" s="385"/>
      <c r="S15" s="385"/>
      <c r="T15" s="385"/>
      <c r="U15" s="385"/>
      <c r="V15" s="385"/>
      <c r="W15" s="385"/>
      <c r="X15" s="385"/>
      <c r="Y15" s="385"/>
      <c r="Z15" s="385"/>
    </row>
    <row r="16" spans="2:26" ht="13.5" customHeight="1" thickBot="1">
      <c r="B16" s="143" t="s">
        <v>455</v>
      </c>
      <c r="C16" s="143" t="s">
        <v>472</v>
      </c>
      <c r="D16" s="144">
        <v>4.57</v>
      </c>
      <c r="E16" s="144">
        <v>11.13</v>
      </c>
      <c r="F16" s="144">
        <v>16.64</v>
      </c>
      <c r="G16" s="144">
        <v>22.29</v>
      </c>
      <c r="H16" s="144">
        <v>4.4400000000000004</v>
      </c>
      <c r="I16" s="144">
        <v>11</v>
      </c>
      <c r="J16" s="144">
        <v>16.09</v>
      </c>
      <c r="K16" s="144">
        <v>24.03</v>
      </c>
      <c r="L16" s="144">
        <v>3.44</v>
      </c>
      <c r="M16" s="370">
        <v>9.3800000000000008</v>
      </c>
      <c r="N16" s="370">
        <v>15.51</v>
      </c>
      <c r="O16" s="385"/>
      <c r="P16" s="385"/>
      <c r="Q16" s="385"/>
      <c r="R16" s="385"/>
      <c r="S16" s="385"/>
      <c r="T16" s="385"/>
      <c r="U16" s="385"/>
      <c r="V16" s="385"/>
      <c r="W16" s="385"/>
      <c r="X16" s="385"/>
      <c r="Y16" s="385"/>
      <c r="Z16" s="385"/>
    </row>
    <row r="17" spans="1:14" ht="13.5" customHeight="1">
      <c r="B17" s="145"/>
      <c r="C17" s="145"/>
      <c r="D17" s="146"/>
      <c r="E17" s="146"/>
      <c r="F17" s="146"/>
      <c r="G17" s="146"/>
      <c r="H17" s="146"/>
      <c r="I17" s="146"/>
      <c r="J17" s="146"/>
      <c r="K17" s="146"/>
      <c r="L17" s="146"/>
      <c r="M17" s="146"/>
      <c r="N17" s="146"/>
    </row>
    <row r="18" spans="1:14" ht="48.75" customHeight="1">
      <c r="A18" s="165" t="s">
        <v>477</v>
      </c>
      <c r="B18" s="279" t="s">
        <v>602</v>
      </c>
      <c r="C18" s="292" t="s">
        <v>605</v>
      </c>
      <c r="D18" s="134"/>
      <c r="G18" s="241"/>
      <c r="H18" s="241"/>
      <c r="I18" s="241"/>
      <c r="J18" s="241"/>
      <c r="K18" s="241"/>
      <c r="L18" s="241"/>
      <c r="M18" s="241"/>
      <c r="N18" s="241"/>
    </row>
    <row r="19" spans="1:14" ht="29.25">
      <c r="A19" s="165" t="s">
        <v>478</v>
      </c>
      <c r="B19" s="279" t="s">
        <v>676</v>
      </c>
      <c r="C19" s="292" t="s">
        <v>677</v>
      </c>
      <c r="I19" s="241"/>
      <c r="J19" s="241"/>
      <c r="K19" s="241"/>
      <c r="L19" s="241"/>
      <c r="M19" s="241"/>
      <c r="N19" s="241"/>
    </row>
    <row r="20" spans="1:14" ht="29.25">
      <c r="A20" s="165" t="s">
        <v>479</v>
      </c>
      <c r="B20" s="279" t="s">
        <v>603</v>
      </c>
      <c r="C20" s="292" t="s">
        <v>606</v>
      </c>
      <c r="I20" s="241"/>
      <c r="J20" s="241"/>
      <c r="K20" s="241"/>
      <c r="L20" s="241"/>
      <c r="M20" s="241"/>
      <c r="N20" s="241"/>
    </row>
    <row r="21" spans="1:14" ht="29.25">
      <c r="A21" s="165" t="s">
        <v>480</v>
      </c>
      <c r="B21" s="279" t="s">
        <v>604</v>
      </c>
      <c r="C21" s="292" t="s">
        <v>607</v>
      </c>
      <c r="I21" s="241"/>
      <c r="J21" s="241"/>
      <c r="K21" s="241"/>
      <c r="L21" s="241"/>
      <c r="M21" s="241"/>
      <c r="N21" s="241"/>
    </row>
    <row r="22" spans="1:14" ht="29.25">
      <c r="A22" s="165" t="s">
        <v>481</v>
      </c>
      <c r="B22" s="279" t="s">
        <v>482</v>
      </c>
      <c r="C22" s="292" t="s">
        <v>608</v>
      </c>
      <c r="D22" s="134"/>
      <c r="G22" s="241"/>
      <c r="H22" s="241"/>
      <c r="I22" s="241"/>
      <c r="J22" s="241"/>
      <c r="K22" s="241"/>
      <c r="L22" s="241"/>
      <c r="M22" s="241"/>
      <c r="N22" s="241"/>
    </row>
    <row r="23" spans="1:14" ht="48.75">
      <c r="A23" s="165" t="s">
        <v>483</v>
      </c>
      <c r="B23" s="279" t="s">
        <v>484</v>
      </c>
      <c r="C23" s="292" t="s">
        <v>609</v>
      </c>
      <c r="D23" s="134"/>
      <c r="G23" s="241"/>
      <c r="H23" s="241"/>
      <c r="I23" s="241"/>
      <c r="J23" s="241"/>
      <c r="K23" s="241"/>
      <c r="L23" s="241"/>
      <c r="M23" s="241"/>
      <c r="N23" s="241"/>
    </row>
    <row r="24" spans="1:14" ht="22.5" customHeight="1">
      <c r="A24" s="165" t="s">
        <v>485</v>
      </c>
      <c r="B24" s="279" t="s">
        <v>486</v>
      </c>
      <c r="C24" s="292" t="s">
        <v>610</v>
      </c>
      <c r="D24" s="134"/>
      <c r="G24" s="241"/>
      <c r="H24" s="241"/>
      <c r="I24" s="241"/>
      <c r="J24" s="241"/>
      <c r="K24" s="241"/>
      <c r="L24" s="241"/>
      <c r="M24" s="241"/>
      <c r="N24" s="241"/>
    </row>
    <row r="25" spans="1:14" ht="29.25">
      <c r="A25" s="165" t="s">
        <v>487</v>
      </c>
      <c r="B25" s="279" t="s">
        <v>488</v>
      </c>
      <c r="C25" s="292" t="s">
        <v>611</v>
      </c>
      <c r="D25" s="134"/>
      <c r="G25" s="241"/>
      <c r="H25" s="241"/>
      <c r="I25" s="241"/>
      <c r="J25" s="241"/>
      <c r="K25" s="241"/>
      <c r="L25" s="241"/>
      <c r="M25" s="241"/>
      <c r="N25" s="241"/>
    </row>
    <row r="26" spans="1:14" ht="19.5">
      <c r="A26" s="165" t="s">
        <v>489</v>
      </c>
      <c r="B26" s="279" t="s">
        <v>490</v>
      </c>
      <c r="C26" s="292" t="s">
        <v>612</v>
      </c>
      <c r="D26" s="134"/>
      <c r="G26" s="241"/>
      <c r="H26" s="241"/>
      <c r="I26" s="241"/>
      <c r="J26" s="241"/>
      <c r="K26" s="241"/>
      <c r="L26" s="241"/>
      <c r="M26" s="241"/>
      <c r="N26" s="241"/>
    </row>
    <row r="27" spans="1:14" ht="19.5">
      <c r="A27" s="165" t="s">
        <v>491</v>
      </c>
      <c r="B27" s="279" t="s">
        <v>492</v>
      </c>
      <c r="C27" s="292" t="s">
        <v>613</v>
      </c>
      <c r="D27" s="134"/>
      <c r="G27" s="241"/>
      <c r="H27" s="241"/>
      <c r="I27" s="241"/>
      <c r="J27" s="241"/>
      <c r="K27" s="241"/>
      <c r="L27" s="241"/>
      <c r="M27" s="241"/>
      <c r="N27" s="241"/>
    </row>
  </sheetData>
  <customSheetViews>
    <customSheetView guid="{8DA78CF1-615A-4626-9893-6751995631A4}" showGridLines="0">
      <selection activeCell="C9" sqref="C9"/>
      <pageMargins left="0.7" right="0.7" top="0.75" bottom="0.75" header="0.3" footer="0.3"/>
      <pageSetup paperSize="9" orientation="portrait" r:id="rId1"/>
    </customSheetView>
    <customSheetView guid="{899D69CD-4B7E-42BC-9944-5BD922EB798C}" showGridLines="0">
      <selection activeCell="B37" sqref="B37"/>
      <pageMargins left="0.7" right="0.7" top="0.75" bottom="0.75" header="0.3" footer="0.3"/>
      <pageSetup paperSize="9" orientation="portrait" r:id="rId2"/>
    </customSheetView>
    <customSheetView guid="{687A4863-1825-4D63-B732-E76682E6DE4F}" showGridLines="0">
      <selection activeCell="B37" sqref="B37"/>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25FAB884-5E17-4008-8139-33D910C7DEFE}" showGridLines="0" topLeftCell="B1">
      <selection activeCell="I24" sqref="I24"/>
      <pageMargins left="0.7" right="0.7" top="0.75" bottom="0.75" header="0.3" footer="0.3"/>
      <pageSetup paperSize="9" orientation="portrait" r:id="rId5"/>
    </customSheetView>
    <customSheetView guid="{12F8D032-8143-430B-8DFF-852E8796C402}" showGridLines="0" topLeftCell="A13">
      <selection activeCell="B18" sqref="B18"/>
      <pageMargins left="0.7" right="0.7" top="0.75" bottom="0.75" header="0.3" footer="0.3"/>
      <pageSetup paperSize="9" orientation="portrait" r:id="rId6"/>
    </customSheetView>
    <customSheetView guid="{9AF4A83C-CF57-4B40-8A74-6A0EA6C2FE5C}" showGridLines="0" topLeftCell="D1">
      <selection activeCell="F20" sqref="F20"/>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2"/>
  <sheetViews>
    <sheetView showGridLines="0" topLeftCell="E1" workbookViewId="0">
      <selection activeCell="O20" sqref="O20"/>
    </sheetView>
  </sheetViews>
  <sheetFormatPr defaultColWidth="9.140625" defaultRowHeight="16.5"/>
  <cols>
    <col min="1" max="1" width="1.5703125" style="152" customWidth="1"/>
    <col min="2" max="2" width="4.42578125" style="152" customWidth="1"/>
    <col min="3" max="3" width="39.85546875" style="152" customWidth="1"/>
    <col min="4" max="4" width="38.140625" style="152" customWidth="1"/>
    <col min="5" max="5" width="6.85546875" style="152" bestFit="1" customWidth="1"/>
    <col min="6" max="6" width="6.85546875" style="152" customWidth="1"/>
    <col min="7" max="7" width="16.7109375" style="160" customWidth="1"/>
    <col min="8" max="10" width="16.7109375" style="152" customWidth="1"/>
    <col min="11" max="11" width="16.7109375" style="160" customWidth="1"/>
    <col min="12" max="17" width="16.7109375" style="152" customWidth="1"/>
    <col min="18" max="16384" width="9.140625" style="152"/>
  </cols>
  <sheetData>
    <row r="1" spans="3:28" ht="12" customHeight="1">
      <c r="C1" s="155"/>
      <c r="D1" s="155"/>
      <c r="E1" s="155"/>
      <c r="F1" s="155"/>
      <c r="G1" s="159"/>
      <c r="H1" s="159"/>
      <c r="I1" s="159"/>
      <c r="J1" s="159"/>
      <c r="K1" s="159"/>
      <c r="L1" s="159"/>
      <c r="M1" s="159"/>
      <c r="N1" s="159"/>
      <c r="O1" s="159"/>
      <c r="P1" s="159"/>
      <c r="Q1" s="159"/>
    </row>
    <row r="2" spans="3:28" ht="26.25" customHeight="1">
      <c r="C2" s="150" t="s">
        <v>495</v>
      </c>
      <c r="D2" s="150" t="s">
        <v>505</v>
      </c>
      <c r="E2" s="150"/>
      <c r="F2" s="150"/>
      <c r="G2" s="151"/>
      <c r="H2" s="150"/>
      <c r="I2" s="150"/>
      <c r="J2" s="150"/>
      <c r="K2" s="151"/>
      <c r="L2" s="150"/>
      <c r="M2" s="150"/>
      <c r="N2" s="150"/>
      <c r="O2" s="150"/>
      <c r="P2" s="150"/>
      <c r="Q2" s="150"/>
    </row>
    <row r="3" spans="3:28" ht="15.75" customHeight="1" thickBot="1">
      <c r="C3" s="153" t="s">
        <v>496</v>
      </c>
      <c r="D3" s="153" t="s">
        <v>506</v>
      </c>
      <c r="E3" s="153"/>
      <c r="F3" s="153"/>
      <c r="G3" s="253" t="s">
        <v>527</v>
      </c>
      <c r="H3" s="253" t="s">
        <v>167</v>
      </c>
      <c r="I3" s="253" t="s">
        <v>168</v>
      </c>
      <c r="J3" s="253" t="s">
        <v>516</v>
      </c>
      <c r="K3" s="253" t="s">
        <v>494</v>
      </c>
      <c r="L3" s="253" t="s">
        <v>171</v>
      </c>
      <c r="M3" s="253" t="s">
        <v>172</v>
      </c>
      <c r="N3" s="253" t="s">
        <v>515</v>
      </c>
      <c r="O3" s="253" t="s">
        <v>493</v>
      </c>
      <c r="P3" s="154" t="s">
        <v>640</v>
      </c>
      <c r="Q3" s="154" t="s">
        <v>673</v>
      </c>
    </row>
    <row r="4" spans="3:28" ht="12" customHeight="1">
      <c r="C4" s="155" t="s">
        <v>620</v>
      </c>
      <c r="D4" s="155" t="s">
        <v>621</v>
      </c>
      <c r="E4" s="156" t="s">
        <v>521</v>
      </c>
      <c r="F4" s="156" t="s">
        <v>523</v>
      </c>
      <c r="G4" s="163">
        <v>3212</v>
      </c>
      <c r="H4" s="163">
        <v>3253</v>
      </c>
      <c r="I4" s="163">
        <v>3314</v>
      </c>
      <c r="J4" s="163">
        <v>3388</v>
      </c>
      <c r="K4" s="163">
        <v>3452</v>
      </c>
      <c r="L4" s="163">
        <v>3526</v>
      </c>
      <c r="M4" s="163">
        <v>3601</v>
      </c>
      <c r="N4" s="163">
        <v>4019</v>
      </c>
      <c r="O4" s="163">
        <v>4126</v>
      </c>
      <c r="P4" s="163">
        <v>4229</v>
      </c>
      <c r="Q4" s="163">
        <v>4293</v>
      </c>
      <c r="R4" s="386"/>
      <c r="S4" s="386"/>
      <c r="T4" s="386"/>
      <c r="U4" s="386"/>
      <c r="V4" s="386"/>
      <c r="W4" s="386"/>
      <c r="X4" s="386"/>
      <c r="Y4" s="386"/>
      <c r="Z4" s="386"/>
      <c r="AA4" s="386"/>
      <c r="AB4" s="386"/>
    </row>
    <row r="5" spans="3:28" ht="12" customHeight="1">
      <c r="C5" s="274" t="s">
        <v>618</v>
      </c>
      <c r="D5" s="155" t="s">
        <v>619</v>
      </c>
      <c r="E5" s="156" t="s">
        <v>522</v>
      </c>
      <c r="F5" s="156" t="s">
        <v>523</v>
      </c>
      <c r="G5" s="163">
        <v>2002</v>
      </c>
      <c r="H5" s="163">
        <v>2007</v>
      </c>
      <c r="I5" s="163">
        <v>2017</v>
      </c>
      <c r="J5" s="163">
        <v>2056</v>
      </c>
      <c r="K5" s="163">
        <v>2111</v>
      </c>
      <c r="L5" s="163">
        <v>2136</v>
      </c>
      <c r="M5" s="163">
        <v>2175</v>
      </c>
      <c r="N5" s="163">
        <v>2345</v>
      </c>
      <c r="O5" s="163">
        <v>2401</v>
      </c>
      <c r="P5" s="163">
        <v>2408</v>
      </c>
      <c r="Q5" s="163">
        <v>2459</v>
      </c>
      <c r="R5" s="386"/>
      <c r="S5" s="386"/>
      <c r="T5" s="386"/>
      <c r="U5" s="386"/>
      <c r="V5" s="386"/>
      <c r="W5" s="386"/>
      <c r="X5" s="386"/>
      <c r="Y5" s="386"/>
      <c r="Z5" s="386"/>
      <c r="AA5" s="386"/>
      <c r="AB5" s="386"/>
    </row>
    <row r="6" spans="3:28" ht="12" customHeight="1">
      <c r="C6" s="155" t="s">
        <v>630</v>
      </c>
      <c r="D6" s="155" t="s">
        <v>631</v>
      </c>
      <c r="E6" s="156" t="s">
        <v>522</v>
      </c>
      <c r="F6" s="156" t="s">
        <v>523</v>
      </c>
      <c r="G6" s="163">
        <v>909</v>
      </c>
      <c r="H6" s="163">
        <v>963</v>
      </c>
      <c r="I6" s="163">
        <v>1015</v>
      </c>
      <c r="J6" s="163">
        <v>1094</v>
      </c>
      <c r="K6" s="163">
        <v>1139</v>
      </c>
      <c r="L6" s="163">
        <v>1183</v>
      </c>
      <c r="M6" s="163">
        <v>1244</v>
      </c>
      <c r="N6" s="163">
        <v>1337</v>
      </c>
      <c r="O6" s="163">
        <v>1400</v>
      </c>
      <c r="P6" s="163">
        <v>1461</v>
      </c>
      <c r="Q6" s="163">
        <v>1527</v>
      </c>
      <c r="R6" s="386"/>
      <c r="S6" s="386"/>
      <c r="T6" s="386"/>
      <c r="U6" s="386"/>
      <c r="V6" s="386"/>
      <c r="W6" s="386"/>
      <c r="X6" s="386"/>
      <c r="Y6" s="386"/>
      <c r="Z6" s="386"/>
      <c r="AA6" s="386"/>
      <c r="AB6" s="386"/>
    </row>
    <row r="7" spans="3:28" ht="10.5" customHeight="1">
      <c r="C7" s="242" t="s">
        <v>497</v>
      </c>
      <c r="D7" s="242" t="s">
        <v>507</v>
      </c>
      <c r="E7" s="243" t="s">
        <v>522</v>
      </c>
      <c r="F7" s="243" t="s">
        <v>523</v>
      </c>
      <c r="G7" s="250">
        <v>3470</v>
      </c>
      <c r="H7" s="250">
        <v>3471</v>
      </c>
      <c r="I7" s="250">
        <v>3538</v>
      </c>
      <c r="J7" s="250">
        <v>3624</v>
      </c>
      <c r="K7" s="250">
        <v>3630</v>
      </c>
      <c r="L7" s="250">
        <v>3694</v>
      </c>
      <c r="M7" s="250">
        <v>3761</v>
      </c>
      <c r="N7" s="250">
        <v>3981</v>
      </c>
      <c r="O7" s="250">
        <v>4082</v>
      </c>
      <c r="P7" s="369">
        <v>4054</v>
      </c>
      <c r="Q7" s="369">
        <v>4136</v>
      </c>
      <c r="R7" s="386"/>
      <c r="S7" s="386"/>
      <c r="T7" s="386"/>
      <c r="U7" s="386"/>
      <c r="V7" s="386"/>
      <c r="W7" s="386"/>
      <c r="X7" s="386"/>
      <c r="Y7" s="386"/>
      <c r="Z7" s="386"/>
      <c r="AA7" s="386"/>
      <c r="AB7" s="386"/>
    </row>
    <row r="8" spans="3:28" ht="10.5" customHeight="1">
      <c r="C8" s="157" t="s">
        <v>498</v>
      </c>
      <c r="D8" s="157" t="s">
        <v>508</v>
      </c>
      <c r="E8" s="158" t="s">
        <v>521</v>
      </c>
      <c r="F8" s="158" t="s">
        <v>523</v>
      </c>
      <c r="G8" s="166">
        <v>1225</v>
      </c>
      <c r="H8" s="166">
        <v>1233</v>
      </c>
      <c r="I8" s="166">
        <v>1257</v>
      </c>
      <c r="J8" s="166">
        <v>1271</v>
      </c>
      <c r="K8" s="166">
        <v>1272</v>
      </c>
      <c r="L8" s="166">
        <v>1273</v>
      </c>
      <c r="M8" s="166">
        <v>1279</v>
      </c>
      <c r="N8" s="166">
        <v>1325</v>
      </c>
      <c r="O8" s="166">
        <v>1331</v>
      </c>
      <c r="P8" s="251">
        <v>1302</v>
      </c>
      <c r="Q8" s="251">
        <v>1289</v>
      </c>
      <c r="R8" s="386"/>
      <c r="S8" s="386"/>
      <c r="T8" s="386"/>
      <c r="U8" s="386"/>
      <c r="V8" s="386"/>
      <c r="W8" s="386"/>
      <c r="X8" s="386"/>
      <c r="Y8" s="386"/>
      <c r="Z8" s="386"/>
      <c r="AA8" s="386"/>
      <c r="AB8" s="386"/>
    </row>
    <row r="9" spans="3:28" ht="12" customHeight="1">
      <c r="C9" s="155" t="s">
        <v>499</v>
      </c>
      <c r="D9" s="155" t="s">
        <v>509</v>
      </c>
      <c r="E9" s="156" t="s">
        <v>521</v>
      </c>
      <c r="F9" s="156" t="s">
        <v>523</v>
      </c>
      <c r="G9" s="163">
        <v>6387</v>
      </c>
      <c r="H9" s="163">
        <v>6402</v>
      </c>
      <c r="I9" s="163">
        <v>6353</v>
      </c>
      <c r="J9" s="163">
        <v>6454</v>
      </c>
      <c r="K9" s="163">
        <v>6487</v>
      </c>
      <c r="L9" s="163">
        <v>6532</v>
      </c>
      <c r="M9" s="163">
        <v>6539</v>
      </c>
      <c r="N9" s="163">
        <v>6956</v>
      </c>
      <c r="O9" s="163">
        <v>6995</v>
      </c>
      <c r="P9" s="163">
        <v>7049</v>
      </c>
      <c r="Q9" s="163">
        <v>7151</v>
      </c>
      <c r="R9" s="386"/>
      <c r="S9" s="386"/>
      <c r="T9" s="386"/>
      <c r="U9" s="386"/>
      <c r="V9" s="386"/>
      <c r="W9" s="386"/>
      <c r="X9" s="386"/>
      <c r="Y9" s="386"/>
      <c r="Z9" s="386"/>
      <c r="AA9" s="386"/>
      <c r="AB9" s="386"/>
    </row>
    <row r="10" spans="3:28" ht="12" customHeight="1">
      <c r="C10" s="244" t="s">
        <v>524</v>
      </c>
      <c r="D10" s="244" t="s">
        <v>525</v>
      </c>
      <c r="E10" s="245" t="s">
        <v>521</v>
      </c>
      <c r="F10" s="245" t="s">
        <v>523</v>
      </c>
      <c r="G10" s="251">
        <v>3935</v>
      </c>
      <c r="H10" s="251">
        <v>3977</v>
      </c>
      <c r="I10" s="251">
        <v>3916</v>
      </c>
      <c r="J10" s="251">
        <v>3954</v>
      </c>
      <c r="K10" s="251">
        <v>3993</v>
      </c>
      <c r="L10" s="251">
        <v>4050</v>
      </c>
      <c r="M10" s="251">
        <v>4103</v>
      </c>
      <c r="N10" s="251">
        <v>4459</v>
      </c>
      <c r="O10" s="251">
        <v>4490</v>
      </c>
      <c r="P10" s="251">
        <v>4535</v>
      </c>
      <c r="Q10" s="251">
        <v>4598</v>
      </c>
      <c r="R10" s="386"/>
      <c r="S10" s="386"/>
      <c r="T10" s="386"/>
      <c r="U10" s="386"/>
      <c r="V10" s="386"/>
      <c r="W10" s="386"/>
      <c r="X10" s="386"/>
      <c r="Y10" s="386"/>
      <c r="Z10" s="386"/>
      <c r="AA10" s="386"/>
      <c r="AB10" s="386"/>
    </row>
    <row r="11" spans="3:28" ht="12" customHeight="1">
      <c r="C11" s="155" t="s">
        <v>500</v>
      </c>
      <c r="D11" s="155" t="s">
        <v>510</v>
      </c>
      <c r="E11" s="156" t="s">
        <v>501</v>
      </c>
      <c r="F11" s="156" t="s">
        <v>511</v>
      </c>
      <c r="G11" s="163">
        <v>792</v>
      </c>
      <c r="H11" s="163">
        <v>759</v>
      </c>
      <c r="I11" s="163">
        <v>752</v>
      </c>
      <c r="J11" s="163">
        <v>735</v>
      </c>
      <c r="K11" s="163">
        <v>720</v>
      </c>
      <c r="L11" s="163">
        <v>693</v>
      </c>
      <c r="M11" s="163">
        <v>673</v>
      </c>
      <c r="N11" s="163">
        <v>764</v>
      </c>
      <c r="O11" s="163">
        <v>723</v>
      </c>
      <c r="P11" s="163">
        <v>682</v>
      </c>
      <c r="Q11" s="163">
        <v>675</v>
      </c>
      <c r="R11" s="386"/>
      <c r="S11" s="386"/>
      <c r="T11" s="386"/>
      <c r="U11" s="386"/>
      <c r="V11" s="386"/>
      <c r="W11" s="386"/>
      <c r="X11" s="386"/>
      <c r="Y11" s="386"/>
      <c r="Z11" s="386"/>
      <c r="AA11" s="386"/>
      <c r="AB11" s="386"/>
    </row>
    <row r="12" spans="3:28" ht="12" customHeight="1">
      <c r="C12" s="155" t="s">
        <v>502</v>
      </c>
      <c r="D12" s="155" t="s">
        <v>512</v>
      </c>
      <c r="E12" s="156" t="s">
        <v>501</v>
      </c>
      <c r="F12" s="156" t="s">
        <v>511</v>
      </c>
      <c r="G12" s="163">
        <v>260</v>
      </c>
      <c r="H12" s="163">
        <v>265</v>
      </c>
      <c r="I12" s="163">
        <v>262</v>
      </c>
      <c r="J12" s="163">
        <v>262</v>
      </c>
      <c r="K12" s="163">
        <v>276</v>
      </c>
      <c r="L12" s="163">
        <v>281</v>
      </c>
      <c r="M12" s="163">
        <v>289</v>
      </c>
      <c r="N12" s="163">
        <v>293</v>
      </c>
      <c r="O12" s="163">
        <v>297</v>
      </c>
      <c r="P12" s="163">
        <v>306</v>
      </c>
      <c r="Q12" s="163">
        <v>310</v>
      </c>
      <c r="R12" s="386"/>
      <c r="S12" s="386"/>
      <c r="T12" s="386"/>
      <c r="U12" s="386"/>
      <c r="V12" s="386"/>
      <c r="W12" s="386"/>
      <c r="X12" s="386"/>
      <c r="Y12" s="386"/>
      <c r="Z12" s="386"/>
      <c r="AA12" s="386"/>
      <c r="AB12" s="386"/>
    </row>
    <row r="13" spans="3:28" ht="12" customHeight="1">
      <c r="C13" s="244" t="s">
        <v>517</v>
      </c>
      <c r="D13" s="244" t="s">
        <v>526</v>
      </c>
      <c r="E13" s="245" t="s">
        <v>518</v>
      </c>
      <c r="F13" s="245" t="s">
        <v>519</v>
      </c>
      <c r="G13" s="251">
        <v>1753</v>
      </c>
      <c r="H13" s="251">
        <v>1741</v>
      </c>
      <c r="I13" s="251">
        <v>1726</v>
      </c>
      <c r="J13" s="251">
        <v>1732</v>
      </c>
      <c r="K13" s="251">
        <v>1744</v>
      </c>
      <c r="L13" s="251">
        <v>1739</v>
      </c>
      <c r="M13" s="251">
        <v>1725</v>
      </c>
      <c r="N13" s="251">
        <v>1762</v>
      </c>
      <c r="O13" s="251">
        <v>1746</v>
      </c>
      <c r="P13" s="251">
        <v>1726</v>
      </c>
      <c r="Q13" s="251">
        <v>1716</v>
      </c>
      <c r="R13" s="386"/>
      <c r="S13" s="386"/>
      <c r="T13" s="386"/>
      <c r="U13" s="386"/>
      <c r="V13" s="386"/>
      <c r="W13" s="386"/>
      <c r="X13" s="386"/>
      <c r="Y13" s="386"/>
      <c r="Z13" s="386"/>
      <c r="AA13" s="386"/>
      <c r="AB13" s="386"/>
    </row>
    <row r="14" spans="3:28" ht="12" customHeight="1">
      <c r="C14" s="246" t="s">
        <v>503</v>
      </c>
      <c r="D14" s="247" t="s">
        <v>513</v>
      </c>
      <c r="E14" s="248" t="s">
        <v>504</v>
      </c>
      <c r="F14" s="249" t="s">
        <v>514</v>
      </c>
      <c r="G14" s="252">
        <v>14699</v>
      </c>
      <c r="H14" s="252">
        <v>14558</v>
      </c>
      <c r="I14" s="252">
        <v>14473</v>
      </c>
      <c r="J14" s="252">
        <v>14383</v>
      </c>
      <c r="K14" s="252">
        <v>14330</v>
      </c>
      <c r="L14" s="252">
        <v>14286</v>
      </c>
      <c r="M14" s="252">
        <v>14030</v>
      </c>
      <c r="N14" s="252">
        <v>15347</v>
      </c>
      <c r="O14" s="252">
        <v>14642</v>
      </c>
      <c r="P14" s="251">
        <v>14058</v>
      </c>
      <c r="Q14" s="251">
        <v>13630</v>
      </c>
      <c r="R14" s="386"/>
      <c r="S14" s="386"/>
      <c r="T14" s="386"/>
      <c r="U14" s="386"/>
      <c r="V14" s="386"/>
      <c r="W14" s="386"/>
      <c r="X14" s="386"/>
      <c r="Y14" s="386"/>
      <c r="Z14" s="386"/>
      <c r="AA14" s="386"/>
      <c r="AB14" s="386"/>
    </row>
    <row r="15" spans="3:28" ht="15.6" customHeight="1" thickBot="1">
      <c r="C15" s="153" t="s">
        <v>589</v>
      </c>
      <c r="D15" s="153" t="s">
        <v>590</v>
      </c>
      <c r="E15" s="153"/>
      <c r="F15" s="153"/>
      <c r="G15" s="253" t="s">
        <v>527</v>
      </c>
      <c r="H15" s="253" t="s">
        <v>167</v>
      </c>
      <c r="I15" s="253" t="s">
        <v>168</v>
      </c>
      <c r="J15" s="253" t="s">
        <v>516</v>
      </c>
      <c r="K15" s="253" t="s">
        <v>494</v>
      </c>
      <c r="L15" s="253" t="s">
        <v>171</v>
      </c>
      <c r="M15" s="253" t="s">
        <v>172</v>
      </c>
      <c r="N15" s="253" t="s">
        <v>515</v>
      </c>
      <c r="O15" s="253" t="s">
        <v>493</v>
      </c>
      <c r="P15" s="253" t="s">
        <v>640</v>
      </c>
      <c r="Q15" s="253" t="s">
        <v>673</v>
      </c>
      <c r="R15" s="386"/>
      <c r="S15" s="386"/>
      <c r="T15" s="386"/>
      <c r="U15" s="386"/>
      <c r="V15" s="386"/>
      <c r="W15" s="386"/>
      <c r="X15" s="386"/>
      <c r="Y15" s="386"/>
      <c r="Z15" s="386"/>
      <c r="AA15" s="386"/>
      <c r="AB15" s="386"/>
    </row>
    <row r="16" spans="3:28" ht="12.95" customHeight="1">
      <c r="C16" s="162" t="s">
        <v>626</v>
      </c>
      <c r="D16" s="162" t="s">
        <v>627</v>
      </c>
      <c r="E16" s="158" t="s">
        <v>591</v>
      </c>
      <c r="F16" s="158" t="s">
        <v>592</v>
      </c>
      <c r="G16" s="166">
        <v>14019968</v>
      </c>
      <c r="H16" s="166">
        <v>14869743</v>
      </c>
      <c r="I16" s="166">
        <v>15566830</v>
      </c>
      <c r="J16" s="166">
        <v>15996843</v>
      </c>
      <c r="K16" s="166">
        <v>16431222</v>
      </c>
      <c r="L16" s="166">
        <v>16329736</v>
      </c>
      <c r="M16" s="166">
        <v>16199060</v>
      </c>
      <c r="N16" s="166">
        <v>15057490</v>
      </c>
      <c r="O16" s="166">
        <v>15380567</v>
      </c>
      <c r="P16" s="166">
        <v>15840643</v>
      </c>
      <c r="Q16" s="166">
        <v>16319225</v>
      </c>
      <c r="R16" s="386"/>
      <c r="S16" s="386"/>
      <c r="T16" s="386"/>
      <c r="U16" s="386"/>
      <c r="V16" s="386"/>
      <c r="W16" s="386"/>
      <c r="X16" s="386"/>
      <c r="Y16" s="386"/>
      <c r="Z16" s="386"/>
      <c r="AA16" s="386"/>
      <c r="AB16" s="386"/>
    </row>
    <row r="17" spans="1:17" ht="12" customHeight="1">
      <c r="C17" s="161"/>
      <c r="D17" s="161"/>
      <c r="E17" s="161"/>
      <c r="F17" s="161"/>
      <c r="G17" s="255"/>
      <c r="H17" s="255"/>
      <c r="I17" s="255"/>
      <c r="J17" s="255"/>
      <c r="K17" s="255"/>
      <c r="L17" s="255"/>
      <c r="M17" s="255"/>
      <c r="N17" s="255"/>
      <c r="O17" s="255"/>
      <c r="P17" s="255"/>
      <c r="Q17" s="255"/>
    </row>
    <row r="18" spans="1:17" ht="19.5">
      <c r="A18" s="275"/>
      <c r="B18" s="276" t="s">
        <v>617</v>
      </c>
      <c r="C18" s="278" t="s">
        <v>622</v>
      </c>
      <c r="D18" s="291" t="s">
        <v>623</v>
      </c>
      <c r="G18" s="254"/>
      <c r="H18" s="254"/>
      <c r="I18" s="254"/>
      <c r="J18" s="254"/>
      <c r="K18" s="254"/>
      <c r="L18" s="254"/>
      <c r="M18" s="254"/>
      <c r="N18" s="254"/>
      <c r="O18" s="254"/>
    </row>
    <row r="19" spans="1:17" ht="29.25">
      <c r="A19" s="275"/>
      <c r="B19" s="277" t="s">
        <v>616</v>
      </c>
      <c r="C19" s="278" t="s">
        <v>624</v>
      </c>
      <c r="D19" s="291" t="s">
        <v>625</v>
      </c>
      <c r="G19" s="254"/>
      <c r="H19" s="254"/>
      <c r="I19" s="254"/>
      <c r="J19" s="254"/>
      <c r="K19" s="254"/>
      <c r="L19" s="254"/>
      <c r="M19" s="254"/>
      <c r="N19" s="254"/>
      <c r="O19" s="254"/>
    </row>
    <row r="20" spans="1:17" ht="19.5">
      <c r="B20" s="277" t="s">
        <v>479</v>
      </c>
      <c r="C20" s="278" t="s">
        <v>628</v>
      </c>
      <c r="D20" s="291" t="s">
        <v>629</v>
      </c>
      <c r="G20" s="254"/>
      <c r="H20" s="254"/>
      <c r="I20" s="254"/>
      <c r="J20" s="254"/>
      <c r="K20" s="254"/>
      <c r="L20" s="254"/>
      <c r="M20" s="254"/>
      <c r="N20" s="254"/>
      <c r="O20" s="254"/>
    </row>
    <row r="21" spans="1:17" ht="12" customHeight="1">
      <c r="H21" s="164"/>
      <c r="K21" s="164"/>
      <c r="L21" s="164"/>
      <c r="N21" s="164"/>
      <c r="O21" s="164"/>
      <c r="P21" s="164"/>
      <c r="Q21" s="164"/>
    </row>
    <row r="22" spans="1:17" ht="12" customHeight="1">
      <c r="C22" s="155"/>
      <c r="D22" s="155"/>
      <c r="E22" s="156"/>
      <c r="F22" s="156"/>
      <c r="G22" s="163"/>
      <c r="H22" s="163"/>
      <c r="I22" s="163"/>
      <c r="J22" s="163"/>
      <c r="K22" s="163"/>
      <c r="L22" s="163"/>
      <c r="M22" s="163"/>
      <c r="N22" s="163"/>
      <c r="O22" s="163"/>
      <c r="P22" s="163"/>
      <c r="Q22" s="163"/>
    </row>
  </sheetData>
  <customSheetViews>
    <customSheetView guid="{8DA78CF1-615A-4626-9893-6751995631A4}" showGridLines="0" fitToPage="1" topLeftCell="E1">
      <selection activeCell="M20" sqref="M20"/>
      <pageMargins left="0.7" right="0.7" top="0.75" bottom="0.75" header="0.3" footer="0.3"/>
      <pageSetup paperSize="9" scale="37" fitToHeight="0" orientation="landscape" r:id="rId1"/>
    </customSheetView>
    <customSheetView guid="{899D69CD-4B7E-42BC-9944-5BD922EB798C}" showGridLines="0" fitToPage="1" topLeftCell="C1">
      <selection activeCell="H28" sqref="H28"/>
      <pageMargins left="0.7" right="0.7" top="0.75" bottom="0.75" header="0.3" footer="0.3"/>
      <pageSetup paperSize="9" scale="37" fitToHeight="0" orientation="landscape" r:id="rId2"/>
    </customSheetView>
    <customSheetView guid="{687A4863-1825-4D63-B732-E76682E6DE4F}" showGridLines="0" fitToPage="1" topLeftCell="C1">
      <selection activeCell="H28" sqref="H28"/>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25FAB884-5E17-4008-8139-33D910C7DEFE}" showGridLines="0" fitToPage="1">
      <selection activeCell="M32" sqref="M32"/>
      <pageMargins left="0.7" right="0.7" top="0.75" bottom="0.75" header="0.3" footer="0.3"/>
      <pageSetup paperSize="9" scale="37" fitToHeight="0" orientation="landscape" r:id="rId5"/>
    </customSheetView>
    <customSheetView guid="{12F8D032-8143-430B-8DFF-852E8796C402}" showGridLines="0" fitToPage="1" topLeftCell="B1">
      <selection activeCell="D20" sqref="D20"/>
      <pageMargins left="0.7" right="0.7" top="0.75" bottom="0.75" header="0.3" footer="0.3"/>
      <pageSetup paperSize="9" scale="37" fitToHeight="0" orientation="landscape" r:id="rId6"/>
    </customSheetView>
    <customSheetView guid="{9AF4A83C-CF57-4B40-8A74-6A0EA6C2FE5C}" showGridLines="0" fitToPage="1" topLeftCell="D1">
      <selection activeCell="P14" sqref="P14"/>
      <pageMargins left="0.7" right="0.7" top="0.75" bottom="0.75" header="0.3" footer="0.3"/>
      <pageSetup paperSize="9" scale="37" fitToHeight="0" orientation="landscape" r:id="rId7"/>
    </customSheetView>
  </customSheetViews>
  <pageMargins left="0.7" right="0.7" top="0.75" bottom="0.75" header="0.3" footer="0.3"/>
  <pageSetup paperSize="9" scale="37" fitToHeight="0" orientation="landscape"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26"/>
  <sheetViews>
    <sheetView showGridLines="0" workbookViewId="0">
      <selection activeCell="G19" sqref="G19"/>
    </sheetView>
  </sheetViews>
  <sheetFormatPr defaultRowHeight="15"/>
  <cols>
    <col min="1" max="1" width="56.28515625" bestFit="1" customWidth="1"/>
    <col min="2" max="2" width="55" bestFit="1" customWidth="1"/>
    <col min="3" max="5" width="10.7109375" bestFit="1" customWidth="1"/>
    <col min="6" max="6" width="10.7109375" style="3" bestFit="1" customWidth="1"/>
  </cols>
  <sheetData>
    <row r="2" spans="1:6" s="101" customFormat="1" ht="15.75" thickBot="1">
      <c r="A2" s="54" t="s">
        <v>593</v>
      </c>
      <c r="B2" s="54" t="s">
        <v>594</v>
      </c>
      <c r="C2" s="62" t="s">
        <v>173</v>
      </c>
      <c r="D2" s="62" t="s">
        <v>642</v>
      </c>
      <c r="E2" s="64" t="s">
        <v>643</v>
      </c>
      <c r="F2" s="64" t="s">
        <v>671</v>
      </c>
    </row>
    <row r="3" spans="1:6" s="101" customFormat="1">
      <c r="A3" s="256" t="s">
        <v>595</v>
      </c>
      <c r="B3" s="256" t="s">
        <v>528</v>
      </c>
      <c r="C3" s="257"/>
      <c r="D3" s="257"/>
      <c r="E3" s="257"/>
      <c r="F3" s="257"/>
    </row>
    <row r="4" spans="1:6" s="101" customFormat="1">
      <c r="A4" s="258" t="s">
        <v>596</v>
      </c>
      <c r="B4" s="258" t="s">
        <v>179</v>
      </c>
      <c r="C4" s="259">
        <v>127863304</v>
      </c>
      <c r="D4" s="259">
        <v>128673847</v>
      </c>
      <c r="E4" s="259">
        <v>130272454</v>
      </c>
      <c r="F4" s="259">
        <v>132561589</v>
      </c>
    </row>
    <row r="5" spans="1:6" s="101" customFormat="1">
      <c r="A5" s="260" t="s">
        <v>597</v>
      </c>
      <c r="B5" s="260" t="s">
        <v>614</v>
      </c>
      <c r="C5" s="261">
        <v>-564638</v>
      </c>
      <c r="D5" s="261">
        <v>-557472</v>
      </c>
      <c r="E5" s="261">
        <v>-552330</v>
      </c>
      <c r="F5" s="261">
        <v>-574167</v>
      </c>
    </row>
    <row r="6" spans="1:6" s="101" customFormat="1">
      <c r="A6" s="262" t="s">
        <v>353</v>
      </c>
      <c r="B6" s="262" t="s">
        <v>347</v>
      </c>
      <c r="C6" s="263"/>
      <c r="D6" s="263"/>
      <c r="E6" s="263"/>
      <c r="F6" s="263"/>
    </row>
    <row r="7" spans="1:6" s="101" customFormat="1">
      <c r="A7" s="258" t="s">
        <v>596</v>
      </c>
      <c r="B7" s="258" t="s">
        <v>179</v>
      </c>
      <c r="C7" s="259">
        <v>5696092</v>
      </c>
      <c r="D7" s="259">
        <v>6093723</v>
      </c>
      <c r="E7" s="259">
        <v>6783875</v>
      </c>
      <c r="F7" s="259">
        <v>6863173</v>
      </c>
    </row>
    <row r="8" spans="1:6" s="101" customFormat="1">
      <c r="A8" s="260" t="s">
        <v>597</v>
      </c>
      <c r="B8" s="260" t="s">
        <v>614</v>
      </c>
      <c r="C8" s="261">
        <v>-530276</v>
      </c>
      <c r="D8" s="261">
        <v>-552727</v>
      </c>
      <c r="E8" s="261">
        <v>-615669</v>
      </c>
      <c r="F8" s="261">
        <v>-639951</v>
      </c>
    </row>
    <row r="9" spans="1:6" s="101" customFormat="1">
      <c r="A9" s="262" t="s">
        <v>354</v>
      </c>
      <c r="B9" s="262" t="s">
        <v>348</v>
      </c>
      <c r="C9" s="263"/>
      <c r="D9" s="263"/>
      <c r="E9" s="263"/>
      <c r="F9" s="263"/>
    </row>
    <row r="10" spans="1:6" s="101" customFormat="1">
      <c r="A10" s="258" t="s">
        <v>596</v>
      </c>
      <c r="B10" s="258" t="s">
        <v>179</v>
      </c>
      <c r="C10" s="259">
        <v>5703661</v>
      </c>
      <c r="D10" s="259">
        <v>6091077</v>
      </c>
      <c r="E10" s="259">
        <v>6095285</v>
      </c>
      <c r="F10" s="259">
        <v>6539299</v>
      </c>
    </row>
    <row r="11" spans="1:6" s="101" customFormat="1">
      <c r="A11" s="260" t="s">
        <v>597</v>
      </c>
      <c r="B11" s="260" t="s">
        <v>614</v>
      </c>
      <c r="C11" s="261">
        <v>-3236293</v>
      </c>
      <c r="D11" s="261">
        <v>-3480014</v>
      </c>
      <c r="E11" s="261">
        <v>-3562717</v>
      </c>
      <c r="F11" s="261">
        <v>-3751732</v>
      </c>
    </row>
    <row r="12" spans="1:6" s="101" customFormat="1">
      <c r="A12" s="262" t="s">
        <v>520</v>
      </c>
      <c r="B12" s="262" t="s">
        <v>520</v>
      </c>
      <c r="C12" s="263"/>
      <c r="D12" s="263"/>
      <c r="E12" s="263"/>
      <c r="F12" s="263"/>
    </row>
    <row r="13" spans="1:6" s="101" customFormat="1">
      <c r="A13" s="258" t="s">
        <v>596</v>
      </c>
      <c r="B13" s="258" t="s">
        <v>179</v>
      </c>
      <c r="C13" s="259">
        <v>764562</v>
      </c>
      <c r="D13" s="259">
        <v>738455</v>
      </c>
      <c r="E13" s="259">
        <v>720352</v>
      </c>
      <c r="F13" s="259">
        <v>768655</v>
      </c>
    </row>
    <row r="14" spans="1:6" s="101" customFormat="1" ht="15.75" thickBot="1">
      <c r="A14" s="264" t="s">
        <v>597</v>
      </c>
      <c r="B14" s="264" t="s">
        <v>614</v>
      </c>
      <c r="C14" s="265">
        <v>-53115</v>
      </c>
      <c r="D14" s="265">
        <v>-74297</v>
      </c>
      <c r="E14" s="265">
        <v>-89355</v>
      </c>
      <c r="F14" s="265">
        <v>-151498</v>
      </c>
    </row>
    <row r="15" spans="1:6" s="101" customFormat="1">
      <c r="A15" s="266" t="s">
        <v>598</v>
      </c>
      <c r="B15" s="266" t="s">
        <v>599</v>
      </c>
      <c r="C15" s="267">
        <v>140027619</v>
      </c>
      <c r="D15" s="267">
        <v>141597102</v>
      </c>
      <c r="E15" s="267">
        <v>143871966</v>
      </c>
      <c r="F15" s="267">
        <f>F13+F10+F7+F4</f>
        <v>146732716</v>
      </c>
    </row>
    <row r="16" spans="1:6" s="101" customFormat="1">
      <c r="A16" s="268" t="s">
        <v>597</v>
      </c>
      <c r="B16" s="269" t="s">
        <v>615</v>
      </c>
      <c r="C16" s="270">
        <v>-4384322</v>
      </c>
      <c r="D16" s="270">
        <v>-4664510</v>
      </c>
      <c r="E16" s="270">
        <v>-4820071</v>
      </c>
      <c r="F16" s="270">
        <f>F14+F11+F8+F5</f>
        <v>-5117348</v>
      </c>
    </row>
    <row r="17" spans="1:6" s="101" customFormat="1" ht="18" customHeight="1" thickBot="1">
      <c r="A17" s="271" t="s">
        <v>600</v>
      </c>
      <c r="B17" s="272" t="s">
        <v>601</v>
      </c>
      <c r="C17" s="273">
        <v>135643297</v>
      </c>
      <c r="D17" s="273">
        <v>136932592</v>
      </c>
      <c r="E17" s="273">
        <v>139051895</v>
      </c>
      <c r="F17" s="273">
        <f>SUM(F15:F16)</f>
        <v>141615368</v>
      </c>
    </row>
    <row r="22" spans="1:6">
      <c r="C22" s="3"/>
    </row>
    <row r="23" spans="1:6">
      <c r="C23" s="3"/>
    </row>
    <row r="24" spans="1:6">
      <c r="C24" s="3"/>
    </row>
    <row r="25" spans="1:6">
      <c r="C25" s="3"/>
    </row>
    <row r="26" spans="1:6">
      <c r="C26" s="3"/>
    </row>
  </sheetData>
  <customSheetViews>
    <customSheetView guid="{8DA78CF1-615A-4626-9893-6751995631A4}" showGridLines="0">
      <selection activeCell="A20" sqref="A20"/>
      <pageMargins left="0.7" right="0.7" top="0.75" bottom="0.75" header="0.3" footer="0.3"/>
    </customSheetView>
    <customSheetView guid="{899D69CD-4B7E-42BC-9944-5BD922EB798C}" showGridLines="0">
      <selection activeCell="B26" sqref="B26"/>
      <pageMargins left="0.7" right="0.7" top="0.75" bottom="0.75" header="0.3" footer="0.3"/>
    </customSheetView>
    <customSheetView guid="{687A4863-1825-4D63-B732-E76682E6DE4F}" showGridLines="0">
      <selection activeCell="A20" sqref="A20"/>
      <pageMargins left="0.7" right="0.7" top="0.75" bottom="0.75" header="0.3" footer="0.3"/>
    </customSheetView>
    <customSheetView guid="{57267270-6A97-4850-9DB6-FE6B399379AA}" showGridLines="0">
      <selection activeCell="B26" sqref="B26"/>
      <pageMargins left="0.7" right="0.7" top="0.75" bottom="0.75" header="0.3" footer="0.3"/>
    </customSheetView>
    <customSheetView guid="{25FAB884-5E17-4008-8139-33D910C7DEFE}" showGridLines="0">
      <selection activeCell="E3" sqref="E3:E17"/>
      <pageMargins left="0.7" right="0.7" top="0.75" bottom="0.75" header="0.3" footer="0.3"/>
    </customSheetView>
    <customSheetView guid="{12F8D032-8143-430B-8DFF-852E8796C402}" showGridLines="0">
      <selection activeCell="B24" sqref="B24"/>
      <pageMargins left="0.7" right="0.7" top="0.75" bottom="0.75" header="0.3" footer="0.3"/>
    </customSheetView>
    <customSheetView guid="{9AF4A83C-CF57-4B40-8A74-6A0EA6C2FE5C}" showGridLines="0">
      <selection activeCell="D29" sqref="D29"/>
      <pageMargins left="0.7" right="0.7" top="0.75" bottom="0.75" header="0.3" footer="0.3"/>
    </customSheetView>
  </customSheetViews>
  <pageMargins left="0.7" right="0.7" top="0.75" bottom="0.75" header="0.3" footer="0.3"/>
  <pageSetup paperSize="9"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showGridLines="0" view="pageBreakPreview" topLeftCell="C1" zoomScale="80" zoomScaleNormal="78" zoomScaleSheetLayoutView="80" workbookViewId="0">
      <selection activeCell="D49" sqref="D49:N50"/>
    </sheetView>
  </sheetViews>
  <sheetFormatPr defaultColWidth="9.85546875" defaultRowHeight="14.25"/>
  <cols>
    <col min="1" max="1" width="5.28515625" style="6" customWidth="1"/>
    <col min="2" max="2" width="57.42578125" style="6" customWidth="1"/>
    <col min="3" max="3" width="52.42578125" style="6" customWidth="1"/>
    <col min="4" max="13" width="14.42578125" style="6" customWidth="1"/>
    <col min="14" max="14" width="15.7109375" style="6" customWidth="1"/>
    <col min="15" max="15" width="15.28515625" style="6" customWidth="1"/>
    <col min="16" max="16" width="12.28515625" style="6" customWidth="1"/>
    <col min="17" max="16384" width="9.85546875" style="6"/>
  </cols>
  <sheetData>
    <row r="1" spans="2:14" s="28" customFormat="1" ht="28.5" customHeight="1" thickBot="1">
      <c r="B1" s="4" t="s">
        <v>358</v>
      </c>
      <c r="C1" s="4" t="s">
        <v>337</v>
      </c>
      <c r="D1" s="306" t="s">
        <v>166</v>
      </c>
      <c r="E1" s="306" t="s">
        <v>167</v>
      </c>
      <c r="F1" s="306" t="s">
        <v>168</v>
      </c>
      <c r="G1" s="306" t="s">
        <v>169</v>
      </c>
      <c r="H1" s="306" t="s">
        <v>170</v>
      </c>
      <c r="I1" s="306" t="s">
        <v>171</v>
      </c>
      <c r="J1" s="306" t="s">
        <v>172</v>
      </c>
      <c r="K1" s="306" t="s">
        <v>666</v>
      </c>
      <c r="L1" s="357" t="s">
        <v>667</v>
      </c>
      <c r="M1" s="307">
        <v>43646</v>
      </c>
      <c r="N1" s="307">
        <v>43738</v>
      </c>
    </row>
    <row r="2" spans="2:14" ht="18" customHeight="1">
      <c r="B2" s="29" t="s">
        <v>61</v>
      </c>
      <c r="C2" s="29" t="s">
        <v>16</v>
      </c>
    </row>
    <row r="3" spans="2:14" ht="15" customHeight="1">
      <c r="B3" s="10" t="s">
        <v>108</v>
      </c>
      <c r="C3" s="10" t="s">
        <v>47</v>
      </c>
      <c r="D3" s="11">
        <v>4150507</v>
      </c>
      <c r="E3" s="11">
        <v>4112997</v>
      </c>
      <c r="F3" s="11">
        <v>5117186</v>
      </c>
      <c r="G3" s="11">
        <v>4146222</v>
      </c>
      <c r="H3" s="11">
        <v>5202843</v>
      </c>
      <c r="I3" s="11">
        <v>4681443</v>
      </c>
      <c r="J3" s="11">
        <v>6835281</v>
      </c>
      <c r="K3" s="11">
        <v>8907552</v>
      </c>
      <c r="L3" s="11">
        <v>7201578</v>
      </c>
      <c r="M3" s="11">
        <v>6041063</v>
      </c>
      <c r="N3" s="11">
        <f>'[89]BS skon'!$D$4</f>
        <v>7689819</v>
      </c>
    </row>
    <row r="4" spans="2:14" ht="15" customHeight="1">
      <c r="B4" s="10" t="s">
        <v>62</v>
      </c>
      <c r="C4" s="10" t="s">
        <v>17</v>
      </c>
      <c r="D4" s="11">
        <v>2618114</v>
      </c>
      <c r="E4" s="11">
        <v>1870753</v>
      </c>
      <c r="F4" s="11">
        <v>2179043</v>
      </c>
      <c r="G4" s="11">
        <v>2136474</v>
      </c>
      <c r="H4" s="11">
        <v>1810599</v>
      </c>
      <c r="I4" s="11">
        <v>1704535</v>
      </c>
      <c r="J4" s="11">
        <v>1743975</v>
      </c>
      <c r="K4" s="11">
        <v>2936214</v>
      </c>
      <c r="L4" s="11">
        <v>1700577</v>
      </c>
      <c r="M4" s="11">
        <v>2310836</v>
      </c>
      <c r="N4" s="11">
        <f>'[89]BS skon'!$D$5</f>
        <v>2766181</v>
      </c>
    </row>
    <row r="5" spans="2:14" ht="27.75" customHeight="1">
      <c r="B5" s="10" t="s">
        <v>63</v>
      </c>
      <c r="C5" s="10" t="s">
        <v>18</v>
      </c>
      <c r="D5" s="11">
        <v>2660852</v>
      </c>
      <c r="E5" s="11">
        <v>5715915</v>
      </c>
      <c r="F5" s="11">
        <v>2474945</v>
      </c>
      <c r="G5" s="11">
        <v>3634169</v>
      </c>
      <c r="H5" s="11">
        <v>5965252</v>
      </c>
      <c r="I5" s="11">
        <v>6178269</v>
      </c>
      <c r="J5" s="11">
        <v>9845952</v>
      </c>
      <c r="K5" s="11">
        <v>9843072</v>
      </c>
      <c r="L5" s="11">
        <v>13166590</v>
      </c>
      <c r="M5" s="11">
        <v>9184193</v>
      </c>
      <c r="N5" s="11">
        <f>'[89]BS skon'!$D$6+'[89]BS skon'!$D$7</f>
        <v>2815459</v>
      </c>
    </row>
    <row r="6" spans="2:14" ht="15" customHeight="1">
      <c r="B6" s="10" t="s">
        <v>129</v>
      </c>
      <c r="C6" s="10" t="s">
        <v>356</v>
      </c>
      <c r="D6" s="11">
        <v>104018178</v>
      </c>
      <c r="E6" s="11">
        <v>105053727</v>
      </c>
      <c r="F6" s="11">
        <v>106475429</v>
      </c>
      <c r="G6" s="11">
        <v>107839897</v>
      </c>
      <c r="H6" s="11">
        <v>109077791</v>
      </c>
      <c r="I6" s="11">
        <v>114176972</v>
      </c>
      <c r="J6" s="11">
        <f>J7+J9</f>
        <v>116590007</v>
      </c>
      <c r="K6" s="11">
        <f>K7+K9+K8</f>
        <v>137460378</v>
      </c>
      <c r="L6" s="11">
        <f>L7+L9+L8</f>
        <v>138667143</v>
      </c>
      <c r="M6" s="11">
        <f>M7+M9+M8</f>
        <v>140725703</v>
      </c>
      <c r="N6" s="11">
        <f>'[89]BS skon'!$D$8</f>
        <v>143825386</v>
      </c>
    </row>
    <row r="7" spans="2:14" ht="15" customHeight="1">
      <c r="B7" s="10" t="s">
        <v>125</v>
      </c>
      <c r="C7" s="10" t="s">
        <v>127</v>
      </c>
      <c r="D7" s="11">
        <v>0</v>
      </c>
      <c r="E7" s="11">
        <v>0</v>
      </c>
      <c r="F7" s="11">
        <v>0</v>
      </c>
      <c r="G7" s="11">
        <v>0</v>
      </c>
      <c r="H7" s="11">
        <v>107577229</v>
      </c>
      <c r="I7" s="11">
        <v>112688503</v>
      </c>
      <c r="J7" s="11">
        <v>115127536</v>
      </c>
      <c r="K7" s="11">
        <v>135643297</v>
      </c>
      <c r="L7" s="11">
        <v>136932592</v>
      </c>
      <c r="M7" s="11">
        <v>139051895</v>
      </c>
      <c r="N7" s="11">
        <f>'[89]BS skon'!$D$9</f>
        <v>141615368</v>
      </c>
    </row>
    <row r="8" spans="2:14" ht="15" customHeight="1">
      <c r="B8" s="10" t="s">
        <v>148</v>
      </c>
      <c r="C8" s="10" t="s">
        <v>149</v>
      </c>
      <c r="D8" s="11">
        <v>0</v>
      </c>
      <c r="E8" s="11">
        <v>0</v>
      </c>
      <c r="F8" s="11">
        <v>0</v>
      </c>
      <c r="G8" s="11">
        <v>0</v>
      </c>
      <c r="H8" s="11">
        <v>0</v>
      </c>
      <c r="I8" s="11">
        <v>0</v>
      </c>
      <c r="J8" s="11"/>
      <c r="K8" s="11">
        <v>366751</v>
      </c>
      <c r="L8" s="11">
        <v>392279</v>
      </c>
      <c r="M8" s="11">
        <v>419535</v>
      </c>
      <c r="N8" s="11">
        <f>'[89]BS skon'!$D$10</f>
        <v>984048</v>
      </c>
    </row>
    <row r="9" spans="2:14" ht="15" customHeight="1">
      <c r="B9" s="10" t="s">
        <v>126</v>
      </c>
      <c r="C9" s="10" t="s">
        <v>128</v>
      </c>
      <c r="D9" s="11">
        <v>0</v>
      </c>
      <c r="E9" s="11">
        <v>0</v>
      </c>
      <c r="F9" s="11">
        <v>0</v>
      </c>
      <c r="G9" s="11">
        <v>0</v>
      </c>
      <c r="H9" s="11">
        <v>1500562</v>
      </c>
      <c r="I9" s="11">
        <v>1488469</v>
      </c>
      <c r="J9" s="11">
        <v>1462471</v>
      </c>
      <c r="K9" s="11">
        <v>1450330</v>
      </c>
      <c r="L9" s="11">
        <v>1342272</v>
      </c>
      <c r="M9" s="11">
        <v>1254273</v>
      </c>
      <c r="N9" s="11">
        <f>'[89]BS skon'!$D$11</f>
        <v>1225970</v>
      </c>
    </row>
    <row r="10" spans="2:14" ht="15" customHeight="1">
      <c r="B10" s="10" t="s">
        <v>103</v>
      </c>
      <c r="C10" s="10" t="s">
        <v>104</v>
      </c>
      <c r="D10" s="11">
        <v>189656</v>
      </c>
      <c r="E10" s="11">
        <v>8248</v>
      </c>
      <c r="F10" s="11">
        <v>0</v>
      </c>
      <c r="G10" s="11">
        <v>0</v>
      </c>
      <c r="H10" s="11">
        <v>0</v>
      </c>
      <c r="I10" s="11">
        <v>60756</v>
      </c>
      <c r="J10" s="11">
        <v>259599</v>
      </c>
      <c r="K10" s="11">
        <v>177482</v>
      </c>
      <c r="L10" s="11">
        <v>180203</v>
      </c>
      <c r="M10" s="11">
        <v>537258</v>
      </c>
      <c r="N10" s="11">
        <f>'[89]BS skon'!$D$12</f>
        <v>223860</v>
      </c>
    </row>
    <row r="11" spans="2:14" ht="15" customHeight="1">
      <c r="B11" s="10" t="s">
        <v>107</v>
      </c>
      <c r="C11" s="10" t="s">
        <v>283</v>
      </c>
      <c r="D11" s="11">
        <v>26500766</v>
      </c>
      <c r="E11" s="11">
        <v>26735273</v>
      </c>
      <c r="F11" s="11">
        <v>27586847</v>
      </c>
      <c r="G11" s="11">
        <v>28415812</v>
      </c>
      <c r="H11" s="11">
        <v>0</v>
      </c>
      <c r="I11" s="11">
        <v>0</v>
      </c>
      <c r="J11" s="11">
        <v>0</v>
      </c>
      <c r="K11" s="11">
        <v>0</v>
      </c>
      <c r="L11" s="11">
        <v>0</v>
      </c>
      <c r="M11" s="11">
        <v>0</v>
      </c>
      <c r="N11" s="11"/>
    </row>
    <row r="12" spans="2:14" ht="15" customHeight="1">
      <c r="B12" s="10" t="s">
        <v>130</v>
      </c>
      <c r="C12" s="10" t="s">
        <v>131</v>
      </c>
      <c r="D12" s="11">
        <f>SUM(D13:D15)</f>
        <v>0</v>
      </c>
      <c r="E12" s="11">
        <f>SUM(E13:E15)</f>
        <v>0</v>
      </c>
      <c r="F12" s="11">
        <f>SUM(F13:F15)</f>
        <v>0</v>
      </c>
      <c r="G12" s="11">
        <f>SUM(G13:G15)</f>
        <v>0</v>
      </c>
      <c r="H12" s="11">
        <f t="shared" ref="H12:M12" si="0">H13+H14+H15</f>
        <v>29001043</v>
      </c>
      <c r="I12" s="11">
        <f t="shared" si="0"/>
        <v>34865845</v>
      </c>
      <c r="J12" s="11">
        <f t="shared" si="0"/>
        <v>35314771</v>
      </c>
      <c r="K12" s="11">
        <f t="shared" si="0"/>
        <v>39179100</v>
      </c>
      <c r="L12" s="11">
        <f t="shared" si="0"/>
        <v>39306881</v>
      </c>
      <c r="M12" s="11">
        <f t="shared" si="0"/>
        <v>39164214</v>
      </c>
      <c r="N12" s="11">
        <f>'[89]BS skon'!$D$13</f>
        <v>38733460</v>
      </c>
    </row>
    <row r="13" spans="2:14" ht="27" customHeight="1">
      <c r="B13" s="10" t="s">
        <v>164</v>
      </c>
      <c r="C13" s="10" t="s">
        <v>284</v>
      </c>
      <c r="D13" s="11">
        <v>0</v>
      </c>
      <c r="E13" s="11">
        <v>0</v>
      </c>
      <c r="F13" s="11">
        <v>0</v>
      </c>
      <c r="G13" s="11">
        <v>0</v>
      </c>
      <c r="H13" s="11">
        <v>28090221</v>
      </c>
      <c r="I13" s="11">
        <v>33903526</v>
      </c>
      <c r="J13" s="11">
        <v>34342101</v>
      </c>
      <c r="K13" s="11">
        <v>38221051</v>
      </c>
      <c r="L13" s="11">
        <v>38325286</v>
      </c>
      <c r="M13" s="11">
        <v>38179878</v>
      </c>
      <c r="N13" s="11">
        <f>'[89]BS skon'!$D$14</f>
        <v>37737367</v>
      </c>
    </row>
    <row r="14" spans="2:14" ht="27" customHeight="1">
      <c r="B14" s="10" t="s">
        <v>145</v>
      </c>
      <c r="C14" s="10" t="s">
        <v>285</v>
      </c>
      <c r="D14" s="11">
        <v>0</v>
      </c>
      <c r="E14" s="11">
        <v>0</v>
      </c>
      <c r="F14" s="11">
        <v>0</v>
      </c>
      <c r="G14" s="11">
        <v>0</v>
      </c>
      <c r="H14" s="11">
        <v>99238</v>
      </c>
      <c r="I14" s="11">
        <v>118746</v>
      </c>
      <c r="J14" s="11">
        <v>131330</v>
      </c>
      <c r="K14" s="11">
        <v>136511</v>
      </c>
      <c r="L14" s="11">
        <v>163878</v>
      </c>
      <c r="M14" s="11">
        <v>177035</v>
      </c>
      <c r="N14" s="11">
        <f>'[89]BS skon'!$D$15</f>
        <v>187335</v>
      </c>
    </row>
    <row r="15" spans="2:14" ht="27" customHeight="1">
      <c r="B15" s="10" t="s">
        <v>165</v>
      </c>
      <c r="C15" s="10" t="s">
        <v>286</v>
      </c>
      <c r="D15" s="11">
        <v>0</v>
      </c>
      <c r="E15" s="11">
        <v>0</v>
      </c>
      <c r="F15" s="11">
        <v>0</v>
      </c>
      <c r="G15" s="11">
        <v>0</v>
      </c>
      <c r="H15" s="11">
        <v>811584</v>
      </c>
      <c r="I15" s="11">
        <v>843573</v>
      </c>
      <c r="J15" s="11">
        <v>841340</v>
      </c>
      <c r="K15" s="11">
        <v>821538</v>
      </c>
      <c r="L15" s="11">
        <v>817717</v>
      </c>
      <c r="M15" s="11">
        <v>807301</v>
      </c>
      <c r="N15" s="11">
        <f>'[89]BS skon'!$D$16</f>
        <v>808758</v>
      </c>
    </row>
    <row r="16" spans="2:14" ht="15" customHeight="1">
      <c r="B16" s="10" t="s">
        <v>143</v>
      </c>
      <c r="C16" s="10" t="s">
        <v>144</v>
      </c>
      <c r="D16" s="11">
        <v>880163</v>
      </c>
      <c r="E16" s="11">
        <v>853327</v>
      </c>
      <c r="F16" s="11">
        <v>868482</v>
      </c>
      <c r="G16" s="11">
        <v>889372</v>
      </c>
      <c r="H16" s="11">
        <v>901864</v>
      </c>
      <c r="I16" s="11">
        <v>855457</v>
      </c>
      <c r="J16" s="11">
        <v>871776</v>
      </c>
      <c r="K16" s="11">
        <v>891952</v>
      </c>
      <c r="L16" s="11">
        <v>906884</v>
      </c>
      <c r="M16" s="11">
        <v>865227</v>
      </c>
      <c r="N16" s="11">
        <f>'[89]BS skon'!$D$17</f>
        <v>885208</v>
      </c>
    </row>
    <row r="17" spans="2:15" ht="15" customHeight="1">
      <c r="B17" s="10" t="s">
        <v>64</v>
      </c>
      <c r="C17" s="10" t="s">
        <v>20</v>
      </c>
      <c r="D17" s="11">
        <v>452759</v>
      </c>
      <c r="E17" s="11">
        <v>436761</v>
      </c>
      <c r="F17" s="11">
        <v>430607</v>
      </c>
      <c r="G17" s="11">
        <v>490327</v>
      </c>
      <c r="H17" s="11">
        <v>486567</v>
      </c>
      <c r="I17" s="11">
        <v>495572</v>
      </c>
      <c r="J17" s="11">
        <v>526149</v>
      </c>
      <c r="K17" s="11">
        <v>819409</v>
      </c>
      <c r="L17" s="11">
        <v>773264</v>
      </c>
      <c r="M17" s="11">
        <v>742302</v>
      </c>
      <c r="N17" s="11">
        <f>'[89]BS skon'!$D$18</f>
        <v>734570</v>
      </c>
    </row>
    <row r="18" spans="2:15" ht="15" customHeight="1">
      <c r="B18" s="10" t="s">
        <v>65</v>
      </c>
      <c r="C18" s="10" t="s">
        <v>46</v>
      </c>
      <c r="D18" s="11">
        <v>1688516</v>
      </c>
      <c r="E18" s="11">
        <v>1688516</v>
      </c>
      <c r="F18" s="11">
        <v>1712056</v>
      </c>
      <c r="G18" s="11">
        <v>1712056</v>
      </c>
      <c r="H18" s="11">
        <v>1712056</v>
      </c>
      <c r="I18" s="11">
        <v>1712056</v>
      </c>
      <c r="J18" s="11">
        <v>1712056</v>
      </c>
      <c r="K18" s="11">
        <v>1712056</v>
      </c>
      <c r="L18" s="11">
        <v>1712056</v>
      </c>
      <c r="M18" s="11">
        <v>1712056</v>
      </c>
      <c r="N18" s="11">
        <f>'[89]BS skon'!$D$19</f>
        <v>1712056</v>
      </c>
    </row>
    <row r="19" spans="2:15" ht="15" customHeight="1">
      <c r="B19" s="10" t="s">
        <v>66</v>
      </c>
      <c r="C19" s="10" t="s">
        <v>21</v>
      </c>
      <c r="D19" s="11">
        <v>858934</v>
      </c>
      <c r="E19" s="11">
        <v>858046</v>
      </c>
      <c r="F19" s="11">
        <v>857240</v>
      </c>
      <c r="G19" s="11">
        <v>930717</v>
      </c>
      <c r="H19" s="11">
        <v>898332</v>
      </c>
      <c r="I19" s="11">
        <v>900490</v>
      </c>
      <c r="J19" s="11">
        <v>918828</v>
      </c>
      <c r="K19" s="11">
        <v>986384</v>
      </c>
      <c r="L19" s="11">
        <v>752271</v>
      </c>
      <c r="M19" s="11">
        <v>748294</v>
      </c>
      <c r="N19" s="11">
        <f>'[89]BS skon'!$D$20</f>
        <v>744992</v>
      </c>
    </row>
    <row r="20" spans="2:15" ht="15" customHeight="1">
      <c r="B20" s="10" t="s">
        <v>157</v>
      </c>
      <c r="C20" s="10" t="s">
        <v>158</v>
      </c>
      <c r="D20" s="11">
        <v>0</v>
      </c>
      <c r="E20" s="11">
        <v>0</v>
      </c>
      <c r="F20" s="11">
        <v>0</v>
      </c>
      <c r="G20" s="11">
        <v>0</v>
      </c>
      <c r="H20" s="11">
        <v>0</v>
      </c>
      <c r="I20" s="11">
        <v>0</v>
      </c>
      <c r="J20" s="11">
        <v>0</v>
      </c>
      <c r="K20" s="11">
        <v>0</v>
      </c>
      <c r="L20" s="11">
        <v>984553</v>
      </c>
      <c r="M20" s="11">
        <v>922098</v>
      </c>
      <c r="N20" s="11">
        <f>'[89]BS skon'!$D$21</f>
        <v>894006</v>
      </c>
    </row>
    <row r="21" spans="2:15" ht="15" customHeight="1">
      <c r="B21" s="10" t="s">
        <v>67</v>
      </c>
      <c r="C21" s="10" t="s">
        <v>22</v>
      </c>
      <c r="D21" s="11">
        <v>24228</v>
      </c>
      <c r="E21" s="11">
        <v>0</v>
      </c>
      <c r="F21" s="11">
        <v>0</v>
      </c>
      <c r="G21" s="11">
        <v>0</v>
      </c>
      <c r="H21" s="11">
        <v>0</v>
      </c>
      <c r="I21" s="11">
        <v>0</v>
      </c>
      <c r="J21" s="11">
        <v>0</v>
      </c>
      <c r="K21" s="11">
        <v>0</v>
      </c>
      <c r="L21" s="11">
        <v>0</v>
      </c>
      <c r="M21" s="11">
        <v>0</v>
      </c>
      <c r="N21" s="11"/>
    </row>
    <row r="22" spans="2:15" ht="15" customHeight="1">
      <c r="B22" s="10" t="s">
        <v>68</v>
      </c>
      <c r="C22" s="10" t="s">
        <v>23</v>
      </c>
      <c r="D22" s="11">
        <v>1383737</v>
      </c>
      <c r="E22" s="11">
        <v>1425284</v>
      </c>
      <c r="F22" s="11">
        <v>1430858</v>
      </c>
      <c r="G22" s="11">
        <v>1414227</v>
      </c>
      <c r="H22" s="11">
        <v>1445532</v>
      </c>
      <c r="I22" s="11">
        <v>1534620</v>
      </c>
      <c r="J22" s="11">
        <v>1577736</v>
      </c>
      <c r="K22" s="11">
        <v>1760121</v>
      </c>
      <c r="L22" s="11">
        <v>1750550</v>
      </c>
      <c r="M22" s="11">
        <v>1776340</v>
      </c>
      <c r="N22" s="11">
        <f>'[89]BS skon'!$D$22</f>
        <v>1879861</v>
      </c>
    </row>
    <row r="23" spans="2:15" ht="15" customHeight="1">
      <c r="B23" s="10" t="s">
        <v>69</v>
      </c>
      <c r="C23" s="10" t="s">
        <v>48</v>
      </c>
      <c r="D23" s="11">
        <v>637</v>
      </c>
      <c r="E23" s="11">
        <v>608</v>
      </c>
      <c r="F23" s="11">
        <v>733</v>
      </c>
      <c r="G23" s="11">
        <v>103</v>
      </c>
      <c r="H23" s="11">
        <v>15261</v>
      </c>
      <c r="I23" s="11">
        <v>12860</v>
      </c>
      <c r="J23" s="11">
        <v>13985</v>
      </c>
      <c r="K23" s="11">
        <v>12145</v>
      </c>
      <c r="L23" s="11">
        <v>10993</v>
      </c>
      <c r="M23" s="11">
        <v>11044</v>
      </c>
      <c r="N23" s="11">
        <f>'[89]BS skon'!$D$23</f>
        <v>11120</v>
      </c>
    </row>
    <row r="24" spans="2:15" ht="15" customHeight="1">
      <c r="B24" s="10" t="s">
        <v>70</v>
      </c>
      <c r="C24" s="10" t="s">
        <v>24</v>
      </c>
      <c r="D24" s="11">
        <v>951248</v>
      </c>
      <c r="E24" s="11">
        <v>1007263</v>
      </c>
      <c r="F24" s="11">
        <v>1290942</v>
      </c>
      <c r="G24" s="11">
        <v>1065068</v>
      </c>
      <c r="H24" s="11">
        <v>1039282</v>
      </c>
      <c r="I24" s="11">
        <v>1338337</v>
      </c>
      <c r="J24" s="11">
        <v>1189768</v>
      </c>
      <c r="K24" s="11">
        <v>1166995</v>
      </c>
      <c r="L24" s="11">
        <v>1152820</v>
      </c>
      <c r="M24" s="11">
        <v>1085832</v>
      </c>
      <c r="N24" s="11">
        <f>'[89]BS skon'!$D$24</f>
        <v>1157007</v>
      </c>
    </row>
    <row r="25" spans="2:15" ht="15" customHeight="1">
      <c r="B25" s="30" t="s">
        <v>71</v>
      </c>
      <c r="C25" s="30" t="s">
        <v>25</v>
      </c>
      <c r="D25" s="31">
        <f>SUM(D3:D24)</f>
        <v>146378295</v>
      </c>
      <c r="E25" s="31">
        <f>SUM(E3:E24)</f>
        <v>149766718</v>
      </c>
      <c r="F25" s="31">
        <f>SUM(F3:F24)</f>
        <v>150424368</v>
      </c>
      <c r="G25" s="31">
        <f>SUM(G3:G24)</f>
        <v>152674444</v>
      </c>
      <c r="H25" s="31">
        <f>H3+H4+H5+H6+H12+H16+H17+H18+H19+H22+H23+H24</f>
        <v>157556422</v>
      </c>
      <c r="I25" s="31">
        <f>I3+I4+I5+I6+I10+I12+I16+I17+I18+I19+I22+I23+I24</f>
        <v>168517212</v>
      </c>
      <c r="J25" s="31">
        <f>J3+J4+J5+J6+J10+J12+J16+J17+J18+J19+J22+J23+J24</f>
        <v>177399883</v>
      </c>
      <c r="K25" s="31">
        <f>K3+K4+K5+K6+K10+K12+K16+K17+K18+K19+K22+K23+K24</f>
        <v>205852860</v>
      </c>
      <c r="L25" s="31">
        <f>L3+L4+L5+L6+L10+L12+L16+L17+L18+L19+L22+L23+L24+L20</f>
        <v>208266363</v>
      </c>
      <c r="M25" s="31">
        <f>M3+M4+M5+M6+M10+M12+M16+M17+M18+M19+M22+M23+M24+M20</f>
        <v>205826460</v>
      </c>
      <c r="N25" s="31">
        <f>N3+N4+N5+N6+N10+N12+N16+N17+N18+N19+N22+N23+N24+N20</f>
        <v>204072985</v>
      </c>
      <c r="O25" s="317"/>
    </row>
    <row r="26" spans="2:15" ht="18" customHeight="1">
      <c r="B26" s="32" t="s">
        <v>72</v>
      </c>
      <c r="C26" s="32" t="s">
        <v>26</v>
      </c>
      <c r="D26" s="11"/>
      <c r="E26" s="11"/>
      <c r="F26" s="11"/>
      <c r="G26" s="11"/>
      <c r="H26" s="11"/>
      <c r="I26" s="11"/>
      <c r="J26" s="11"/>
      <c r="K26" s="11"/>
      <c r="L26" s="11"/>
      <c r="M26" s="11"/>
      <c r="N26" s="11"/>
    </row>
    <row r="27" spans="2:15" ht="15" customHeight="1">
      <c r="B27" s="10" t="s">
        <v>73</v>
      </c>
      <c r="C27" s="10" t="s">
        <v>27</v>
      </c>
      <c r="D27" s="11">
        <v>2635608</v>
      </c>
      <c r="E27" s="11">
        <v>2591607</v>
      </c>
      <c r="F27" s="11">
        <v>2730481</v>
      </c>
      <c r="G27" s="11">
        <v>2783083</v>
      </c>
      <c r="H27" s="11">
        <v>3838090</v>
      </c>
      <c r="I27" s="11">
        <v>3252586</v>
      </c>
      <c r="J27" s="11">
        <v>3646033</v>
      </c>
      <c r="K27" s="11">
        <v>2832928</v>
      </c>
      <c r="L27" s="11">
        <v>2999969</v>
      </c>
      <c r="M27" s="11">
        <v>3456334</v>
      </c>
      <c r="N27" s="11">
        <f>'[89]BS skon'!$D$27</f>
        <v>3997194</v>
      </c>
    </row>
    <row r="28" spans="2:15" ht="27.75" customHeight="1">
      <c r="B28" s="10" t="s">
        <v>357</v>
      </c>
      <c r="C28" s="10" t="s">
        <v>28</v>
      </c>
      <c r="D28" s="11">
        <v>3127371</v>
      </c>
      <c r="E28" s="11">
        <v>2696300</v>
      </c>
      <c r="F28" s="11">
        <v>2479711</v>
      </c>
      <c r="G28" s="11">
        <v>1816502</v>
      </c>
      <c r="H28" s="11">
        <v>1597220</v>
      </c>
      <c r="I28" s="11">
        <v>2205906</v>
      </c>
      <c r="J28" s="11">
        <v>1968776</v>
      </c>
      <c r="K28" s="11">
        <v>2146195</v>
      </c>
      <c r="L28" s="11">
        <v>2243699</v>
      </c>
      <c r="M28" s="11">
        <v>2604236</v>
      </c>
      <c r="N28" s="11">
        <f>'[89]BS skon'!$D$28+'[89]BS skon'!$D$29</f>
        <v>3294662</v>
      </c>
    </row>
    <row r="29" spans="2:15" ht="15" customHeight="1">
      <c r="B29" s="10" t="s">
        <v>74</v>
      </c>
      <c r="C29" s="10" t="s">
        <v>29</v>
      </c>
      <c r="D29" s="11">
        <v>108452441</v>
      </c>
      <c r="E29" s="11">
        <v>109111159</v>
      </c>
      <c r="F29" s="11">
        <v>111022779</v>
      </c>
      <c r="G29" s="11">
        <v>111481135</v>
      </c>
      <c r="H29" s="11">
        <v>113576582</v>
      </c>
      <c r="I29" s="11">
        <v>122024315</v>
      </c>
      <c r="J29" s="11">
        <v>124629188</v>
      </c>
      <c r="K29" s="11">
        <v>149616658</v>
      </c>
      <c r="L29" s="11">
        <v>147745854</v>
      </c>
      <c r="M29" s="11">
        <v>149675448</v>
      </c>
      <c r="N29" s="11">
        <f>'[89]BS skon'!$D$30</f>
        <v>151026677</v>
      </c>
    </row>
    <row r="30" spans="2:15" ht="15" customHeight="1">
      <c r="B30" s="10" t="s">
        <v>105</v>
      </c>
      <c r="C30" s="10" t="s">
        <v>106</v>
      </c>
      <c r="D30" s="11">
        <v>1529209</v>
      </c>
      <c r="E30" s="11">
        <v>4168296</v>
      </c>
      <c r="F30" s="11">
        <v>1861557</v>
      </c>
      <c r="G30" s="11">
        <v>2650846</v>
      </c>
      <c r="H30" s="11">
        <v>5378655</v>
      </c>
      <c r="I30" s="11">
        <v>5376727</v>
      </c>
      <c r="J30" s="11">
        <v>8850189</v>
      </c>
      <c r="K30" s="11">
        <v>9340788</v>
      </c>
      <c r="L30" s="11">
        <v>12070220</v>
      </c>
      <c r="M30" s="11">
        <v>7816340</v>
      </c>
      <c r="N30" s="11">
        <f>'[89]BS skon'!$D$31</f>
        <v>1024092</v>
      </c>
    </row>
    <row r="31" spans="2:15" ht="15" customHeight="1">
      <c r="B31" s="10" t="s">
        <v>75</v>
      </c>
      <c r="C31" s="10" t="s">
        <v>30</v>
      </c>
      <c r="D31" s="11">
        <v>5384435</v>
      </c>
      <c r="E31" s="11">
        <v>5961983</v>
      </c>
      <c r="F31" s="11">
        <v>5895475</v>
      </c>
      <c r="G31" s="11">
        <v>5895814</v>
      </c>
      <c r="H31" s="11">
        <v>5164719</v>
      </c>
      <c r="I31" s="11">
        <v>2665741</v>
      </c>
      <c r="J31" s="11">
        <v>8208916</v>
      </c>
      <c r="K31" s="11">
        <v>9368617</v>
      </c>
      <c r="L31" s="11">
        <v>9297910</v>
      </c>
      <c r="M31" s="11">
        <v>9888731</v>
      </c>
      <c r="N31" s="11">
        <f>'[89]BS skon'!$D$33</f>
        <v>11234769</v>
      </c>
    </row>
    <row r="32" spans="2:15" ht="15" customHeight="1">
      <c r="B32" s="10" t="s">
        <v>159</v>
      </c>
      <c r="C32" s="10" t="s">
        <v>160</v>
      </c>
      <c r="D32" s="11">
        <v>0</v>
      </c>
      <c r="E32" s="11">
        <v>0</v>
      </c>
      <c r="F32" s="11">
        <v>0</v>
      </c>
      <c r="G32" s="11">
        <v>0</v>
      </c>
      <c r="H32" s="11">
        <v>0</v>
      </c>
      <c r="I32" s="11">
        <v>0</v>
      </c>
      <c r="J32" s="11">
        <v>0</v>
      </c>
      <c r="K32" s="11">
        <v>0</v>
      </c>
      <c r="L32" s="11">
        <v>829328</v>
      </c>
      <c r="M32" s="11">
        <v>783653</v>
      </c>
      <c r="N32" s="11">
        <f>'[89]BS skon'!$D$34</f>
        <v>753151</v>
      </c>
    </row>
    <row r="33" spans="2:14" ht="15" customHeight="1">
      <c r="B33" s="10" t="s">
        <v>76</v>
      </c>
      <c r="C33" s="10" t="s">
        <v>31</v>
      </c>
      <c r="D33" s="11">
        <v>931147</v>
      </c>
      <c r="E33" s="11">
        <v>929221</v>
      </c>
      <c r="F33" s="11">
        <v>951054</v>
      </c>
      <c r="G33" s="11">
        <v>1488602</v>
      </c>
      <c r="H33" s="11">
        <v>1500901</v>
      </c>
      <c r="I33" s="11">
        <v>6068808</v>
      </c>
      <c r="J33" s="11">
        <v>2641923</v>
      </c>
      <c r="K33" s="11">
        <v>2644341</v>
      </c>
      <c r="L33" s="11">
        <v>2652866</v>
      </c>
      <c r="M33" s="11">
        <v>2627382</v>
      </c>
      <c r="N33" s="11">
        <f>'[89]BS skon'!$D$32</f>
        <v>2679254</v>
      </c>
    </row>
    <row r="34" spans="2:14" ht="15" customHeight="1">
      <c r="B34" s="10" t="s">
        <v>77</v>
      </c>
      <c r="C34" s="10" t="s">
        <v>32</v>
      </c>
      <c r="D34" s="11">
        <v>0</v>
      </c>
      <c r="E34" s="11">
        <v>87089</v>
      </c>
      <c r="F34" s="11">
        <v>143726</v>
      </c>
      <c r="G34" s="11">
        <v>192925</v>
      </c>
      <c r="H34" s="11">
        <v>147693</v>
      </c>
      <c r="I34" s="11">
        <v>114479</v>
      </c>
      <c r="J34" s="11">
        <v>140937</v>
      </c>
      <c r="K34" s="11">
        <v>288300</v>
      </c>
      <c r="L34" s="11">
        <v>244386</v>
      </c>
      <c r="M34" s="11">
        <v>164102</v>
      </c>
      <c r="N34" s="11">
        <f>'[89]BS skon'!$D$35</f>
        <v>350464</v>
      </c>
    </row>
    <row r="35" spans="2:14" ht="27.75" customHeight="1">
      <c r="B35" s="10" t="s">
        <v>132</v>
      </c>
      <c r="C35" s="10" t="s">
        <v>134</v>
      </c>
      <c r="D35" s="11">
        <v>51497</v>
      </c>
      <c r="E35" s="11">
        <v>49198</v>
      </c>
      <c r="F35" s="11">
        <v>49595</v>
      </c>
      <c r="G35" s="11">
        <v>50652</v>
      </c>
      <c r="H35" s="11">
        <v>68036</v>
      </c>
      <c r="I35" s="11">
        <v>64295</v>
      </c>
      <c r="J35" s="11">
        <v>65656</v>
      </c>
      <c r="K35" s="11">
        <v>81048</v>
      </c>
      <c r="L35" s="11">
        <v>71081</v>
      </c>
      <c r="M35" s="11">
        <v>54716</v>
      </c>
      <c r="N35" s="11">
        <f>'[89]BS skon'!$D$36</f>
        <v>56080</v>
      </c>
    </row>
    <row r="36" spans="2:14" ht="15" customHeight="1">
      <c r="B36" s="10" t="s">
        <v>133</v>
      </c>
      <c r="C36" s="10" t="s">
        <v>135</v>
      </c>
      <c r="D36" s="11">
        <v>82727</v>
      </c>
      <c r="E36" s="11">
        <v>89589</v>
      </c>
      <c r="F36" s="11">
        <v>111160</v>
      </c>
      <c r="G36" s="11">
        <v>102482</v>
      </c>
      <c r="H36" s="11">
        <v>108114</v>
      </c>
      <c r="I36" s="11">
        <v>152034</v>
      </c>
      <c r="J36" s="11">
        <v>118947</v>
      </c>
      <c r="K36" s="11">
        <v>132881</v>
      </c>
      <c r="L36" s="11">
        <v>199142</v>
      </c>
      <c r="M36" s="11">
        <v>179256</v>
      </c>
      <c r="N36" s="11">
        <f>'[89]BS skon'!$D$37</f>
        <v>241423</v>
      </c>
    </row>
    <row r="37" spans="2:14" ht="15" customHeight="1">
      <c r="B37" s="10" t="s">
        <v>112</v>
      </c>
      <c r="C37" s="10" t="s">
        <v>33</v>
      </c>
      <c r="D37" s="11">
        <v>2492471</v>
      </c>
      <c r="E37" s="11">
        <v>2181770</v>
      </c>
      <c r="F37" s="11">
        <v>2522888</v>
      </c>
      <c r="G37" s="11">
        <v>2868774</v>
      </c>
      <c r="H37" s="11">
        <v>2410816</v>
      </c>
      <c r="I37" s="11">
        <v>2603881</v>
      </c>
      <c r="J37" s="11">
        <v>2582437</v>
      </c>
      <c r="K37" s="11">
        <v>2759072</v>
      </c>
      <c r="L37" s="11">
        <f>3037203+26179</f>
        <v>3063382</v>
      </c>
      <c r="M37" s="11">
        <v>2976819</v>
      </c>
      <c r="N37" s="11">
        <f>'[89]BS skon'!$D$38</f>
        <v>2997480</v>
      </c>
    </row>
    <row r="38" spans="2:14" ht="15" customHeight="1">
      <c r="B38" s="33" t="s">
        <v>78</v>
      </c>
      <c r="C38" s="33" t="s">
        <v>34</v>
      </c>
      <c r="D38" s="34">
        <f t="shared" ref="D38:L38" si="1">SUM(D27:D37)</f>
        <v>124686906</v>
      </c>
      <c r="E38" s="34">
        <f t="shared" si="1"/>
        <v>127866212</v>
      </c>
      <c r="F38" s="34">
        <f t="shared" si="1"/>
        <v>127768426</v>
      </c>
      <c r="G38" s="34">
        <f t="shared" si="1"/>
        <v>129330815</v>
      </c>
      <c r="H38" s="34">
        <f t="shared" si="1"/>
        <v>133790826</v>
      </c>
      <c r="I38" s="34">
        <f t="shared" si="1"/>
        <v>144528772</v>
      </c>
      <c r="J38" s="34">
        <f t="shared" si="1"/>
        <v>152853002</v>
      </c>
      <c r="K38" s="34">
        <f t="shared" si="1"/>
        <v>179210828</v>
      </c>
      <c r="L38" s="34">
        <f t="shared" si="1"/>
        <v>181417837</v>
      </c>
      <c r="M38" s="34">
        <f t="shared" ref="M38:N38" si="2">SUM(M27:M37)</f>
        <v>180227017</v>
      </c>
      <c r="N38" s="34">
        <f t="shared" si="2"/>
        <v>177655246</v>
      </c>
    </row>
    <row r="39" spans="2:14" ht="15" customHeight="1">
      <c r="B39" s="32" t="s">
        <v>79</v>
      </c>
      <c r="C39" s="32" t="s">
        <v>35</v>
      </c>
      <c r="D39" s="11"/>
      <c r="E39" s="11"/>
      <c r="F39" s="11"/>
      <c r="G39" s="11"/>
      <c r="H39" s="11"/>
      <c r="I39" s="11"/>
      <c r="J39" s="11"/>
      <c r="K39" s="11"/>
      <c r="L39" s="11"/>
      <c r="M39" s="11"/>
      <c r="N39" s="11"/>
    </row>
    <row r="40" spans="2:14" ht="15" customHeight="1">
      <c r="B40" s="33" t="s">
        <v>153</v>
      </c>
      <c r="C40" s="33" t="s">
        <v>152</v>
      </c>
      <c r="D40" s="34">
        <f t="shared" ref="D40:L40" si="3">SUM(D41:D45)</f>
        <v>20358513</v>
      </c>
      <c r="E40" s="34">
        <f t="shared" si="3"/>
        <v>20615108</v>
      </c>
      <c r="F40" s="34">
        <f t="shared" si="3"/>
        <v>21294117</v>
      </c>
      <c r="G40" s="34">
        <f t="shared" si="3"/>
        <v>21907220</v>
      </c>
      <c r="H40" s="34">
        <f t="shared" si="3"/>
        <v>22234904</v>
      </c>
      <c r="I40" s="34">
        <f t="shared" si="3"/>
        <v>22577440</v>
      </c>
      <c r="J40" s="34">
        <f t="shared" si="3"/>
        <v>23057027</v>
      </c>
      <c r="K40" s="34">
        <f t="shared" si="3"/>
        <v>25077848</v>
      </c>
      <c r="L40" s="34">
        <f t="shared" si="3"/>
        <v>25438073</v>
      </c>
      <c r="M40" s="34">
        <f t="shared" ref="M40:N40" si="4">SUM(M41:M45)</f>
        <v>24202134</v>
      </c>
      <c r="N40" s="34">
        <f t="shared" si="4"/>
        <v>24937399</v>
      </c>
    </row>
    <row r="41" spans="2:14" ht="15" customHeight="1">
      <c r="B41" s="10" t="s">
        <v>80</v>
      </c>
      <c r="C41" s="10" t="s">
        <v>36</v>
      </c>
      <c r="D41" s="11">
        <v>992345</v>
      </c>
      <c r="E41" s="11">
        <v>992345</v>
      </c>
      <c r="F41" s="11">
        <v>993335</v>
      </c>
      <c r="G41" s="11">
        <v>993335</v>
      </c>
      <c r="H41" s="11">
        <v>993335</v>
      </c>
      <c r="I41" s="11">
        <v>993335</v>
      </c>
      <c r="J41" s="11">
        <v>993335</v>
      </c>
      <c r="K41" s="11">
        <v>1020883</v>
      </c>
      <c r="L41" s="11">
        <v>1020883</v>
      </c>
      <c r="M41" s="11">
        <v>1020883</v>
      </c>
      <c r="N41" s="11">
        <f>'[89]BS skon'!$D$42</f>
        <v>1020883</v>
      </c>
    </row>
    <row r="42" spans="2:14" ht="15" customHeight="1">
      <c r="B42" s="10" t="s">
        <v>81</v>
      </c>
      <c r="C42" s="10" t="s">
        <v>37</v>
      </c>
      <c r="D42" s="11">
        <v>15799143</v>
      </c>
      <c r="E42" s="11">
        <v>16916409</v>
      </c>
      <c r="F42" s="11">
        <v>16920093</v>
      </c>
      <c r="G42" s="11">
        <v>16920129</v>
      </c>
      <c r="H42" s="11">
        <v>16923096</v>
      </c>
      <c r="I42" s="11">
        <v>17959061</v>
      </c>
      <c r="J42" s="11">
        <v>17962140</v>
      </c>
      <c r="K42" s="11">
        <v>18911741</v>
      </c>
      <c r="L42" s="11">
        <f>18972254-57741</f>
        <v>18914513</v>
      </c>
      <c r="M42" s="11">
        <v>20123479</v>
      </c>
      <c r="N42" s="11">
        <f>'[89]BS skon'!$D$43</f>
        <v>20126366</v>
      </c>
    </row>
    <row r="43" spans="2:14" ht="15" customHeight="1">
      <c r="B43" s="10" t="s">
        <v>82</v>
      </c>
      <c r="C43" s="10" t="s">
        <v>38</v>
      </c>
      <c r="D43" s="11">
        <v>392443</v>
      </c>
      <c r="E43" s="11">
        <v>531471</v>
      </c>
      <c r="F43" s="11">
        <v>645109</v>
      </c>
      <c r="G43" s="11">
        <v>714466</v>
      </c>
      <c r="H43" s="11">
        <v>807876</v>
      </c>
      <c r="I43" s="11">
        <v>803829</v>
      </c>
      <c r="J43" s="11">
        <v>774943</v>
      </c>
      <c r="K43" s="11">
        <v>1019373</v>
      </c>
      <c r="L43" s="11">
        <v>1025050</v>
      </c>
      <c r="M43" s="11">
        <v>1213076</v>
      </c>
      <c r="N43" s="11">
        <f>'[89]BS skon'!$D$44</f>
        <v>1331334</v>
      </c>
    </row>
    <row r="44" spans="2:14" ht="15" customHeight="1">
      <c r="B44" s="10" t="s">
        <v>83</v>
      </c>
      <c r="C44" s="10" t="s">
        <v>39</v>
      </c>
      <c r="D44" s="11">
        <v>2721538</v>
      </c>
      <c r="E44" s="11">
        <v>1070728</v>
      </c>
      <c r="F44" s="11">
        <v>1071517</v>
      </c>
      <c r="G44" s="11">
        <v>1066236</v>
      </c>
      <c r="H44" s="11">
        <v>3069698</v>
      </c>
      <c r="I44" s="11">
        <v>1729031</v>
      </c>
      <c r="J44" s="11">
        <v>1728496</v>
      </c>
      <c r="K44" s="11">
        <v>1729067</v>
      </c>
      <c r="L44" s="11">
        <f>4095378+31562</f>
        <v>4126940</v>
      </c>
      <c r="M44" s="11">
        <v>886795</v>
      </c>
      <c r="N44" s="11">
        <f>'[89]BS skon'!$D$45</f>
        <v>875258</v>
      </c>
    </row>
    <row r="45" spans="2:14" ht="15" customHeight="1">
      <c r="B45" s="10" t="s">
        <v>84</v>
      </c>
      <c r="C45" s="10" t="s">
        <v>40</v>
      </c>
      <c r="D45" s="11">
        <v>453044</v>
      </c>
      <c r="E45" s="11">
        <v>1104155</v>
      </c>
      <c r="F45" s="11">
        <v>1664063</v>
      </c>
      <c r="G45" s="11">
        <v>2213054</v>
      </c>
      <c r="H45" s="11">
        <v>440899</v>
      </c>
      <c r="I45" s="11">
        <v>1092184</v>
      </c>
      <c r="J45" s="11">
        <v>1598113</v>
      </c>
      <c r="K45" s="11">
        <v>2396784</v>
      </c>
      <c r="L45" s="11">
        <v>350687</v>
      </c>
      <c r="M45" s="11">
        <v>957901</v>
      </c>
      <c r="N45" s="11">
        <f>'[89]BS skon'!$D$46</f>
        <v>1583558</v>
      </c>
    </row>
    <row r="46" spans="2:14" ht="15" customHeight="1">
      <c r="B46" s="33" t="s">
        <v>85</v>
      </c>
      <c r="C46" s="33" t="s">
        <v>49</v>
      </c>
      <c r="D46" s="35">
        <v>1332876</v>
      </c>
      <c r="E46" s="35">
        <v>1285398</v>
      </c>
      <c r="F46" s="35">
        <v>1361825</v>
      </c>
      <c r="G46" s="35">
        <v>1436409</v>
      </c>
      <c r="H46" s="35">
        <v>1530692</v>
      </c>
      <c r="I46" s="35">
        <v>1411000</v>
      </c>
      <c r="J46" s="35">
        <v>1489854</v>
      </c>
      <c r="K46" s="35">
        <v>1564184</v>
      </c>
      <c r="L46" s="35">
        <v>1410453</v>
      </c>
      <c r="M46" s="35">
        <v>1397309</v>
      </c>
      <c r="N46" s="35">
        <f>'[89]BS skon'!$D$47</f>
        <v>1480340</v>
      </c>
    </row>
    <row r="47" spans="2:14" ht="15" customHeight="1">
      <c r="B47" s="33" t="s">
        <v>86</v>
      </c>
      <c r="C47" s="33" t="s">
        <v>41</v>
      </c>
      <c r="D47" s="34">
        <f t="shared" ref="D47:K47" si="5">D40+D46</f>
        <v>21691389</v>
      </c>
      <c r="E47" s="34">
        <f t="shared" si="5"/>
        <v>21900506</v>
      </c>
      <c r="F47" s="34">
        <f t="shared" si="5"/>
        <v>22655942</v>
      </c>
      <c r="G47" s="34">
        <f t="shared" si="5"/>
        <v>23343629</v>
      </c>
      <c r="H47" s="34">
        <f t="shared" si="5"/>
        <v>23765596</v>
      </c>
      <c r="I47" s="34">
        <f t="shared" si="5"/>
        <v>23988440</v>
      </c>
      <c r="J47" s="34">
        <f t="shared" si="5"/>
        <v>24546881</v>
      </c>
      <c r="K47" s="34">
        <f t="shared" si="5"/>
        <v>26642032</v>
      </c>
      <c r="L47" s="34">
        <f>L40+L46</f>
        <v>26848526</v>
      </c>
      <c r="M47" s="34">
        <f t="shared" ref="M47:N47" si="6">M40+M46</f>
        <v>25599443</v>
      </c>
      <c r="N47" s="34">
        <f t="shared" si="6"/>
        <v>26417739</v>
      </c>
    </row>
    <row r="48" spans="2:14" ht="15" customHeight="1">
      <c r="B48" s="36" t="s">
        <v>287</v>
      </c>
      <c r="C48" s="36" t="s">
        <v>42</v>
      </c>
      <c r="D48" s="31">
        <f t="shared" ref="D48:L48" si="7">D38+D47</f>
        <v>146378295</v>
      </c>
      <c r="E48" s="31">
        <f t="shared" si="7"/>
        <v>149766718</v>
      </c>
      <c r="F48" s="31">
        <f t="shared" si="7"/>
        <v>150424368</v>
      </c>
      <c r="G48" s="31">
        <f t="shared" si="7"/>
        <v>152674444</v>
      </c>
      <c r="H48" s="31">
        <f t="shared" si="7"/>
        <v>157556422</v>
      </c>
      <c r="I48" s="31">
        <f t="shared" si="7"/>
        <v>168517212</v>
      </c>
      <c r="J48" s="31">
        <f t="shared" si="7"/>
        <v>177399883</v>
      </c>
      <c r="K48" s="31">
        <f t="shared" si="7"/>
        <v>205852860</v>
      </c>
      <c r="L48" s="31">
        <f t="shared" si="7"/>
        <v>208266363</v>
      </c>
      <c r="M48" s="31">
        <f t="shared" ref="M48:N48" si="8">M38+M47</f>
        <v>205826460</v>
      </c>
      <c r="N48" s="31">
        <f t="shared" si="8"/>
        <v>204072985</v>
      </c>
    </row>
    <row r="49" spans="3:14">
      <c r="D49" s="317"/>
      <c r="E49" s="317"/>
      <c r="F49" s="317"/>
      <c r="G49" s="317"/>
      <c r="H49" s="317"/>
      <c r="I49" s="317"/>
      <c r="J49" s="317"/>
      <c r="K49" s="317"/>
      <c r="L49" s="317"/>
      <c r="M49" s="317"/>
      <c r="N49" s="317"/>
    </row>
    <row r="50" spans="3:14">
      <c r="H50" s="37"/>
      <c r="I50" s="37"/>
      <c r="J50" s="37"/>
      <c r="K50" s="37"/>
      <c r="L50" s="37"/>
      <c r="M50" s="37"/>
    </row>
    <row r="51" spans="3:14">
      <c r="H51" s="37"/>
      <c r="I51" s="37"/>
      <c r="J51" s="37"/>
      <c r="K51" s="37"/>
      <c r="L51" s="37"/>
      <c r="M51" s="37"/>
    </row>
    <row r="52" spans="3:14">
      <c r="H52" s="37"/>
      <c r="I52" s="37"/>
      <c r="J52" s="37"/>
      <c r="K52" s="37"/>
      <c r="L52" s="37"/>
      <c r="M52" s="37"/>
    </row>
    <row r="53" spans="3:14">
      <c r="H53" s="37"/>
      <c r="I53" s="37"/>
      <c r="J53" s="37"/>
      <c r="K53" s="37"/>
      <c r="L53" s="37"/>
      <c r="M53" s="37"/>
    </row>
    <row r="54" spans="3:14">
      <c r="H54" s="37"/>
      <c r="I54" s="37"/>
      <c r="J54" s="37"/>
      <c r="K54" s="37"/>
      <c r="L54" s="37"/>
      <c r="M54" s="37"/>
    </row>
    <row r="55" spans="3:14">
      <c r="H55" s="37"/>
      <c r="I55" s="37"/>
      <c r="J55" s="37"/>
      <c r="K55" s="37"/>
      <c r="L55" s="37"/>
      <c r="M55" s="37"/>
    </row>
    <row r="61" spans="3:14">
      <c r="C61" s="38"/>
      <c r="D61" s="38"/>
      <c r="E61" s="38"/>
      <c r="F61" s="38"/>
      <c r="G61" s="38"/>
      <c r="H61" s="38"/>
      <c r="I61" s="38"/>
      <c r="J61" s="38"/>
      <c r="K61" s="38"/>
      <c r="L61" s="38"/>
      <c r="M61" s="38"/>
    </row>
    <row r="62" spans="3:14">
      <c r="C62" s="38"/>
      <c r="D62" s="38"/>
      <c r="E62" s="38"/>
      <c r="F62" s="38"/>
      <c r="G62" s="38"/>
      <c r="H62" s="38"/>
      <c r="I62" s="38"/>
      <c r="J62" s="38"/>
      <c r="K62" s="38"/>
      <c r="L62" s="38"/>
      <c r="M62" s="38"/>
    </row>
    <row r="63" spans="3:14">
      <c r="C63" s="38"/>
      <c r="D63" s="38"/>
      <c r="E63" s="38"/>
      <c r="F63" s="38"/>
      <c r="G63" s="38"/>
      <c r="H63" s="38"/>
      <c r="I63" s="38"/>
      <c r="J63" s="38"/>
      <c r="K63" s="38"/>
      <c r="L63" s="38"/>
      <c r="M63" s="38"/>
    </row>
    <row r="64" spans="3:14">
      <c r="C64" s="38"/>
      <c r="D64" s="38"/>
      <c r="E64" s="38"/>
      <c r="F64" s="38"/>
      <c r="G64" s="38"/>
      <c r="H64" s="38"/>
      <c r="I64" s="38"/>
      <c r="J64" s="38"/>
      <c r="K64" s="38"/>
      <c r="L64" s="38"/>
      <c r="M64" s="38"/>
    </row>
    <row r="65" spans="3:13" ht="18.75" customHeight="1">
      <c r="C65" s="38"/>
      <c r="D65" s="38"/>
      <c r="E65" s="38"/>
      <c r="F65" s="38"/>
      <c r="G65" s="38"/>
      <c r="H65" s="38"/>
      <c r="I65" s="38"/>
      <c r="J65" s="38"/>
      <c r="K65" s="38"/>
      <c r="L65" s="38"/>
      <c r="M65" s="38"/>
    </row>
    <row r="66" spans="3:13">
      <c r="C66" s="38"/>
      <c r="D66" s="38"/>
      <c r="E66" s="38"/>
      <c r="F66" s="38"/>
      <c r="G66" s="38"/>
      <c r="H66" s="38"/>
      <c r="I66" s="38"/>
      <c r="J66" s="38"/>
      <c r="K66" s="38"/>
      <c r="L66" s="38"/>
      <c r="M66" s="38"/>
    </row>
    <row r="67" spans="3:13">
      <c r="C67" s="38"/>
      <c r="D67" s="38"/>
      <c r="E67" s="38"/>
      <c r="F67" s="38"/>
      <c r="G67" s="38"/>
      <c r="H67" s="38"/>
      <c r="I67" s="38"/>
      <c r="J67" s="38"/>
      <c r="K67" s="38"/>
      <c r="L67" s="38"/>
      <c r="M67" s="38"/>
    </row>
    <row r="68" spans="3:13">
      <c r="C68" s="38"/>
      <c r="D68" s="38"/>
      <c r="E68" s="38"/>
      <c r="F68" s="38"/>
      <c r="G68" s="38"/>
      <c r="H68" s="38"/>
      <c r="I68" s="38"/>
      <c r="J68" s="38"/>
      <c r="K68" s="38"/>
      <c r="L68" s="38"/>
      <c r="M68" s="38"/>
    </row>
    <row r="69" spans="3:13">
      <c r="C69" s="38"/>
      <c r="D69" s="38">
        <v>134224</v>
      </c>
      <c r="E69" s="38">
        <v>138787</v>
      </c>
      <c r="F69" s="38">
        <v>160755</v>
      </c>
      <c r="G69" s="38"/>
      <c r="H69" s="38"/>
      <c r="I69" s="38"/>
      <c r="J69" s="38"/>
      <c r="K69" s="38"/>
      <c r="L69" s="38"/>
      <c r="M69" s="38"/>
    </row>
    <row r="70" spans="3:13">
      <c r="C70" s="38"/>
      <c r="D70" s="38">
        <f t="shared" ref="D70:F70" si="9">D69-SUM(D35:D36)</f>
        <v>0</v>
      </c>
      <c r="E70" s="38">
        <f t="shared" si="9"/>
        <v>0</v>
      </c>
      <c r="F70" s="38">
        <f t="shared" si="9"/>
        <v>0</v>
      </c>
      <c r="G70" s="38"/>
      <c r="H70" s="38"/>
      <c r="I70" s="38"/>
      <c r="J70" s="38"/>
      <c r="K70" s="38"/>
      <c r="L70" s="38"/>
      <c r="M70" s="38"/>
    </row>
    <row r="71" spans="3:13">
      <c r="C71" s="38"/>
      <c r="D71" s="38"/>
      <c r="E71" s="38"/>
      <c r="F71" s="38"/>
      <c r="G71" s="38"/>
      <c r="H71" s="38"/>
      <c r="I71" s="38"/>
      <c r="J71" s="38"/>
      <c r="K71" s="38"/>
      <c r="L71" s="38"/>
      <c r="M71" s="38"/>
    </row>
    <row r="72" spans="3:13">
      <c r="C72" s="38"/>
      <c r="D72" s="38"/>
      <c r="E72" s="38"/>
      <c r="F72" s="38"/>
      <c r="G72" s="38"/>
      <c r="H72" s="38"/>
      <c r="I72" s="38"/>
      <c r="J72" s="38"/>
      <c r="K72" s="38"/>
      <c r="L72" s="38"/>
      <c r="M72" s="38"/>
    </row>
    <row r="73" spans="3:13">
      <c r="C73" s="38"/>
      <c r="D73" s="38"/>
      <c r="E73" s="38"/>
      <c r="F73" s="38"/>
      <c r="G73" s="38"/>
      <c r="H73" s="38"/>
      <c r="I73" s="38"/>
      <c r="J73" s="38"/>
      <c r="K73" s="38"/>
      <c r="L73" s="38"/>
      <c r="M73" s="38"/>
    </row>
    <row r="74" spans="3:13">
      <c r="C74" s="38"/>
      <c r="D74" s="38"/>
      <c r="E74" s="38"/>
      <c r="F74" s="38"/>
      <c r="G74" s="38"/>
      <c r="H74" s="38"/>
      <c r="I74" s="38"/>
      <c r="J74" s="38"/>
      <c r="K74" s="38"/>
      <c r="L74" s="38"/>
      <c r="M74" s="38"/>
    </row>
    <row r="75" spans="3:13">
      <c r="C75" s="38"/>
      <c r="D75" s="38"/>
      <c r="E75" s="38"/>
      <c r="F75" s="38"/>
      <c r="G75" s="38"/>
      <c r="H75" s="38"/>
      <c r="I75" s="38"/>
      <c r="J75" s="38"/>
      <c r="K75" s="38"/>
      <c r="L75" s="38"/>
      <c r="M75" s="38"/>
    </row>
    <row r="76" spans="3:13">
      <c r="C76" s="38"/>
      <c r="D76" s="38"/>
      <c r="E76" s="38"/>
      <c r="F76" s="38"/>
      <c r="G76" s="38"/>
      <c r="H76" s="38"/>
      <c r="I76" s="38"/>
      <c r="J76" s="38"/>
      <c r="K76" s="38"/>
      <c r="L76" s="38"/>
      <c r="M76" s="38"/>
    </row>
    <row r="77" spans="3:13">
      <c r="C77" s="38"/>
      <c r="D77" s="38"/>
      <c r="E77" s="38"/>
      <c r="F77" s="38"/>
      <c r="G77" s="38"/>
      <c r="H77" s="38"/>
      <c r="I77" s="38"/>
      <c r="J77" s="38"/>
      <c r="K77" s="38"/>
      <c r="L77" s="38"/>
      <c r="M77" s="38"/>
    </row>
    <row r="78" spans="3:13">
      <c r="C78" s="38"/>
      <c r="D78" s="38"/>
      <c r="E78" s="38"/>
      <c r="F78" s="38"/>
      <c r="G78" s="38"/>
      <c r="H78" s="38"/>
      <c r="I78" s="38"/>
      <c r="J78" s="38"/>
      <c r="K78" s="38"/>
      <c r="L78" s="38"/>
      <c r="M78" s="38"/>
    </row>
    <row r="79" spans="3:13">
      <c r="C79" s="38"/>
      <c r="D79" s="38"/>
      <c r="E79" s="38"/>
      <c r="F79" s="38"/>
      <c r="G79" s="38"/>
      <c r="H79" s="38"/>
      <c r="I79" s="38"/>
      <c r="J79" s="38"/>
      <c r="K79" s="38"/>
      <c r="L79" s="38"/>
      <c r="M79" s="38"/>
    </row>
  </sheetData>
  <customSheetViews>
    <customSheetView guid="{8DA78CF1-615A-4626-9893-6751995631A4}" scale="78" showGridLines="0">
      <selection activeCell="F45" sqref="F45"/>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99D69CD-4B7E-42BC-9944-5BD922EB798C}" scale="90" showGridLines="0">
      <selection activeCell="O41" sqref="O41"/>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cale="80" showPageBreaks="1" showGridLines="0" view="pageBreakPreview" topLeftCell="C40">
      <selection activeCell="E28" sqref="E28"/>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57267270-6A97-4850-9DB6-FE6B399379AA}" scale="78" showGridLines="0" topLeftCell="C4">
      <selection activeCell="M45" sqref="M45"/>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25FAB884-5E17-4008-8139-33D910C7DEFE}" scale="80" showGridLines="0">
      <selection activeCell="B5" sqref="B5"/>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12F8D032-8143-430B-8DFF-852E8796C402}" scale="78" showGridLines="0" hiddenRows="1" topLeftCell="A16">
      <selection activeCell="E15" sqref="E15"/>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52EFF634-6180-488B-AC31-853256997E5C}" scale="78" showGridLines="0" hiddenColumns="1" topLeftCell="A28">
      <selection activeCell="E7" sqref="E7"/>
      <pageMargins left="0.98425196850393704" right="0.98425196850393704" top="0.98425196850393704" bottom="0.98425196850393704" header="0.51181102362204722" footer="0.51181102362204722"/>
      <pageSetup paperSize="9" scale="37" orientation="landscape" r:id="rId7"/>
      <headerFooter alignWithMargins="0"/>
    </customSheetView>
    <customSheetView guid="{6587DC74-DEB6-4452-A434-417A9595CDDC}" scale="70" showGridLines="0" fitToPage="1" hiddenRows="1" topLeftCell="C7">
      <selection activeCell="J26" sqref="J26"/>
      <pageMargins left="0.98425196850393704" right="0.98425196850393704" top="0.98425196850393704" bottom="0.98425196850393704" header="0.51181102362204722" footer="0.51181102362204722"/>
      <pageSetup paperSize="9" scale="48" orientation="landscape" r:id="rId8"/>
      <headerFooter alignWithMargins="0"/>
    </customSheetView>
    <customSheetView guid="{EB23FC34-EB9F-4A12-8CA9-C3B8F6F151C1}" scale="58" showPageBreaks="1" showGridLines="0" printArea="1" hiddenRows="1" hiddenColumns="1">
      <selection activeCell="C8" sqref="C8"/>
      <pageMargins left="0.98425196850393704" right="0.98425196850393704" top="0.98425196850393704" bottom="0.98425196850393704" header="0.51181102362204722" footer="0.51181102362204722"/>
      <pageSetup paperSize="9" scale="37" orientation="landscape" r:id="rId9"/>
      <headerFooter alignWithMargins="0"/>
    </customSheetView>
    <customSheetView guid="{9AF4A83C-CF57-4B40-8A74-6A0EA6C2FE5C}" scale="78" showGridLines="0" topLeftCell="A19">
      <selection activeCell="D42" sqref="D42"/>
      <pageMargins left="0.98425196850393704" right="0.98425196850393704" top="0.98425196850393704" bottom="0.98425196850393704" header="0.51181102362204722" footer="0.51181102362204722"/>
      <pageSetup paperSize="9" scale="37" orientation="landscape" r:id="rId10"/>
      <headerFooter alignWithMargins="0"/>
    </customSheetView>
  </customSheetViews>
  <pageMargins left="0.98425196850393704" right="0.98425196850393704" top="0.98425196850393704" bottom="0.98425196850393704" header="0.51181102362204722" footer="0.51181102362204722"/>
  <pageSetup paperSize="9" scale="37" orientation="landscape" r:id="rId11"/>
  <headerFooter alignWithMargins="0"/>
  <ignoredErrors>
    <ignoredError sqref="D12:G12 D40:L41 D43:L43 D42:J42"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8DA78CF1-615A-4626-9893-6751995631A4}">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12F8D032-8143-430B-8DFF-852E8796C402}" state="hidden">
      <pageMargins left="0.7" right="0.7" top="0.75" bottom="0.75" header="0.3" footer="0.3"/>
    </customSheetView>
    <customSheetView guid="{9AF4A83C-CF57-4B40-8A74-6A0EA6C2FE5C}">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A7" zoomScale="66" zoomScaleNormal="66" workbookViewId="0">
      <selection activeCell="K17" sqref="K17"/>
    </sheetView>
  </sheetViews>
  <sheetFormatPr defaultColWidth="8.7109375" defaultRowHeight="15"/>
  <cols>
    <col min="1" max="1" width="49" style="101" customWidth="1"/>
    <col min="2" max="2" width="45.28515625" style="101" customWidth="1"/>
    <col min="3" max="3" width="12.28515625" style="101" customWidth="1"/>
    <col min="4" max="6" width="11.85546875" style="101" bestFit="1" customWidth="1"/>
    <col min="7" max="8" width="12.7109375" style="101" customWidth="1"/>
    <col min="9" max="9" width="13.140625" style="101" bestFit="1" customWidth="1"/>
    <col min="10" max="11" width="13.140625" style="110" bestFit="1" customWidth="1"/>
    <col min="12" max="12" width="12.28515625" style="110" bestFit="1" customWidth="1"/>
    <col min="13" max="13" width="14.7109375" style="101" customWidth="1"/>
    <col min="14" max="14" width="10.7109375" style="101" customWidth="1"/>
    <col min="15" max="15" width="8.7109375" style="101"/>
    <col min="16" max="16" width="14.140625" style="101" customWidth="1"/>
    <col min="17" max="17" width="9.5703125" style="101" bestFit="1" customWidth="1"/>
    <col min="18" max="18" width="10.140625" style="101" bestFit="1" customWidth="1"/>
    <col min="19" max="22" width="10.5703125" style="101" bestFit="1" customWidth="1"/>
    <col min="23" max="16384" width="8.7109375" style="101"/>
  </cols>
  <sheetData>
    <row r="1" spans="1:22" s="339" customFormat="1" ht="19.5" customHeight="1" thickBot="1">
      <c r="A1" s="288" t="s">
        <v>89</v>
      </c>
      <c r="B1" s="288" t="s">
        <v>1</v>
      </c>
      <c r="C1" s="338" t="s">
        <v>190</v>
      </c>
      <c r="D1" s="338" t="s">
        <v>191</v>
      </c>
      <c r="E1" s="338" t="s">
        <v>192</v>
      </c>
      <c r="F1" s="338" t="s">
        <v>193</v>
      </c>
      <c r="G1" s="338" t="s">
        <v>194</v>
      </c>
      <c r="H1" s="338" t="s">
        <v>195</v>
      </c>
      <c r="I1" s="338" t="s">
        <v>196</v>
      </c>
      <c r="J1" s="338" t="s">
        <v>197</v>
      </c>
      <c r="K1" s="338" t="s">
        <v>198</v>
      </c>
      <c r="L1" s="338" t="s">
        <v>199</v>
      </c>
      <c r="M1" s="338" t="s">
        <v>670</v>
      </c>
      <c r="N1" s="338"/>
      <c r="P1" s="338"/>
      <c r="Q1" s="338"/>
      <c r="R1" s="338"/>
      <c r="S1" s="338"/>
      <c r="T1" s="338"/>
      <c r="U1" s="338"/>
      <c r="V1" s="338"/>
    </row>
    <row r="2" spans="1:22" s="343" customFormat="1" ht="30">
      <c r="A2" s="340" t="s">
        <v>250</v>
      </c>
      <c r="B2" s="340" t="s">
        <v>151</v>
      </c>
      <c r="C2" s="341">
        <f>SUM(C3:C4,C6,C9,C11:C14)</f>
        <v>1559802</v>
      </c>
      <c r="D2" s="341">
        <f>SUM(D3:D4,D6,D9,D11:D14)</f>
        <v>1620968</v>
      </c>
      <c r="E2" s="341">
        <f>SUM(E3:E4,E6,E9,E11:E14)</f>
        <v>1663808</v>
      </c>
      <c r="F2" s="341">
        <f>SUM(F3:F4,F6,F9,F11:F14)</f>
        <v>1684729</v>
      </c>
      <c r="G2" s="341">
        <f t="shared" ref="G2:M2" si="0">SUM(G3:G4,G6,G9,G11:G14)</f>
        <v>1688501</v>
      </c>
      <c r="H2" s="341">
        <f t="shared" si="0"/>
        <v>1736743</v>
      </c>
      <c r="I2" s="341">
        <f t="shared" si="0"/>
        <v>1805709</v>
      </c>
      <c r="J2" s="341">
        <f t="shared" si="0"/>
        <v>1982843</v>
      </c>
      <c r="K2" s="341">
        <f t="shared" si="0"/>
        <v>2081699</v>
      </c>
      <c r="L2" s="341">
        <f t="shared" si="0"/>
        <v>2116449</v>
      </c>
      <c r="M2" s="341">
        <f t="shared" si="0"/>
        <v>2166156</v>
      </c>
      <c r="N2" s="342"/>
      <c r="P2" s="341"/>
    </row>
    <row r="3" spans="1:22">
      <c r="A3" s="344" t="s">
        <v>251</v>
      </c>
      <c r="B3" s="344" t="s">
        <v>174</v>
      </c>
      <c r="C3" s="345">
        <v>399019</v>
      </c>
      <c r="D3" s="345">
        <v>423211</v>
      </c>
      <c r="E3" s="345">
        <v>426511</v>
      </c>
      <c r="F3" s="345">
        <v>427780</v>
      </c>
      <c r="G3" s="345">
        <f t="shared" ref="G3:L5" si="1">G16+G29+G33</f>
        <v>425504</v>
      </c>
      <c r="H3" s="345">
        <f t="shared" si="1"/>
        <v>449818</v>
      </c>
      <c r="I3" s="345">
        <f t="shared" si="1"/>
        <v>464631</v>
      </c>
      <c r="J3" s="345">
        <f t="shared" si="1"/>
        <v>505027</v>
      </c>
      <c r="K3" s="345">
        <f t="shared" si="1"/>
        <v>536120</v>
      </c>
      <c r="L3" s="345">
        <f t="shared" si="1"/>
        <v>543379</v>
      </c>
      <c r="M3" s="345">
        <f>M16+M29+M33</f>
        <v>556440</v>
      </c>
      <c r="N3" s="346"/>
      <c r="P3" s="341"/>
    </row>
    <row r="4" spans="1:22">
      <c r="A4" s="344" t="s">
        <v>252</v>
      </c>
      <c r="B4" s="344" t="s">
        <v>176</v>
      </c>
      <c r="C4" s="345">
        <v>853134</v>
      </c>
      <c r="D4" s="345">
        <v>888127</v>
      </c>
      <c r="E4" s="345">
        <v>920251</v>
      </c>
      <c r="F4" s="345">
        <v>940928</v>
      </c>
      <c r="G4" s="345">
        <f>G17+G34</f>
        <v>947745</v>
      </c>
      <c r="H4" s="345">
        <f t="shared" ref="H4:M4" si="2">H17+H34</f>
        <v>978260</v>
      </c>
      <c r="I4" s="345">
        <f t="shared" si="2"/>
        <v>1002343</v>
      </c>
      <c r="J4" s="345">
        <f t="shared" si="2"/>
        <v>1100303</v>
      </c>
      <c r="K4" s="345">
        <f t="shared" si="2"/>
        <v>1156682</v>
      </c>
      <c r="L4" s="345">
        <f t="shared" si="2"/>
        <v>1194984</v>
      </c>
      <c r="M4" s="345">
        <f t="shared" si="2"/>
        <v>1239653</v>
      </c>
      <c r="N4" s="346"/>
      <c r="P4" s="341"/>
    </row>
    <row r="5" spans="1:22" s="350" customFormat="1">
      <c r="A5" s="347" t="s">
        <v>253</v>
      </c>
      <c r="B5" s="347" t="s">
        <v>275</v>
      </c>
      <c r="C5" s="348">
        <v>250682</v>
      </c>
      <c r="D5" s="348">
        <v>262395</v>
      </c>
      <c r="E5" s="348">
        <v>273039</v>
      </c>
      <c r="F5" s="348">
        <v>280480</v>
      </c>
      <c r="G5" s="345">
        <f t="shared" si="1"/>
        <v>443543</v>
      </c>
      <c r="H5" s="345">
        <f t="shared" si="1"/>
        <v>468045</v>
      </c>
      <c r="I5" s="345">
        <f t="shared" si="1"/>
        <v>492612</v>
      </c>
      <c r="J5" s="345">
        <f t="shared" si="1"/>
        <v>557080</v>
      </c>
      <c r="K5" s="345">
        <f t="shared" si="1"/>
        <v>601400</v>
      </c>
      <c r="L5" s="345">
        <f t="shared" si="1"/>
        <v>602364</v>
      </c>
      <c r="M5" s="345">
        <f t="shared" ref="M5" si="3">M18+M31+M35</f>
        <v>616700</v>
      </c>
      <c r="N5" s="349"/>
      <c r="P5" s="341"/>
    </row>
    <row r="6" spans="1:22" ht="15.75">
      <c r="A6" s="344" t="s">
        <v>254</v>
      </c>
      <c r="B6" s="344" t="s">
        <v>276</v>
      </c>
      <c r="C6" s="345">
        <v>161140</v>
      </c>
      <c r="D6" s="345">
        <v>162598</v>
      </c>
      <c r="E6" s="345">
        <v>169278</v>
      </c>
      <c r="F6" s="345">
        <v>167983</v>
      </c>
      <c r="G6" s="345">
        <f t="shared" ref="G6:M7" si="4">G19+G30+G36</f>
        <v>169101</v>
      </c>
      <c r="H6" s="345">
        <f t="shared" si="4"/>
        <v>169183</v>
      </c>
      <c r="I6" s="345">
        <f t="shared" si="4"/>
        <v>192883</v>
      </c>
      <c r="J6" s="345">
        <f t="shared" si="4"/>
        <v>211727</v>
      </c>
      <c r="K6" s="345">
        <f t="shared" si="4"/>
        <v>228036</v>
      </c>
      <c r="L6" s="345">
        <f t="shared" si="4"/>
        <v>215282</v>
      </c>
      <c r="M6" s="382">
        <f t="shared" si="4"/>
        <v>203939</v>
      </c>
      <c r="N6" s="346"/>
      <c r="P6" s="341"/>
    </row>
    <row r="7" spans="1:22" s="350" customFormat="1" ht="15.75">
      <c r="A7" s="347" t="s">
        <v>255</v>
      </c>
      <c r="B7" s="347" t="s">
        <v>277</v>
      </c>
      <c r="C7" s="348">
        <v>158239</v>
      </c>
      <c r="D7" s="348">
        <v>153207</v>
      </c>
      <c r="E7" s="348">
        <v>155538</v>
      </c>
      <c r="F7" s="348">
        <v>160414</v>
      </c>
      <c r="G7" s="348">
        <f t="shared" si="4"/>
        <v>163239</v>
      </c>
      <c r="H7" s="348">
        <f t="shared" si="4"/>
        <v>174832</v>
      </c>
      <c r="I7" s="348">
        <f t="shared" si="4"/>
        <v>189226</v>
      </c>
      <c r="J7" s="348">
        <f t="shared" si="4"/>
        <v>201902</v>
      </c>
      <c r="K7" s="348">
        <f t="shared" si="4"/>
        <v>205136</v>
      </c>
      <c r="L7" s="348">
        <f t="shared" si="4"/>
        <v>194503</v>
      </c>
      <c r="M7" s="382">
        <f t="shared" si="4"/>
        <v>197970</v>
      </c>
      <c r="N7" s="349"/>
      <c r="P7" s="341"/>
    </row>
    <row r="8" spans="1:22" s="350" customFormat="1" ht="15.75">
      <c r="A8" s="347" t="s">
        <v>256</v>
      </c>
      <c r="B8" s="347" t="s">
        <v>278</v>
      </c>
      <c r="C8" s="348">
        <v>2901</v>
      </c>
      <c r="D8" s="348">
        <v>9391</v>
      </c>
      <c r="E8" s="348">
        <v>13740</v>
      </c>
      <c r="F8" s="348">
        <v>7569</v>
      </c>
      <c r="G8" s="348">
        <f t="shared" ref="G8:M8" si="5">G21+G38</f>
        <v>5862</v>
      </c>
      <c r="H8" s="348">
        <f t="shared" si="5"/>
        <v>-5649</v>
      </c>
      <c r="I8" s="348">
        <f t="shared" si="5"/>
        <v>3657</v>
      </c>
      <c r="J8" s="348">
        <f t="shared" si="5"/>
        <v>9825</v>
      </c>
      <c r="K8" s="348">
        <f t="shared" si="5"/>
        <v>22900</v>
      </c>
      <c r="L8" s="348">
        <f t="shared" si="5"/>
        <v>20779</v>
      </c>
      <c r="M8" s="382">
        <f t="shared" si="5"/>
        <v>5969</v>
      </c>
      <c r="N8" s="349"/>
      <c r="P8" s="341"/>
    </row>
    <row r="9" spans="1:22" ht="15.75">
      <c r="A9" s="344" t="s">
        <v>257</v>
      </c>
      <c r="B9" s="344" t="s">
        <v>279</v>
      </c>
      <c r="C9" s="345">
        <v>61066</v>
      </c>
      <c r="D9" s="345">
        <v>63975</v>
      </c>
      <c r="E9" s="345">
        <v>65850</v>
      </c>
      <c r="F9" s="345">
        <v>69651</v>
      </c>
      <c r="G9" s="345">
        <f t="shared" ref="G9:K14" si="6">G22</f>
        <v>70712</v>
      </c>
      <c r="H9" s="345">
        <f t="shared" si="6"/>
        <v>61777</v>
      </c>
      <c r="I9" s="345">
        <f t="shared" si="6"/>
        <v>70106</v>
      </c>
      <c r="J9" s="345">
        <f t="shared" si="6"/>
        <v>74982</v>
      </c>
      <c r="K9" s="345">
        <f t="shared" si="6"/>
        <v>76396</v>
      </c>
      <c r="L9" s="345">
        <f t="shared" ref="L9" si="7">L22</f>
        <v>79436</v>
      </c>
      <c r="M9" s="382">
        <f t="shared" ref="M9:M14" si="8">M22</f>
        <v>82428</v>
      </c>
      <c r="N9" s="346"/>
      <c r="P9" s="341"/>
    </row>
    <row r="10" spans="1:22" s="350" customFormat="1" ht="15.75">
      <c r="A10" s="347" t="s">
        <v>258</v>
      </c>
      <c r="B10" s="347" t="s">
        <v>280</v>
      </c>
      <c r="C10" s="348">
        <v>0</v>
      </c>
      <c r="D10" s="348">
        <v>0</v>
      </c>
      <c r="E10" s="348">
        <v>0</v>
      </c>
      <c r="F10" s="348">
        <v>0</v>
      </c>
      <c r="G10" s="348">
        <f t="shared" si="6"/>
        <v>0</v>
      </c>
      <c r="H10" s="348">
        <f t="shared" si="6"/>
        <v>0</v>
      </c>
      <c r="I10" s="348">
        <f t="shared" si="6"/>
        <v>0</v>
      </c>
      <c r="J10" s="348">
        <f t="shared" si="6"/>
        <v>0</v>
      </c>
      <c r="K10" s="348">
        <f t="shared" si="6"/>
        <v>0</v>
      </c>
      <c r="L10" s="348">
        <f t="shared" ref="L10" si="9">L23</f>
        <v>0</v>
      </c>
      <c r="M10" s="382">
        <f t="shared" si="8"/>
        <v>0</v>
      </c>
      <c r="N10" s="349"/>
      <c r="P10" s="341"/>
    </row>
    <row r="11" spans="1:22" ht="15.75">
      <c r="A11" s="344" t="s">
        <v>62</v>
      </c>
      <c r="B11" s="344" t="s">
        <v>17</v>
      </c>
      <c r="C11" s="345">
        <v>15191</v>
      </c>
      <c r="D11" s="345">
        <v>16183</v>
      </c>
      <c r="E11" s="345">
        <v>16367</v>
      </c>
      <c r="F11" s="345">
        <v>16484</v>
      </c>
      <c r="G11" s="345">
        <f t="shared" si="6"/>
        <v>7691</v>
      </c>
      <c r="H11" s="345">
        <f t="shared" si="6"/>
        <v>8378</v>
      </c>
      <c r="I11" s="345">
        <f t="shared" si="6"/>
        <v>7816</v>
      </c>
      <c r="J11" s="345">
        <f t="shared" si="6"/>
        <v>11945</v>
      </c>
      <c r="K11" s="345">
        <f t="shared" si="6"/>
        <v>12821</v>
      </c>
      <c r="L11" s="345">
        <f t="shared" ref="L11" si="10">L24</f>
        <v>12562</v>
      </c>
      <c r="M11" s="382">
        <f t="shared" si="8"/>
        <v>11057</v>
      </c>
      <c r="N11" s="346"/>
      <c r="P11" s="341"/>
    </row>
    <row r="12" spans="1:22" ht="15.75">
      <c r="A12" s="344" t="s">
        <v>259</v>
      </c>
      <c r="B12" s="344" t="s">
        <v>178</v>
      </c>
      <c r="C12" s="345">
        <v>1710</v>
      </c>
      <c r="D12" s="345">
        <v>1518</v>
      </c>
      <c r="E12" s="345">
        <v>1445</v>
      </c>
      <c r="F12" s="345">
        <v>1703</v>
      </c>
      <c r="G12" s="345">
        <f t="shared" si="6"/>
        <v>1974</v>
      </c>
      <c r="H12" s="345">
        <f t="shared" si="6"/>
        <v>1941</v>
      </c>
      <c r="I12" s="345">
        <f t="shared" si="6"/>
        <v>2796</v>
      </c>
      <c r="J12" s="345">
        <f t="shared" si="6"/>
        <v>3083</v>
      </c>
      <c r="K12" s="345">
        <f t="shared" si="6"/>
        <v>2762</v>
      </c>
      <c r="L12" s="345">
        <f t="shared" ref="L12" si="11">L25</f>
        <v>2496</v>
      </c>
      <c r="M12" s="382">
        <f t="shared" si="8"/>
        <v>2448</v>
      </c>
      <c r="N12" s="346"/>
      <c r="P12" s="341"/>
    </row>
    <row r="13" spans="1:22" ht="15.75">
      <c r="A13" s="344" t="s">
        <v>260</v>
      </c>
      <c r="B13" s="344" t="s">
        <v>281</v>
      </c>
      <c r="C13" s="345">
        <v>3093</v>
      </c>
      <c r="D13" s="345">
        <v>6082</v>
      </c>
      <c r="E13" s="345">
        <v>9178</v>
      </c>
      <c r="F13" s="345">
        <v>8989</v>
      </c>
      <c r="G13" s="345">
        <f t="shared" si="6"/>
        <v>13653</v>
      </c>
      <c r="H13" s="345">
        <f t="shared" si="6"/>
        <v>15780</v>
      </c>
      <c r="I13" s="345">
        <f t="shared" si="6"/>
        <v>16818</v>
      </c>
      <c r="J13" s="345">
        <f t="shared" si="6"/>
        <v>26701</v>
      </c>
      <c r="K13" s="345">
        <f t="shared" si="6"/>
        <v>24615</v>
      </c>
      <c r="L13" s="345">
        <f t="shared" ref="L13" si="12">L26</f>
        <v>25573</v>
      </c>
      <c r="M13" s="382">
        <f t="shared" si="8"/>
        <v>26866</v>
      </c>
      <c r="N13" s="346"/>
      <c r="P13" s="341"/>
    </row>
    <row r="14" spans="1:22" ht="15.75">
      <c r="A14" s="344" t="s">
        <v>261</v>
      </c>
      <c r="B14" s="344" t="s">
        <v>282</v>
      </c>
      <c r="C14" s="345">
        <v>65449</v>
      </c>
      <c r="D14" s="345">
        <v>59274</v>
      </c>
      <c r="E14" s="345">
        <v>54928</v>
      </c>
      <c r="F14" s="345">
        <v>51211</v>
      </c>
      <c r="G14" s="345">
        <f t="shared" si="6"/>
        <v>52121</v>
      </c>
      <c r="H14" s="345">
        <f t="shared" si="6"/>
        <v>51606</v>
      </c>
      <c r="I14" s="345">
        <f t="shared" si="6"/>
        <v>48316</v>
      </c>
      <c r="J14" s="345">
        <f t="shared" si="6"/>
        <v>49075</v>
      </c>
      <c r="K14" s="345">
        <f t="shared" si="6"/>
        <v>44267</v>
      </c>
      <c r="L14" s="345">
        <f t="shared" ref="L14" si="13">L27</f>
        <v>42737</v>
      </c>
      <c r="M14" s="382">
        <f t="shared" si="8"/>
        <v>43325</v>
      </c>
      <c r="N14" s="346"/>
      <c r="P14" s="341"/>
    </row>
    <row r="15" spans="1:22" s="343" customFormat="1" ht="30">
      <c r="A15" s="340" t="s">
        <v>119</v>
      </c>
      <c r="B15" s="340" t="s">
        <v>123</v>
      </c>
      <c r="C15" s="342">
        <f t="shared" ref="C15:I15" si="14">SUM(C16:C17,C19,C22:C27)</f>
        <v>0</v>
      </c>
      <c r="D15" s="342">
        <f t="shared" si="14"/>
        <v>0</v>
      </c>
      <c r="E15" s="342">
        <f t="shared" si="14"/>
        <v>0</v>
      </c>
      <c r="F15" s="342">
        <f t="shared" si="14"/>
        <v>0</v>
      </c>
      <c r="G15" s="342">
        <f t="shared" si="14"/>
        <v>1487943</v>
      </c>
      <c r="H15" s="342">
        <f t="shared" si="14"/>
        <v>1537794</v>
      </c>
      <c r="I15" s="342">
        <f t="shared" si="14"/>
        <v>1584506</v>
      </c>
      <c r="J15" s="342">
        <f>SUM(J16:J17,J19,J22:J27)</f>
        <v>1734889</v>
      </c>
      <c r="K15" s="342">
        <f>SUM(K16:K17,K19,K22:K27)</f>
        <v>1821282</v>
      </c>
      <c r="L15" s="342">
        <f>SUM(L16:L17,L19,L22:L27)</f>
        <v>1869671</v>
      </c>
      <c r="M15" s="342">
        <f>SUM(M16:M17,M19,M22:M27)</f>
        <v>1923854</v>
      </c>
      <c r="N15" s="342"/>
      <c r="P15" s="341"/>
    </row>
    <row r="16" spans="1:22">
      <c r="A16" s="351" t="s">
        <v>251</v>
      </c>
      <c r="B16" s="351" t="s">
        <v>174</v>
      </c>
      <c r="C16" s="352">
        <v>0</v>
      </c>
      <c r="D16" s="352">
        <v>0</v>
      </c>
      <c r="E16" s="352">
        <v>0</v>
      </c>
      <c r="F16" s="352">
        <v>0</v>
      </c>
      <c r="G16" s="352">
        <v>425003</v>
      </c>
      <c r="H16" s="352">
        <v>449308</v>
      </c>
      <c r="I16" s="352">
        <v>464122</v>
      </c>
      <c r="J16" s="352">
        <v>500331</v>
      </c>
      <c r="K16" s="352">
        <v>531081</v>
      </c>
      <c r="L16" s="352">
        <v>538162</v>
      </c>
      <c r="M16" s="352">
        <v>544700</v>
      </c>
      <c r="N16" s="383"/>
      <c r="P16" s="341"/>
      <c r="Q16" s="326"/>
      <c r="R16" s="326"/>
      <c r="S16" s="326"/>
      <c r="T16" s="326"/>
      <c r="U16" s="326"/>
      <c r="V16" s="326"/>
    </row>
    <row r="17" spans="1:22">
      <c r="A17" s="351" t="s">
        <v>252</v>
      </c>
      <c r="B17" s="351" t="s">
        <v>176</v>
      </c>
      <c r="C17" s="352">
        <v>0</v>
      </c>
      <c r="D17" s="352">
        <v>0</v>
      </c>
      <c r="E17" s="352">
        <v>0</v>
      </c>
      <c r="F17" s="352">
        <v>0</v>
      </c>
      <c r="G17" s="352">
        <v>916789</v>
      </c>
      <c r="H17" s="352">
        <v>949004</v>
      </c>
      <c r="I17" s="352">
        <v>974532</v>
      </c>
      <c r="J17" s="352">
        <v>1068772</v>
      </c>
      <c r="K17" s="352">
        <v>1129340</v>
      </c>
      <c r="L17" s="352">
        <v>1168705</v>
      </c>
      <c r="M17" s="352">
        <v>1213030</v>
      </c>
      <c r="N17" s="383"/>
      <c r="P17" s="341"/>
      <c r="Q17" s="326"/>
      <c r="R17" s="326"/>
      <c r="S17" s="326"/>
      <c r="T17" s="326"/>
      <c r="U17" s="326"/>
      <c r="V17" s="326"/>
    </row>
    <row r="18" spans="1:22" s="350" customFormat="1">
      <c r="A18" s="347" t="s">
        <v>253</v>
      </c>
      <c r="B18" s="347" t="s">
        <v>275</v>
      </c>
      <c r="C18" s="352">
        <v>0</v>
      </c>
      <c r="D18" s="352">
        <v>0</v>
      </c>
      <c r="E18" s="352">
        <v>0</v>
      </c>
      <c r="F18" s="352">
        <v>0</v>
      </c>
      <c r="G18" s="352">
        <v>280304</v>
      </c>
      <c r="H18" s="352">
        <v>293213</v>
      </c>
      <c r="I18" s="352">
        <v>303386</v>
      </c>
      <c r="J18" s="352">
        <v>355178</v>
      </c>
      <c r="K18" s="352">
        <v>396264</v>
      </c>
      <c r="L18" s="352">
        <v>407861</v>
      </c>
      <c r="M18" s="352">
        <v>418730</v>
      </c>
      <c r="N18" s="383"/>
      <c r="P18" s="341"/>
      <c r="Q18" s="326"/>
      <c r="R18" s="326"/>
      <c r="S18" s="326"/>
      <c r="T18" s="326"/>
      <c r="U18" s="326"/>
      <c r="V18" s="326"/>
    </row>
    <row r="19" spans="1:22">
      <c r="A19" s="351" t="s">
        <v>254</v>
      </c>
      <c r="B19" s="351" t="s">
        <v>276</v>
      </c>
      <c r="C19" s="352">
        <v>0</v>
      </c>
      <c r="D19" s="352">
        <v>0</v>
      </c>
      <c r="E19" s="352">
        <v>0</v>
      </c>
      <c r="F19" s="352">
        <v>0</v>
      </c>
      <c r="G19" s="352">
        <v>0</v>
      </c>
      <c r="H19" s="352">
        <v>0</v>
      </c>
      <c r="I19" s="352">
        <v>0</v>
      </c>
      <c r="J19" s="352">
        <v>0</v>
      </c>
      <c r="K19" s="352">
        <v>0</v>
      </c>
      <c r="L19" s="352">
        <v>0</v>
      </c>
      <c r="M19" s="352">
        <v>0</v>
      </c>
      <c r="N19" s="383"/>
      <c r="P19" s="341"/>
    </row>
    <row r="20" spans="1:22" s="350" customFormat="1">
      <c r="A20" s="347" t="s">
        <v>255</v>
      </c>
      <c r="B20" s="347" t="s">
        <v>277</v>
      </c>
      <c r="C20" s="352">
        <v>0</v>
      </c>
      <c r="D20" s="352">
        <v>0</v>
      </c>
      <c r="E20" s="352">
        <v>0</v>
      </c>
      <c r="F20" s="352">
        <v>0</v>
      </c>
      <c r="G20" s="353">
        <v>0</v>
      </c>
      <c r="H20" s="353">
        <v>0</v>
      </c>
      <c r="I20" s="353">
        <v>0</v>
      </c>
      <c r="J20" s="353">
        <v>0</v>
      </c>
      <c r="K20" s="353">
        <v>0</v>
      </c>
      <c r="L20" s="353">
        <v>0</v>
      </c>
      <c r="M20" s="353">
        <v>0</v>
      </c>
      <c r="N20" s="383"/>
      <c r="P20" s="341"/>
    </row>
    <row r="21" spans="1:22" s="350" customFormat="1">
      <c r="A21" s="347" t="s">
        <v>256</v>
      </c>
      <c r="B21" s="347" t="s">
        <v>278</v>
      </c>
      <c r="C21" s="352">
        <v>0</v>
      </c>
      <c r="D21" s="352">
        <v>0</v>
      </c>
      <c r="E21" s="352">
        <v>0</v>
      </c>
      <c r="F21" s="352">
        <v>0</v>
      </c>
      <c r="G21" s="353">
        <v>0</v>
      </c>
      <c r="H21" s="353">
        <v>0</v>
      </c>
      <c r="I21" s="353">
        <v>0</v>
      </c>
      <c r="J21" s="353">
        <v>0</v>
      </c>
      <c r="K21" s="353">
        <v>0</v>
      </c>
      <c r="L21" s="353">
        <v>0</v>
      </c>
      <c r="M21" s="353">
        <v>0</v>
      </c>
      <c r="N21" s="383"/>
      <c r="P21" s="341"/>
    </row>
    <row r="22" spans="1:22">
      <c r="A22" s="351" t="s">
        <v>257</v>
      </c>
      <c r="B22" s="351" t="s">
        <v>279</v>
      </c>
      <c r="C22" s="352">
        <v>0</v>
      </c>
      <c r="D22" s="352">
        <v>0</v>
      </c>
      <c r="E22" s="352">
        <v>0</v>
      </c>
      <c r="F22" s="352">
        <v>0</v>
      </c>
      <c r="G22" s="352">
        <v>70712</v>
      </c>
      <c r="H22" s="352">
        <v>61777</v>
      </c>
      <c r="I22" s="352">
        <v>70106</v>
      </c>
      <c r="J22" s="352">
        <v>74982</v>
      </c>
      <c r="K22" s="352">
        <v>76396</v>
      </c>
      <c r="L22" s="352">
        <v>79436</v>
      </c>
      <c r="M22" s="352">
        <v>82428</v>
      </c>
      <c r="N22" s="383"/>
      <c r="P22" s="341"/>
    </row>
    <row r="23" spans="1:22" s="350" customFormat="1">
      <c r="A23" s="347" t="s">
        <v>258</v>
      </c>
      <c r="B23" s="347" t="s">
        <v>280</v>
      </c>
      <c r="C23" s="352">
        <v>0</v>
      </c>
      <c r="D23" s="352">
        <v>0</v>
      </c>
      <c r="E23" s="352">
        <v>0</v>
      </c>
      <c r="F23" s="352">
        <v>0</v>
      </c>
      <c r="G23" s="353">
        <v>0</v>
      </c>
      <c r="H23" s="353">
        <v>0</v>
      </c>
      <c r="I23" s="353">
        <v>0</v>
      </c>
      <c r="J23" s="353">
        <v>0</v>
      </c>
      <c r="K23" s="353">
        <v>0</v>
      </c>
      <c r="L23" s="353">
        <v>0</v>
      </c>
      <c r="M23" s="353">
        <v>0</v>
      </c>
      <c r="N23" s="383"/>
      <c r="P23" s="341"/>
    </row>
    <row r="24" spans="1:22">
      <c r="A24" s="351" t="s">
        <v>62</v>
      </c>
      <c r="B24" s="351" t="s">
        <v>17</v>
      </c>
      <c r="C24" s="352">
        <v>0</v>
      </c>
      <c r="D24" s="352">
        <v>0</v>
      </c>
      <c r="E24" s="352">
        <v>0</v>
      </c>
      <c r="F24" s="352">
        <v>0</v>
      </c>
      <c r="G24" s="352">
        <v>7691</v>
      </c>
      <c r="H24" s="352">
        <v>8378</v>
      </c>
      <c r="I24" s="352">
        <v>7816</v>
      </c>
      <c r="J24" s="352">
        <v>11945</v>
      </c>
      <c r="K24" s="352">
        <v>12821</v>
      </c>
      <c r="L24" s="352">
        <v>12562</v>
      </c>
      <c r="M24" s="352">
        <v>11057</v>
      </c>
      <c r="N24" s="383"/>
      <c r="P24" s="341"/>
    </row>
    <row r="25" spans="1:22">
      <c r="A25" s="351" t="s">
        <v>259</v>
      </c>
      <c r="B25" s="351" t="s">
        <v>178</v>
      </c>
      <c r="C25" s="352">
        <v>0</v>
      </c>
      <c r="D25" s="352">
        <v>0</v>
      </c>
      <c r="E25" s="352">
        <v>0</v>
      </c>
      <c r="F25" s="352">
        <v>0</v>
      </c>
      <c r="G25" s="352">
        <v>1974</v>
      </c>
      <c r="H25" s="352">
        <v>1941</v>
      </c>
      <c r="I25" s="352">
        <v>2796</v>
      </c>
      <c r="J25" s="352">
        <v>3083</v>
      </c>
      <c r="K25" s="352">
        <v>2762</v>
      </c>
      <c r="L25" s="352">
        <v>2496</v>
      </c>
      <c r="M25" s="352">
        <v>2448</v>
      </c>
      <c r="N25" s="383"/>
      <c r="P25" s="341"/>
    </row>
    <row r="26" spans="1:22">
      <c r="A26" s="351" t="s">
        <v>260</v>
      </c>
      <c r="B26" s="351" t="s">
        <v>281</v>
      </c>
      <c r="C26" s="352">
        <v>0</v>
      </c>
      <c r="D26" s="352">
        <v>0</v>
      </c>
      <c r="E26" s="352">
        <v>0</v>
      </c>
      <c r="F26" s="352">
        <v>0</v>
      </c>
      <c r="G26" s="352">
        <v>13653</v>
      </c>
      <c r="H26" s="352">
        <v>15780</v>
      </c>
      <c r="I26" s="352">
        <v>16818</v>
      </c>
      <c r="J26" s="352">
        <v>26701</v>
      </c>
      <c r="K26" s="352">
        <v>24615</v>
      </c>
      <c r="L26" s="352">
        <v>25573</v>
      </c>
      <c r="M26" s="352">
        <v>26866</v>
      </c>
      <c r="N26" s="383"/>
      <c r="P26" s="341"/>
    </row>
    <row r="27" spans="1:22">
      <c r="A27" s="351" t="s">
        <v>261</v>
      </c>
      <c r="B27" s="351" t="s">
        <v>282</v>
      </c>
      <c r="C27" s="352">
        <v>0</v>
      </c>
      <c r="D27" s="352">
        <v>0</v>
      </c>
      <c r="E27" s="352">
        <v>0</v>
      </c>
      <c r="F27" s="352">
        <v>0</v>
      </c>
      <c r="G27" s="352">
        <v>52121</v>
      </c>
      <c r="H27" s="352">
        <v>51606</v>
      </c>
      <c r="I27" s="352">
        <v>48316</v>
      </c>
      <c r="J27" s="352">
        <v>49075</v>
      </c>
      <c r="K27" s="352">
        <v>44267</v>
      </c>
      <c r="L27" s="352">
        <v>42737</v>
      </c>
      <c r="M27" s="352">
        <v>43325</v>
      </c>
      <c r="N27" s="383"/>
      <c r="P27" s="341"/>
    </row>
    <row r="28" spans="1:22" s="343" customFormat="1" ht="45">
      <c r="A28" s="340" t="s">
        <v>262</v>
      </c>
      <c r="B28" s="340" t="s">
        <v>124</v>
      </c>
      <c r="C28" s="342">
        <f t="shared" ref="C28:J28" si="15">SUM(C29:C30)</f>
        <v>0</v>
      </c>
      <c r="D28" s="342">
        <f t="shared" si="15"/>
        <v>0</v>
      </c>
      <c r="E28" s="342">
        <f t="shared" si="15"/>
        <v>0</v>
      </c>
      <c r="F28" s="342">
        <f t="shared" si="15"/>
        <v>0</v>
      </c>
      <c r="G28" s="342">
        <f t="shared" si="15"/>
        <v>163239</v>
      </c>
      <c r="H28" s="342">
        <f t="shared" si="15"/>
        <v>174832</v>
      </c>
      <c r="I28" s="342">
        <f t="shared" si="15"/>
        <v>189226</v>
      </c>
      <c r="J28" s="342">
        <f t="shared" si="15"/>
        <v>206081</v>
      </c>
      <c r="K28" s="342">
        <f>SUM(K29:K30)</f>
        <v>209674</v>
      </c>
      <c r="L28" s="342">
        <f>SUM(L29:L30)</f>
        <v>199210</v>
      </c>
      <c r="M28" s="342">
        <f>SUM(M29:M30)</f>
        <v>209193</v>
      </c>
      <c r="N28" s="342"/>
      <c r="P28" s="341"/>
    </row>
    <row r="29" spans="1:22">
      <c r="A29" s="351" t="s">
        <v>251</v>
      </c>
      <c r="B29" s="351" t="s">
        <v>174</v>
      </c>
      <c r="C29" s="352">
        <v>0</v>
      </c>
      <c r="D29" s="352">
        <v>0</v>
      </c>
      <c r="E29" s="352">
        <v>0</v>
      </c>
      <c r="F29" s="352">
        <v>0</v>
      </c>
      <c r="G29" s="352">
        <v>0</v>
      </c>
      <c r="H29" s="352">
        <v>0</v>
      </c>
      <c r="I29" s="352">
        <v>0</v>
      </c>
      <c r="J29" s="352">
        <v>4179</v>
      </c>
      <c r="K29" s="352">
        <v>4538</v>
      </c>
      <c r="L29" s="352">
        <v>4707</v>
      </c>
      <c r="M29" s="352">
        <v>11223</v>
      </c>
      <c r="N29" s="352"/>
      <c r="P29" s="341"/>
    </row>
    <row r="30" spans="1:22">
      <c r="A30" s="351" t="s">
        <v>254</v>
      </c>
      <c r="B30" s="351" t="s">
        <v>276</v>
      </c>
      <c r="C30" s="352">
        <v>0</v>
      </c>
      <c r="D30" s="352">
        <v>0</v>
      </c>
      <c r="E30" s="352">
        <v>0</v>
      </c>
      <c r="F30" s="352">
        <v>0</v>
      </c>
      <c r="G30" s="352">
        <v>163239</v>
      </c>
      <c r="H30" s="352">
        <v>174832</v>
      </c>
      <c r="I30" s="352">
        <v>189226</v>
      </c>
      <c r="J30" s="352">
        <v>201902</v>
      </c>
      <c r="K30" s="352">
        <v>205136</v>
      </c>
      <c r="L30" s="352">
        <v>194503</v>
      </c>
      <c r="M30" s="352">
        <v>197970</v>
      </c>
      <c r="N30" s="352"/>
      <c r="P30" s="341"/>
    </row>
    <row r="31" spans="1:22" s="350" customFormat="1">
      <c r="A31" s="347" t="s">
        <v>255</v>
      </c>
      <c r="B31" s="347" t="s">
        <v>277</v>
      </c>
      <c r="C31" s="353">
        <v>0</v>
      </c>
      <c r="D31" s="353">
        <v>0</v>
      </c>
      <c r="E31" s="353">
        <v>0</v>
      </c>
      <c r="F31" s="353">
        <v>0</v>
      </c>
      <c r="G31" s="353">
        <v>163239</v>
      </c>
      <c r="H31" s="353">
        <v>174832</v>
      </c>
      <c r="I31" s="353">
        <v>189226</v>
      </c>
      <c r="J31" s="353">
        <v>201902</v>
      </c>
      <c r="K31" s="353">
        <v>205136</v>
      </c>
      <c r="L31" s="353">
        <v>194503</v>
      </c>
      <c r="M31" s="353">
        <v>197970</v>
      </c>
      <c r="N31" s="353"/>
      <c r="P31" s="341"/>
    </row>
    <row r="32" spans="1:22" s="343" customFormat="1" ht="45">
      <c r="A32" s="340" t="s">
        <v>121</v>
      </c>
      <c r="B32" s="340" t="s">
        <v>122</v>
      </c>
      <c r="C32" s="342">
        <f t="shared" ref="C32:J32" si="16">SUM(C33:C34,C36)</f>
        <v>0</v>
      </c>
      <c r="D32" s="342">
        <f t="shared" si="16"/>
        <v>0</v>
      </c>
      <c r="E32" s="342">
        <f t="shared" si="16"/>
        <v>0</v>
      </c>
      <c r="F32" s="342">
        <f t="shared" si="16"/>
        <v>0</v>
      </c>
      <c r="G32" s="342">
        <f t="shared" si="16"/>
        <v>37319</v>
      </c>
      <c r="H32" s="342">
        <f t="shared" si="16"/>
        <v>24117</v>
      </c>
      <c r="I32" s="342">
        <f t="shared" si="16"/>
        <v>31977</v>
      </c>
      <c r="J32" s="342">
        <f t="shared" si="16"/>
        <v>41873</v>
      </c>
      <c r="K32" s="342">
        <f>SUM(K33:K34,K36)</f>
        <v>50743</v>
      </c>
      <c r="L32" s="342">
        <f>SUM(L33:L34,L36)</f>
        <v>47568</v>
      </c>
      <c r="M32" s="342">
        <f>SUM(M33:M34,M36)</f>
        <v>33109</v>
      </c>
      <c r="N32" s="342"/>
      <c r="P32" s="341"/>
    </row>
    <row r="33" spans="1:16">
      <c r="A33" s="351" t="s">
        <v>251</v>
      </c>
      <c r="B33" s="351" t="s">
        <v>174</v>
      </c>
      <c r="C33" s="352">
        <v>0</v>
      </c>
      <c r="D33" s="352">
        <v>0</v>
      </c>
      <c r="E33" s="352">
        <v>0</v>
      </c>
      <c r="F33" s="352">
        <v>0</v>
      </c>
      <c r="G33" s="352">
        <v>501</v>
      </c>
      <c r="H33" s="352">
        <v>510</v>
      </c>
      <c r="I33" s="352">
        <v>509</v>
      </c>
      <c r="J33" s="352">
        <v>517</v>
      </c>
      <c r="K33" s="352">
        <v>501</v>
      </c>
      <c r="L33" s="352">
        <v>510</v>
      </c>
      <c r="M33" s="352">
        <v>517</v>
      </c>
      <c r="N33" s="352"/>
      <c r="P33" s="341"/>
    </row>
    <row r="34" spans="1:16">
      <c r="A34" s="351" t="s">
        <v>252</v>
      </c>
      <c r="B34" s="351" t="s">
        <v>176</v>
      </c>
      <c r="C34" s="352">
        <v>0</v>
      </c>
      <c r="D34" s="352">
        <v>0</v>
      </c>
      <c r="E34" s="352">
        <v>0</v>
      </c>
      <c r="F34" s="352">
        <v>0</v>
      </c>
      <c r="G34" s="352">
        <v>30956</v>
      </c>
      <c r="H34" s="352">
        <v>29256</v>
      </c>
      <c r="I34" s="352">
        <v>27811</v>
      </c>
      <c r="J34" s="352">
        <v>31531</v>
      </c>
      <c r="K34" s="352">
        <v>27342</v>
      </c>
      <c r="L34" s="352">
        <v>26279</v>
      </c>
      <c r="M34" s="352">
        <v>26623</v>
      </c>
      <c r="N34" s="352"/>
      <c r="P34" s="341"/>
    </row>
    <row r="35" spans="1:16" s="350" customFormat="1">
      <c r="A35" s="347" t="s">
        <v>253</v>
      </c>
      <c r="B35" s="347" t="s">
        <v>275</v>
      </c>
      <c r="C35" s="353">
        <v>0</v>
      </c>
      <c r="D35" s="353">
        <v>0</v>
      </c>
      <c r="E35" s="353">
        <v>0</v>
      </c>
      <c r="F35" s="353">
        <v>0</v>
      </c>
      <c r="G35" s="353">
        <v>0</v>
      </c>
      <c r="H35" s="353">
        <v>0</v>
      </c>
      <c r="I35" s="353">
        <v>0</v>
      </c>
      <c r="J35" s="353">
        <v>0</v>
      </c>
      <c r="K35" s="353">
        <v>0</v>
      </c>
      <c r="L35" s="353">
        <v>0</v>
      </c>
      <c r="M35" s="353">
        <v>0</v>
      </c>
      <c r="N35" s="353"/>
      <c r="P35" s="341"/>
    </row>
    <row r="36" spans="1:16">
      <c r="A36" s="351" t="s">
        <v>254</v>
      </c>
      <c r="B36" s="351" t="s">
        <v>276</v>
      </c>
      <c r="C36" s="352">
        <v>0</v>
      </c>
      <c r="D36" s="352">
        <v>0</v>
      </c>
      <c r="E36" s="352">
        <v>0</v>
      </c>
      <c r="F36" s="352">
        <v>0</v>
      </c>
      <c r="G36" s="352">
        <v>5862</v>
      </c>
      <c r="H36" s="352">
        <v>-5649</v>
      </c>
      <c r="I36" s="352">
        <v>3657</v>
      </c>
      <c r="J36" s="352">
        <v>9825</v>
      </c>
      <c r="K36" s="352">
        <v>22900</v>
      </c>
      <c r="L36" s="352">
        <v>20779</v>
      </c>
      <c r="M36" s="352">
        <v>5969</v>
      </c>
      <c r="N36" s="352"/>
      <c r="P36" s="341"/>
    </row>
    <row r="37" spans="1:16" s="350" customFormat="1">
      <c r="A37" s="347" t="s">
        <v>255</v>
      </c>
      <c r="B37" s="351" t="s">
        <v>277</v>
      </c>
      <c r="C37" s="352">
        <v>0</v>
      </c>
      <c r="D37" s="352">
        <v>0</v>
      </c>
      <c r="E37" s="352">
        <v>0</v>
      </c>
      <c r="F37" s="352">
        <v>0</v>
      </c>
      <c r="G37" s="352">
        <v>0</v>
      </c>
      <c r="H37" s="352">
        <v>0</v>
      </c>
      <c r="I37" s="352">
        <v>0</v>
      </c>
      <c r="J37" s="352">
        <v>0</v>
      </c>
      <c r="K37" s="352">
        <v>0</v>
      </c>
      <c r="L37" s="352">
        <v>0</v>
      </c>
      <c r="M37" s="352"/>
      <c r="N37" s="352"/>
      <c r="P37" s="341"/>
    </row>
    <row r="38" spans="1:16">
      <c r="A38" s="347" t="s">
        <v>256</v>
      </c>
      <c r="B38" s="351" t="s">
        <v>278</v>
      </c>
      <c r="C38" s="352">
        <v>0</v>
      </c>
      <c r="D38" s="352">
        <v>0</v>
      </c>
      <c r="E38" s="352">
        <v>0</v>
      </c>
      <c r="F38" s="352">
        <v>0</v>
      </c>
      <c r="G38" s="352">
        <v>5862</v>
      </c>
      <c r="H38" s="352">
        <v>-5649</v>
      </c>
      <c r="I38" s="352">
        <v>3657</v>
      </c>
      <c r="J38" s="352">
        <v>9825</v>
      </c>
      <c r="K38" s="352">
        <v>22900</v>
      </c>
      <c r="L38" s="352">
        <v>20779</v>
      </c>
      <c r="M38" s="352">
        <v>5969</v>
      </c>
      <c r="N38" s="352"/>
      <c r="P38" s="341"/>
    </row>
    <row r="39" spans="1:16" s="343" customFormat="1">
      <c r="A39" s="340" t="s">
        <v>263</v>
      </c>
      <c r="B39" s="340" t="s">
        <v>271</v>
      </c>
      <c r="C39" s="342">
        <f t="shared" ref="C39:J39" si="17">SUM(C40:C46)</f>
        <v>-305806</v>
      </c>
      <c r="D39" s="342">
        <f t="shared" si="17"/>
        <v>-318481</v>
      </c>
      <c r="E39" s="342">
        <f t="shared" si="17"/>
        <v>-322842</v>
      </c>
      <c r="F39" s="342">
        <f t="shared" si="17"/>
        <v>-305281</v>
      </c>
      <c r="G39" s="342">
        <f>SUM(G40:G46)-1</f>
        <v>-298675</v>
      </c>
      <c r="H39" s="342">
        <f t="shared" si="17"/>
        <v>-340536</v>
      </c>
      <c r="I39" s="342">
        <f t="shared" si="17"/>
        <v>-383490</v>
      </c>
      <c r="J39" s="342">
        <f t="shared" si="17"/>
        <v>-448690</v>
      </c>
      <c r="K39" s="342">
        <f>SUM(K40:K46)</f>
        <v>-473099</v>
      </c>
      <c r="L39" s="342">
        <f>SUM(L40:L46)</f>
        <v>-492917</v>
      </c>
      <c r="M39" s="342">
        <f>SUM(M40:M46)</f>
        <v>-465122</v>
      </c>
      <c r="N39" s="342"/>
      <c r="P39" s="341"/>
    </row>
    <row r="40" spans="1:16">
      <c r="A40" s="351" t="s">
        <v>264</v>
      </c>
      <c r="B40" s="351" t="s">
        <v>181</v>
      </c>
      <c r="C40" s="352">
        <v>-140425</v>
      </c>
      <c r="D40" s="352">
        <v>-145984</v>
      </c>
      <c r="E40" s="352">
        <v>-142184</v>
      </c>
      <c r="F40" s="352">
        <v>-129467</v>
      </c>
      <c r="G40" s="352">
        <v>-118894</v>
      </c>
      <c r="H40" s="352">
        <v>-140819</v>
      </c>
      <c r="I40" s="352">
        <v>-163782</v>
      </c>
      <c r="J40" s="352">
        <v>-205129</v>
      </c>
      <c r="K40" s="352">
        <v>-223733</v>
      </c>
      <c r="L40" s="352">
        <v>-231345</v>
      </c>
      <c r="M40" s="352">
        <v>-198159</v>
      </c>
      <c r="N40" s="351"/>
      <c r="P40" s="341"/>
    </row>
    <row r="41" spans="1:16">
      <c r="A41" s="351" t="s">
        <v>265</v>
      </c>
      <c r="B41" s="351" t="s">
        <v>272</v>
      </c>
      <c r="C41" s="352">
        <v>-89816</v>
      </c>
      <c r="D41" s="352">
        <v>-82836</v>
      </c>
      <c r="E41" s="352">
        <v>-85502</v>
      </c>
      <c r="F41" s="352">
        <v>-84026</v>
      </c>
      <c r="G41" s="352">
        <v>-84594</v>
      </c>
      <c r="H41" s="352">
        <v>-94367</v>
      </c>
      <c r="I41" s="352">
        <v>-108436</v>
      </c>
      <c r="J41" s="352">
        <v>-118752</v>
      </c>
      <c r="K41" s="352">
        <v>-120991</v>
      </c>
      <c r="L41" s="352">
        <v>-122607</v>
      </c>
      <c r="M41" s="352">
        <v>-135182</v>
      </c>
      <c r="N41" s="351"/>
      <c r="P41" s="341"/>
    </row>
    <row r="42" spans="1:16" ht="30">
      <c r="A42" s="351" t="s">
        <v>266</v>
      </c>
      <c r="B42" s="351" t="s">
        <v>273</v>
      </c>
      <c r="C42" s="352">
        <v>-7225</v>
      </c>
      <c r="D42" s="352">
        <v>-14282</v>
      </c>
      <c r="E42" s="352">
        <v>-19250</v>
      </c>
      <c r="F42" s="352">
        <v>-13610</v>
      </c>
      <c r="G42" s="352">
        <v>-17746</v>
      </c>
      <c r="H42" s="352">
        <v>-17766</v>
      </c>
      <c r="I42" s="352">
        <v>-18853</v>
      </c>
      <c r="J42" s="352">
        <v>-27315</v>
      </c>
      <c r="K42" s="352">
        <v>-29378</v>
      </c>
      <c r="L42" s="352">
        <v>-33560</v>
      </c>
      <c r="M42" s="352">
        <v>-23616</v>
      </c>
      <c r="N42" s="351"/>
      <c r="P42" s="341"/>
    </row>
    <row r="43" spans="1:16">
      <c r="A43" s="351" t="s">
        <v>267</v>
      </c>
      <c r="B43" s="351" t="s">
        <v>188</v>
      </c>
      <c r="C43" s="352">
        <v>-10913</v>
      </c>
      <c r="D43" s="352">
        <v>-14626</v>
      </c>
      <c r="E43" s="352">
        <v>-14428</v>
      </c>
      <c r="F43" s="352">
        <v>-14094</v>
      </c>
      <c r="G43" s="352">
        <v>-13305</v>
      </c>
      <c r="H43" s="352">
        <v>-16044</v>
      </c>
      <c r="I43" s="352">
        <v>-13544</v>
      </c>
      <c r="J43" s="352">
        <v>-12208</v>
      </c>
      <c r="K43" s="352">
        <v>-12924</v>
      </c>
      <c r="L43" s="352">
        <v>-15138</v>
      </c>
      <c r="M43" s="352">
        <v>-15278</v>
      </c>
      <c r="N43" s="351"/>
      <c r="P43" s="341"/>
    </row>
    <row r="44" spans="1:16">
      <c r="A44" s="351" t="s">
        <v>268</v>
      </c>
      <c r="B44" s="351" t="s">
        <v>27</v>
      </c>
      <c r="C44" s="352">
        <v>-12773</v>
      </c>
      <c r="D44" s="352">
        <v>-11739</v>
      </c>
      <c r="E44" s="352">
        <v>-10384</v>
      </c>
      <c r="F44" s="352">
        <v>-11749</v>
      </c>
      <c r="G44" s="352">
        <v>-13262</v>
      </c>
      <c r="H44" s="352">
        <v>-9675</v>
      </c>
      <c r="I44" s="352">
        <v>-14232</v>
      </c>
      <c r="J44" s="352">
        <v>-16187</v>
      </c>
      <c r="K44" s="352">
        <v>-14066</v>
      </c>
      <c r="L44" s="352">
        <v>-17696</v>
      </c>
      <c r="M44" s="352">
        <v>-18754</v>
      </c>
      <c r="N44" s="351"/>
      <c r="P44" s="341"/>
    </row>
    <row r="45" spans="1:16">
      <c r="A45" s="351" t="s">
        <v>269</v>
      </c>
      <c r="B45" s="351" t="s">
        <v>160</v>
      </c>
      <c r="C45" s="352">
        <v>0</v>
      </c>
      <c r="D45" s="352">
        <v>0</v>
      </c>
      <c r="E45" s="352">
        <v>0</v>
      </c>
      <c r="F45" s="352">
        <v>0</v>
      </c>
      <c r="G45" s="352">
        <v>0</v>
      </c>
      <c r="H45" s="352">
        <v>0</v>
      </c>
      <c r="I45" s="352">
        <v>0</v>
      </c>
      <c r="J45" s="352"/>
      <c r="K45" s="352">
        <v>-4480</v>
      </c>
      <c r="L45" s="352">
        <v>-6272</v>
      </c>
      <c r="M45" s="352">
        <v>-5507</v>
      </c>
      <c r="N45" s="351"/>
      <c r="P45" s="341"/>
    </row>
    <row r="46" spans="1:16" ht="30">
      <c r="A46" s="351" t="s">
        <v>270</v>
      </c>
      <c r="B46" s="351" t="s">
        <v>274</v>
      </c>
      <c r="C46" s="352">
        <v>-44654</v>
      </c>
      <c r="D46" s="352">
        <v>-49014</v>
      </c>
      <c r="E46" s="352">
        <v>-51094</v>
      </c>
      <c r="F46" s="352">
        <v>-52335</v>
      </c>
      <c r="G46" s="352">
        <v>-50873</v>
      </c>
      <c r="H46" s="352">
        <v>-61865</v>
      </c>
      <c r="I46" s="352">
        <v>-64643</v>
      </c>
      <c r="J46" s="352">
        <v>-69099</v>
      </c>
      <c r="K46" s="352">
        <v>-67527</v>
      </c>
      <c r="L46" s="352">
        <v>-66299</v>
      </c>
      <c r="M46" s="352">
        <v>-68626</v>
      </c>
      <c r="N46" s="351"/>
      <c r="P46" s="341"/>
    </row>
    <row r="47" spans="1:16" s="343" customFormat="1">
      <c r="A47" s="354" t="s">
        <v>89</v>
      </c>
      <c r="B47" s="354" t="s">
        <v>1</v>
      </c>
      <c r="C47" s="355">
        <f>C2+C39</f>
        <v>1253996</v>
      </c>
      <c r="D47" s="355">
        <f>D2+D39</f>
        <v>1302487</v>
      </c>
      <c r="E47" s="355">
        <f>E2+E39</f>
        <v>1340966</v>
      </c>
      <c r="F47" s="355">
        <f>F2+F39</f>
        <v>1379448</v>
      </c>
      <c r="G47" s="355">
        <f t="shared" ref="G47:M47" si="18">G2+G39</f>
        <v>1389826</v>
      </c>
      <c r="H47" s="355">
        <f t="shared" si="18"/>
        <v>1396207</v>
      </c>
      <c r="I47" s="355">
        <f t="shared" si="18"/>
        <v>1422219</v>
      </c>
      <c r="J47" s="355">
        <f t="shared" si="18"/>
        <v>1534153</v>
      </c>
      <c r="K47" s="355">
        <f t="shared" si="18"/>
        <v>1608600</v>
      </c>
      <c r="L47" s="355">
        <f t="shared" si="18"/>
        <v>1623532</v>
      </c>
      <c r="M47" s="355">
        <f t="shared" si="18"/>
        <v>1701034</v>
      </c>
      <c r="P47" s="341"/>
    </row>
    <row r="48" spans="1:16">
      <c r="C48" s="356"/>
      <c r="D48" s="356"/>
      <c r="E48" s="356"/>
      <c r="F48" s="356"/>
      <c r="G48" s="356"/>
      <c r="H48" s="356"/>
      <c r="I48" s="356"/>
      <c r="J48" s="356"/>
      <c r="K48" s="356"/>
      <c r="L48" s="356"/>
      <c r="M48" s="356"/>
      <c r="N48" s="356"/>
    </row>
    <row r="49" spans="3:13">
      <c r="C49" s="326"/>
      <c r="D49" s="326"/>
      <c r="E49" s="326"/>
      <c r="F49" s="326"/>
      <c r="G49" s="326"/>
      <c r="H49" s="326"/>
      <c r="I49" s="326"/>
      <c r="J49" s="326"/>
      <c r="K49" s="326"/>
      <c r="L49" s="326"/>
      <c r="M49" s="326"/>
    </row>
    <row r="50" spans="3:13">
      <c r="C50" s="326"/>
      <c r="D50" s="326"/>
      <c r="E50" s="326"/>
      <c r="F50" s="326"/>
      <c r="G50" s="326"/>
      <c r="H50" s="326"/>
      <c r="I50" s="326"/>
      <c r="J50" s="326"/>
      <c r="K50" s="326"/>
      <c r="L50" s="326"/>
      <c r="M50" s="326"/>
    </row>
    <row r="51" spans="3:13">
      <c r="C51" s="356"/>
      <c r="D51" s="356"/>
      <c r="E51" s="356"/>
      <c r="F51" s="356"/>
      <c r="G51" s="356"/>
      <c r="H51" s="356"/>
      <c r="I51" s="356"/>
      <c r="J51" s="356"/>
      <c r="K51" s="356"/>
      <c r="L51" s="356"/>
      <c r="M51" s="356"/>
    </row>
    <row r="53" spans="3:13">
      <c r="I53" s="356"/>
    </row>
  </sheetData>
  <customSheetViews>
    <customSheetView guid="{8DA78CF1-615A-4626-9893-6751995631A4}" scale="82">
      <pane xSplit="2" ySplit="1" topLeftCell="E5" activePane="bottomRight" state="frozen"/>
      <selection pane="bottomRight" activeCell="V21" sqref="V21"/>
      <pageMargins left="0.7" right="0.7" top="0.75" bottom="0.75" header="0.3" footer="0.3"/>
      <pageSetup paperSize="9" orientation="portrait" r:id="rId1"/>
    </customSheetView>
    <customSheetView guid="{899D69CD-4B7E-42BC-9944-5BD922EB798C}">
      <selection activeCell="E1" sqref="E1"/>
      <pageMargins left="0.7" right="0.7" top="0.75" bottom="0.75" header="0.3" footer="0.3"/>
    </customSheetView>
    <customSheetView guid="{687A4863-1825-4D63-B732-E76682E6DE4F}" scale="66">
      <selection activeCell="C16" sqref="C16"/>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25FAB884-5E17-4008-8139-33D910C7DEFE}">
      <selection activeCell="N18" sqref="N18"/>
      <pageMargins left="0.7" right="0.7" top="0.75" bottom="0.75" header="0.3" footer="0.3"/>
    </customSheetView>
    <customSheetView guid="{12F8D032-8143-430B-8DFF-852E8796C402}">
      <selection activeCell="C16" sqref="C16"/>
      <pageMargins left="0.7" right="0.7" top="0.75" bottom="0.75" header="0.3" footer="0.3"/>
    </customSheetView>
    <customSheetView guid="{9AF4A83C-CF57-4B40-8A74-6A0EA6C2FE5C}">
      <pane xSplit="2" ySplit="1" topLeftCell="C35" activePane="bottomRight" state="frozen"/>
      <selection pane="bottomRight" activeCell="C58" sqref="C58"/>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showGridLines="0" showRuler="0" topLeftCell="B28" zoomScale="70" zoomScaleNormal="90" zoomScaleSheetLayoutView="100" workbookViewId="0">
      <selection activeCell="G25" sqref="G25"/>
    </sheetView>
  </sheetViews>
  <sheetFormatPr defaultColWidth="9.140625" defaultRowHeight="12" customHeight="1"/>
  <cols>
    <col min="1" max="1" width="55" style="101" customWidth="1"/>
    <col min="2" max="2" width="57.28515625" style="101" bestFit="1" customWidth="1"/>
    <col min="3" max="3" width="14.5703125" style="101" customWidth="1"/>
    <col min="4" max="4" width="15.5703125" style="101" customWidth="1"/>
    <col min="5" max="7" width="16.140625" style="101" customWidth="1"/>
    <col min="8" max="8" width="15.28515625" style="101" customWidth="1"/>
    <col min="9" max="9" width="12.140625" style="101" customWidth="1"/>
    <col min="10" max="10" width="11" style="101" customWidth="1"/>
    <col min="11" max="11" width="16.140625" style="110" customWidth="1"/>
    <col min="12" max="14" width="15.28515625" style="101" customWidth="1"/>
    <col min="15" max="16" width="10.7109375" style="101" customWidth="1"/>
    <col min="17" max="17" width="12.85546875" style="101" bestFit="1" customWidth="1"/>
    <col min="18" max="16384" width="9.140625" style="101"/>
  </cols>
  <sheetData>
    <row r="1" spans="1:14" ht="15" customHeight="1" thickBot="1">
      <c r="C1" s="104"/>
      <c r="D1" s="104"/>
      <c r="E1" s="104"/>
      <c r="F1" s="104"/>
      <c r="G1" s="104"/>
      <c r="H1" s="104"/>
      <c r="I1" s="104"/>
      <c r="J1" s="104"/>
      <c r="K1" s="104"/>
      <c r="L1" s="104"/>
      <c r="M1" s="104"/>
      <c r="N1" s="376"/>
    </row>
    <row r="2" spans="1:14" ht="15" customHeight="1" thickBot="1">
      <c r="A2" s="288" t="s">
        <v>90</v>
      </c>
      <c r="B2" s="288" t="s">
        <v>2</v>
      </c>
      <c r="C2" s="104" t="s">
        <v>190</v>
      </c>
      <c r="D2" s="104" t="s">
        <v>191</v>
      </c>
      <c r="E2" s="104" t="s">
        <v>192</v>
      </c>
      <c r="F2" s="104" t="s">
        <v>193</v>
      </c>
      <c r="G2" s="104" t="s">
        <v>194</v>
      </c>
      <c r="H2" s="104" t="s">
        <v>195</v>
      </c>
      <c r="I2" s="104" t="s">
        <v>196</v>
      </c>
      <c r="J2" s="104" t="s">
        <v>197</v>
      </c>
      <c r="K2" s="104" t="s">
        <v>198</v>
      </c>
      <c r="L2" s="104" t="s">
        <v>199</v>
      </c>
      <c r="M2" s="104" t="s">
        <v>670</v>
      </c>
      <c r="N2" s="377"/>
    </row>
    <row r="3" spans="1:14" ht="15" customHeight="1">
      <c r="A3" s="106" t="s">
        <v>200</v>
      </c>
      <c r="B3" s="106" t="s">
        <v>201</v>
      </c>
      <c r="C3" s="107">
        <v>83361</v>
      </c>
      <c r="D3" s="107">
        <v>85518</v>
      </c>
      <c r="E3" s="107">
        <v>83848</v>
      </c>
      <c r="F3" s="107">
        <v>85579</v>
      </c>
      <c r="G3" s="107">
        <v>81499</v>
      </c>
      <c r="H3" s="107">
        <v>80399</v>
      </c>
      <c r="I3" s="107">
        <v>78480</v>
      </c>
      <c r="J3" s="107">
        <v>82879</v>
      </c>
      <c r="K3" s="107">
        <v>81089</v>
      </c>
      <c r="L3" s="107">
        <v>81656</v>
      </c>
      <c r="M3" s="107">
        <v>82570</v>
      </c>
    </row>
    <row r="4" spans="1:14" ht="15" customHeight="1">
      <c r="A4" s="327" t="s">
        <v>647</v>
      </c>
      <c r="B4" s="327" t="s">
        <v>648</v>
      </c>
      <c r="C4" s="107">
        <f>72258+5982</f>
        <v>78240</v>
      </c>
      <c r="D4" s="107">
        <f>77780+4018</f>
        <v>81798</v>
      </c>
      <c r="E4" s="107">
        <f>82910+4224</f>
        <v>87134</v>
      </c>
      <c r="F4" s="107">
        <f>83177+6015</f>
        <v>89192</v>
      </c>
      <c r="G4" s="107">
        <f>80684+3733</f>
        <v>84417</v>
      </c>
      <c r="H4" s="107">
        <f>91124+3777</f>
        <v>94901</v>
      </c>
      <c r="I4" s="107">
        <f>90513+4213</f>
        <v>94726</v>
      </c>
      <c r="J4" s="107">
        <f>104858+5981</f>
        <v>110839</v>
      </c>
      <c r="K4" s="107">
        <f>96816+3890</f>
        <v>100706</v>
      </c>
      <c r="L4" s="107">
        <v>99012</v>
      </c>
      <c r="M4" s="107">
        <v>102697</v>
      </c>
    </row>
    <row r="5" spans="1:14" ht="15" customHeight="1">
      <c r="A5" s="106" t="s">
        <v>202</v>
      </c>
      <c r="B5" s="106" t="s">
        <v>203</v>
      </c>
      <c r="C5" s="107">
        <v>12788</v>
      </c>
      <c r="D5" s="107">
        <v>11831</v>
      </c>
      <c r="E5" s="107">
        <v>16345</v>
      </c>
      <c r="F5" s="107">
        <v>19339</v>
      </c>
      <c r="G5" s="107">
        <v>14821</v>
      </c>
      <c r="H5" s="107">
        <v>14935</v>
      </c>
      <c r="I5" s="107">
        <v>14740</v>
      </c>
      <c r="J5" s="107">
        <v>26026</v>
      </c>
      <c r="K5" s="107">
        <v>17391</v>
      </c>
      <c r="L5" s="107">
        <v>16853</v>
      </c>
      <c r="M5" s="107">
        <v>17837</v>
      </c>
    </row>
    <row r="6" spans="1:14" ht="15" customHeight="1">
      <c r="A6" s="106" t="s">
        <v>204</v>
      </c>
      <c r="B6" s="106" t="s">
        <v>205</v>
      </c>
      <c r="C6" s="107">
        <v>78131</v>
      </c>
      <c r="D6" s="107">
        <v>84907</v>
      </c>
      <c r="E6" s="107">
        <v>91823</v>
      </c>
      <c r="F6" s="107">
        <v>91195</v>
      </c>
      <c r="G6" s="107">
        <v>89091</v>
      </c>
      <c r="H6" s="107">
        <v>100549</v>
      </c>
      <c r="I6" s="107">
        <v>96500</v>
      </c>
      <c r="J6" s="107">
        <v>109843</v>
      </c>
      <c r="K6" s="107">
        <v>106851</v>
      </c>
      <c r="L6" s="107">
        <v>113794</v>
      </c>
      <c r="M6" s="107">
        <v>111614</v>
      </c>
    </row>
    <row r="7" spans="1:14" ht="15" customHeight="1">
      <c r="A7" s="106" t="s">
        <v>206</v>
      </c>
      <c r="B7" s="106" t="s">
        <v>207</v>
      </c>
      <c r="C7" s="107">
        <v>127034</v>
      </c>
      <c r="D7" s="107">
        <v>132475</v>
      </c>
      <c r="E7" s="107">
        <v>162421</v>
      </c>
      <c r="F7" s="107">
        <v>155065</v>
      </c>
      <c r="G7" s="107">
        <v>133257</v>
      </c>
      <c r="H7" s="107">
        <v>155297</v>
      </c>
      <c r="I7" s="107">
        <v>136358</v>
      </c>
      <c r="J7" s="107">
        <v>149784</v>
      </c>
      <c r="K7" s="107">
        <v>135129</v>
      </c>
      <c r="L7" s="107">
        <v>155393</v>
      </c>
      <c r="M7" s="107">
        <v>143895</v>
      </c>
    </row>
    <row r="8" spans="1:14" ht="15" customHeight="1">
      <c r="A8" s="106" t="s">
        <v>208</v>
      </c>
      <c r="B8" s="106" t="s">
        <v>209</v>
      </c>
      <c r="C8" s="107">
        <v>68751</v>
      </c>
      <c r="D8" s="107">
        <v>71455</v>
      </c>
      <c r="E8" s="107">
        <v>101339</v>
      </c>
      <c r="F8" s="107">
        <v>88892</v>
      </c>
      <c r="G8" s="107">
        <v>73537</v>
      </c>
      <c r="H8" s="107">
        <v>95008</v>
      </c>
      <c r="I8" s="107">
        <v>74282</v>
      </c>
      <c r="J8" s="107">
        <v>86594</v>
      </c>
      <c r="K8" s="107">
        <v>76340</v>
      </c>
      <c r="L8" s="107">
        <v>95744</v>
      </c>
      <c r="M8" s="107">
        <v>83041</v>
      </c>
      <c r="N8" s="326"/>
    </row>
    <row r="9" spans="1:14" ht="15" customHeight="1">
      <c r="A9" s="106" t="s">
        <v>210</v>
      </c>
      <c r="B9" s="106" t="s">
        <v>211</v>
      </c>
      <c r="C9" s="107">
        <v>40029</v>
      </c>
      <c r="D9" s="107">
        <v>42160</v>
      </c>
      <c r="E9" s="107">
        <v>42806</v>
      </c>
      <c r="F9" s="107">
        <v>44553</v>
      </c>
      <c r="G9" s="107">
        <v>43118</v>
      </c>
      <c r="H9" s="107">
        <v>42142</v>
      </c>
      <c r="I9" s="107">
        <v>42153</v>
      </c>
      <c r="J9" s="107">
        <v>46848</v>
      </c>
      <c r="K9" s="107">
        <v>44401</v>
      </c>
      <c r="L9" s="107">
        <v>45249</v>
      </c>
      <c r="M9" s="107">
        <v>46451</v>
      </c>
      <c r="N9" s="326"/>
    </row>
    <row r="10" spans="1:14" ht="15" customHeight="1">
      <c r="A10" s="106" t="s">
        <v>56</v>
      </c>
      <c r="B10" s="106" t="s">
        <v>44</v>
      </c>
      <c r="C10" s="107">
        <v>3856</v>
      </c>
      <c r="D10" s="107">
        <v>3042</v>
      </c>
      <c r="E10" s="107">
        <v>1626</v>
      </c>
      <c r="F10" s="107">
        <v>1206</v>
      </c>
      <c r="G10" s="107">
        <v>863</v>
      </c>
      <c r="H10" s="107">
        <v>683</v>
      </c>
      <c r="I10" s="107">
        <v>272</v>
      </c>
      <c r="J10" s="107">
        <v>2973</v>
      </c>
      <c r="K10" s="107">
        <v>1713</v>
      </c>
      <c r="L10" s="107">
        <v>1439</v>
      </c>
      <c r="M10" s="107">
        <v>1390</v>
      </c>
      <c r="N10" s="326"/>
    </row>
    <row r="11" spans="1:14" ht="15" customHeight="1">
      <c r="A11" s="106" t="s">
        <v>212</v>
      </c>
      <c r="B11" s="106" t="s">
        <v>213</v>
      </c>
      <c r="C11" s="107">
        <v>69065</v>
      </c>
      <c r="D11" s="107">
        <v>74900</v>
      </c>
      <c r="E11" s="107">
        <v>79928</v>
      </c>
      <c r="F11" s="107">
        <v>82582</v>
      </c>
      <c r="G11" s="107">
        <v>81201</v>
      </c>
      <c r="H11" s="107">
        <v>79986</v>
      </c>
      <c r="I11" s="107">
        <v>77014</v>
      </c>
      <c r="J11" s="107">
        <v>72176</v>
      </c>
      <c r="K11" s="107">
        <v>67785</v>
      </c>
      <c r="L11" s="107">
        <v>69875</v>
      </c>
      <c r="M11" s="107">
        <v>72832</v>
      </c>
      <c r="N11" s="326"/>
    </row>
    <row r="12" spans="1:14" ht="15" customHeight="1">
      <c r="A12" s="106" t="s">
        <v>57</v>
      </c>
      <c r="B12" s="106" t="s">
        <v>214</v>
      </c>
      <c r="C12" s="107">
        <v>51481</v>
      </c>
      <c r="D12" s="107">
        <v>56656</v>
      </c>
      <c r="E12" s="107">
        <v>54544</v>
      </c>
      <c r="F12" s="107">
        <v>50891</v>
      </c>
      <c r="G12" s="107">
        <v>50144</v>
      </c>
      <c r="H12" s="107">
        <v>54189</v>
      </c>
      <c r="I12" s="107">
        <v>47318</v>
      </c>
      <c r="J12" s="107">
        <v>39261</v>
      </c>
      <c r="K12" s="107">
        <v>48711</v>
      </c>
      <c r="L12" s="107">
        <v>57827</v>
      </c>
      <c r="M12" s="107">
        <v>57861</v>
      </c>
      <c r="N12" s="326"/>
    </row>
    <row r="13" spans="1:14" ht="15" customHeight="1">
      <c r="A13" s="106" t="s">
        <v>114</v>
      </c>
      <c r="B13" s="106" t="s">
        <v>113</v>
      </c>
      <c r="C13" s="107">
        <v>22069</v>
      </c>
      <c r="D13" s="107">
        <v>22670</v>
      </c>
      <c r="E13" s="107">
        <v>26344</v>
      </c>
      <c r="F13" s="107">
        <v>17046</v>
      </c>
      <c r="G13" s="107">
        <v>18132</v>
      </c>
      <c r="H13" s="107">
        <v>19072</v>
      </c>
      <c r="I13" s="107">
        <v>14722</v>
      </c>
      <c r="J13" s="107">
        <v>16524</v>
      </c>
      <c r="K13" s="107">
        <v>18716</v>
      </c>
      <c r="L13" s="107">
        <v>13005</v>
      </c>
      <c r="M13" s="107">
        <v>16001</v>
      </c>
      <c r="N13" s="326"/>
    </row>
    <row r="14" spans="1:14" ht="15" customHeight="1">
      <c r="A14" s="106" t="s">
        <v>215</v>
      </c>
      <c r="B14" s="106" t="s">
        <v>216</v>
      </c>
      <c r="C14" s="107">
        <v>3974</v>
      </c>
      <c r="D14" s="107">
        <v>4117</v>
      </c>
      <c r="E14" s="107">
        <v>3720</v>
      </c>
      <c r="F14" s="107">
        <v>4417</v>
      </c>
      <c r="G14" s="107">
        <v>4372</v>
      </c>
      <c r="H14" s="107">
        <v>4647</v>
      </c>
      <c r="I14" s="107">
        <v>5021</v>
      </c>
      <c r="J14" s="107">
        <v>5877</v>
      </c>
      <c r="K14" s="107">
        <v>6277</v>
      </c>
      <c r="L14" s="107">
        <v>5998</v>
      </c>
      <c r="M14" s="107">
        <v>6576</v>
      </c>
      <c r="N14" s="326"/>
    </row>
    <row r="15" spans="1:14" ht="15" customHeight="1">
      <c r="A15" s="106" t="s">
        <v>217</v>
      </c>
      <c r="B15" s="106" t="s">
        <v>218</v>
      </c>
      <c r="C15" s="107">
        <v>997</v>
      </c>
      <c r="D15" s="107">
        <v>7807</v>
      </c>
      <c r="E15" s="107">
        <v>3951</v>
      </c>
      <c r="F15" s="107">
        <v>1747</v>
      </c>
      <c r="G15" s="107">
        <v>3058</v>
      </c>
      <c r="H15" s="107">
        <v>2827</v>
      </c>
      <c r="I15" s="107">
        <v>1438</v>
      </c>
      <c r="J15" s="107">
        <v>1200</v>
      </c>
      <c r="K15" s="107">
        <v>1034</v>
      </c>
      <c r="L15" s="107">
        <v>964</v>
      </c>
      <c r="M15" s="107">
        <v>2505</v>
      </c>
      <c r="N15" s="326"/>
    </row>
    <row r="16" spans="1:14" s="110" customFormat="1" ht="15" customHeight="1">
      <c r="A16" s="108"/>
      <c r="B16" s="108" t="s">
        <v>43</v>
      </c>
      <c r="C16" s="109">
        <f t="shared" ref="C16:M16" si="0">SUM(C3:C7,C9:C15)</f>
        <v>571025</v>
      </c>
      <c r="D16" s="109">
        <f t="shared" si="0"/>
        <v>607881</v>
      </c>
      <c r="E16" s="109">
        <f t="shared" si="0"/>
        <v>654490</v>
      </c>
      <c r="F16" s="109">
        <f t="shared" si="0"/>
        <v>642812</v>
      </c>
      <c r="G16" s="109">
        <f t="shared" si="0"/>
        <v>603973</v>
      </c>
      <c r="H16" s="109">
        <f t="shared" si="0"/>
        <v>649627</v>
      </c>
      <c r="I16" s="109">
        <f t="shared" si="0"/>
        <v>608742</v>
      </c>
      <c r="J16" s="109">
        <f t="shared" si="0"/>
        <v>664230</v>
      </c>
      <c r="K16" s="109">
        <f t="shared" si="0"/>
        <v>629803</v>
      </c>
      <c r="L16" s="109">
        <f t="shared" si="0"/>
        <v>661065</v>
      </c>
      <c r="M16" s="109">
        <f t="shared" si="0"/>
        <v>662229</v>
      </c>
      <c r="N16" s="326"/>
    </row>
    <row r="17" spans="1:16" ht="18.75" customHeight="1" thickBot="1">
      <c r="A17" s="105" t="s">
        <v>91</v>
      </c>
      <c r="B17" s="105" t="s">
        <v>221</v>
      </c>
      <c r="C17" s="104"/>
      <c r="D17" s="104"/>
      <c r="E17" s="104"/>
      <c r="F17" s="104"/>
      <c r="G17" s="104"/>
      <c r="H17" s="104"/>
      <c r="I17" s="104"/>
      <c r="J17" s="104"/>
      <c r="K17" s="104"/>
      <c r="L17" s="104"/>
      <c r="M17" s="378"/>
      <c r="N17" s="360"/>
      <c r="O17" s="360"/>
      <c r="P17" s="360"/>
    </row>
    <row r="18" spans="1:16" ht="15" customHeight="1">
      <c r="A18" s="106" t="s">
        <v>222</v>
      </c>
      <c r="B18" s="106" t="s">
        <v>201</v>
      </c>
      <c r="C18" s="107">
        <v>-195</v>
      </c>
      <c r="D18" s="107">
        <v>-165</v>
      </c>
      <c r="E18" s="107">
        <v>-150</v>
      </c>
      <c r="F18" s="107">
        <v>-175</v>
      </c>
      <c r="G18" s="107">
        <v>-185</v>
      </c>
      <c r="H18" s="107">
        <v>-370</v>
      </c>
      <c r="I18" s="107">
        <v>-2809</v>
      </c>
      <c r="J18" s="107">
        <v>-2450</v>
      </c>
      <c r="K18" s="107">
        <v>-241</v>
      </c>
      <c r="L18" s="107">
        <v>-281</v>
      </c>
      <c r="M18" s="107">
        <v>-861</v>
      </c>
      <c r="N18" s="373"/>
      <c r="O18" s="361"/>
      <c r="P18" s="361"/>
    </row>
    <row r="19" spans="1:16" ht="15" customHeight="1">
      <c r="A19" s="106" t="s">
        <v>223</v>
      </c>
      <c r="B19" s="106" t="s">
        <v>224</v>
      </c>
      <c r="C19" s="107">
        <v>-19307</v>
      </c>
      <c r="D19" s="107">
        <v>-31097</v>
      </c>
      <c r="E19" s="107">
        <v>-20120</v>
      </c>
      <c r="F19" s="107">
        <v>-27811</v>
      </c>
      <c r="G19" s="107">
        <v>-11773</v>
      </c>
      <c r="H19" s="107">
        <v>-20883</v>
      </c>
      <c r="I19" s="107">
        <v>-12654</v>
      </c>
      <c r="J19" s="107">
        <v>-68176</v>
      </c>
      <c r="K19" s="107">
        <v>-22419</v>
      </c>
      <c r="L19" s="107">
        <v>-34245</v>
      </c>
      <c r="M19" s="107">
        <v>-26283</v>
      </c>
      <c r="N19" s="373"/>
      <c r="O19" s="361"/>
      <c r="P19" s="361"/>
    </row>
    <row r="20" spans="1:16" ht="15" customHeight="1">
      <c r="A20" s="106" t="s">
        <v>202</v>
      </c>
      <c r="B20" s="106" t="s">
        <v>203</v>
      </c>
      <c r="C20" s="107">
        <v>-564</v>
      </c>
      <c r="D20" s="107">
        <v>-639</v>
      </c>
      <c r="E20" s="107">
        <v>-590</v>
      </c>
      <c r="F20" s="107">
        <f>-3198-C20-D20-E20</f>
        <v>-1405</v>
      </c>
      <c r="G20" s="107">
        <v>-608</v>
      </c>
      <c r="H20" s="107">
        <f>-2399-G20</f>
        <v>-1791</v>
      </c>
      <c r="I20" s="107">
        <f>-4476-G20-H20</f>
        <v>-2077</v>
      </c>
      <c r="J20" s="107">
        <f>-8918-G20-H20-I20</f>
        <v>-4442</v>
      </c>
      <c r="K20" s="107">
        <v>-2899</v>
      </c>
      <c r="L20" s="107">
        <v>-3858</v>
      </c>
      <c r="M20" s="107">
        <v>-1791</v>
      </c>
      <c r="N20" s="373"/>
    </row>
    <row r="21" spans="1:16" ht="15" customHeight="1">
      <c r="A21" s="106" t="s">
        <v>206</v>
      </c>
      <c r="B21" s="106" t="s">
        <v>207</v>
      </c>
      <c r="C21" s="107">
        <v>-38585</v>
      </c>
      <c r="D21" s="107">
        <v>-40082</v>
      </c>
      <c r="E21" s="107">
        <v>-69396</v>
      </c>
      <c r="F21" s="107">
        <v>-56238</v>
      </c>
      <c r="G21" s="107">
        <v>-38851</v>
      </c>
      <c r="H21" s="107">
        <v>-59617</v>
      </c>
      <c r="I21" s="107">
        <v>-39434</v>
      </c>
      <c r="J21" s="107">
        <v>-50360</v>
      </c>
      <c r="K21" s="107">
        <v>-40656</v>
      </c>
      <c r="L21" s="107">
        <v>-57297</v>
      </c>
      <c r="M21" s="107">
        <v>-43102</v>
      </c>
      <c r="N21" s="373"/>
    </row>
    <row r="22" spans="1:16" ht="15" customHeight="1">
      <c r="A22" s="106" t="s">
        <v>208</v>
      </c>
      <c r="B22" s="106" t="s">
        <v>209</v>
      </c>
      <c r="C22" s="107">
        <v>-26239</v>
      </c>
      <c r="D22" s="107">
        <v>-27778</v>
      </c>
      <c r="E22" s="107">
        <v>-56218</v>
      </c>
      <c r="F22" s="107">
        <v>-42235</v>
      </c>
      <c r="G22" s="107">
        <v>-27583</v>
      </c>
      <c r="H22" s="107">
        <v>-47120</v>
      </c>
      <c r="I22" s="107">
        <v>-27091</v>
      </c>
      <c r="J22" s="107">
        <v>-38452</v>
      </c>
      <c r="K22" s="107">
        <v>-30812</v>
      </c>
      <c r="L22" s="107">
        <v>-46330</v>
      </c>
      <c r="M22" s="107">
        <v>-32529</v>
      </c>
      <c r="N22" s="373"/>
    </row>
    <row r="23" spans="1:16" ht="15" customHeight="1">
      <c r="A23" s="106" t="s">
        <v>210</v>
      </c>
      <c r="B23" s="106" t="s">
        <v>211</v>
      </c>
      <c r="C23" s="107">
        <v>-8923</v>
      </c>
      <c r="D23" s="107">
        <v>-9623</v>
      </c>
      <c r="E23" s="107">
        <v>-5523</v>
      </c>
      <c r="F23" s="107">
        <v>-9193</v>
      </c>
      <c r="G23" s="107">
        <v>-8707</v>
      </c>
      <c r="H23" s="107">
        <v>-10189</v>
      </c>
      <c r="I23" s="107">
        <v>-9230</v>
      </c>
      <c r="J23" s="107">
        <v>-10451</v>
      </c>
      <c r="K23" s="107">
        <v>-9122</v>
      </c>
      <c r="L23" s="107">
        <v>-10125</v>
      </c>
      <c r="M23" s="107">
        <v>-10119</v>
      </c>
      <c r="N23" s="373"/>
    </row>
    <row r="24" spans="1:16" ht="15" customHeight="1">
      <c r="A24" s="106" t="s">
        <v>114</v>
      </c>
      <c r="B24" s="106" t="s">
        <v>113</v>
      </c>
      <c r="C24" s="107">
        <v>-3172</v>
      </c>
      <c r="D24" s="107">
        <v>-2739</v>
      </c>
      <c r="E24" s="107">
        <v>-2616</v>
      </c>
      <c r="F24" s="107">
        <v>-2648</v>
      </c>
      <c r="G24" s="107">
        <v>-2731</v>
      </c>
      <c r="H24" s="107">
        <v>-2388</v>
      </c>
      <c r="I24" s="107">
        <v>-2192</v>
      </c>
      <c r="J24" s="107">
        <v>-2283</v>
      </c>
      <c r="K24" s="107">
        <v>-2503</v>
      </c>
      <c r="L24" s="107">
        <v>-1783</v>
      </c>
      <c r="M24" s="107">
        <v>-2068</v>
      </c>
      <c r="N24" s="373"/>
    </row>
    <row r="25" spans="1:16" ht="15" customHeight="1">
      <c r="A25" s="106" t="s">
        <v>225</v>
      </c>
      <c r="B25" s="106" t="s">
        <v>213</v>
      </c>
      <c r="C25" s="107">
        <v>-1630</v>
      </c>
      <c r="D25" s="107">
        <v>-1620</v>
      </c>
      <c r="E25" s="107">
        <v>-1618</v>
      </c>
      <c r="F25" s="107">
        <v>-1740</v>
      </c>
      <c r="G25" s="107">
        <v>-1829</v>
      </c>
      <c r="H25" s="107">
        <v>-1799</v>
      </c>
      <c r="I25" s="107">
        <v>-1512</v>
      </c>
      <c r="J25" s="107">
        <v>-1828</v>
      </c>
      <c r="K25" s="107">
        <v>-2139</v>
      </c>
      <c r="L25" s="107">
        <v>-1480</v>
      </c>
      <c r="M25" s="107">
        <v>-2017</v>
      </c>
      <c r="N25" s="373"/>
    </row>
    <row r="26" spans="1:16" ht="15" customHeight="1">
      <c r="A26" s="106" t="s">
        <v>57</v>
      </c>
      <c r="B26" s="106" t="s">
        <v>214</v>
      </c>
      <c r="C26" s="107">
        <v>-2140</v>
      </c>
      <c r="D26" s="107">
        <v>-2489</v>
      </c>
      <c r="E26" s="107">
        <v>-6266</v>
      </c>
      <c r="F26" s="107">
        <v>-3876</v>
      </c>
      <c r="G26" s="107">
        <v>-2209</v>
      </c>
      <c r="H26" s="107">
        <v>-1950</v>
      </c>
      <c r="I26" s="107">
        <v>-2157</v>
      </c>
      <c r="J26" s="107">
        <v>-2153</v>
      </c>
      <c r="K26" s="107">
        <v>-5138</v>
      </c>
      <c r="L26" s="107">
        <v>-5187</v>
      </c>
      <c r="M26" s="107">
        <v>-4634</v>
      </c>
      <c r="N26" s="373"/>
    </row>
    <row r="27" spans="1:16" ht="15" customHeight="1">
      <c r="A27" s="106" t="s">
        <v>56</v>
      </c>
      <c r="B27" s="106" t="s">
        <v>44</v>
      </c>
      <c r="C27" s="107">
        <v>-5805</v>
      </c>
      <c r="D27" s="107">
        <v>-5832</v>
      </c>
      <c r="E27" s="107">
        <v>-5811</v>
      </c>
      <c r="F27" s="107">
        <v>-4130</v>
      </c>
      <c r="G27" s="107">
        <v>-5309</v>
      </c>
      <c r="H27" s="107">
        <v>-4955</v>
      </c>
      <c r="I27" s="107">
        <v>-4486</v>
      </c>
      <c r="J27" s="107">
        <v>-3058</v>
      </c>
      <c r="K27" s="107">
        <v>-2826</v>
      </c>
      <c r="L27" s="107">
        <v>-2205</v>
      </c>
      <c r="M27" s="107">
        <v>-2130</v>
      </c>
      <c r="N27" s="373"/>
    </row>
    <row r="28" spans="1:16" ht="15" customHeight="1">
      <c r="A28" s="106" t="s">
        <v>215</v>
      </c>
      <c r="B28" s="106" t="s">
        <v>216</v>
      </c>
      <c r="C28" s="107">
        <v>-5967</v>
      </c>
      <c r="D28" s="107">
        <v>-7008</v>
      </c>
      <c r="E28" s="107">
        <v>-6769</v>
      </c>
      <c r="F28" s="107">
        <v>-7440</v>
      </c>
      <c r="G28" s="107">
        <v>-7044</v>
      </c>
      <c r="H28" s="107">
        <v>-6451</v>
      </c>
      <c r="I28" s="107">
        <v>-6894</v>
      </c>
      <c r="J28" s="107">
        <v>-6933</v>
      </c>
      <c r="K28" s="107">
        <v>-7564</v>
      </c>
      <c r="L28" s="107">
        <v>-7575</v>
      </c>
      <c r="M28" s="107">
        <v>-7424</v>
      </c>
      <c r="N28" s="373"/>
    </row>
    <row r="29" spans="1:16" ht="15" customHeight="1">
      <c r="A29" s="106" t="s">
        <v>226</v>
      </c>
      <c r="B29" s="106" t="s">
        <v>227</v>
      </c>
      <c r="C29" s="107">
        <v>-1801</v>
      </c>
      <c r="D29" s="107">
        <v>-3050</v>
      </c>
      <c r="E29" s="107">
        <v>-3405</v>
      </c>
      <c r="F29" s="107">
        <v>-3662</v>
      </c>
      <c r="G29" s="107">
        <v>-2112</v>
      </c>
      <c r="H29" s="107">
        <v>-2403</v>
      </c>
      <c r="I29" s="107">
        <v>-2359</v>
      </c>
      <c r="J29" s="107">
        <v>-2470</v>
      </c>
      <c r="K29" s="107">
        <v>-2314</v>
      </c>
      <c r="L29" s="107">
        <v>-2153</v>
      </c>
      <c r="M29" s="107">
        <v>-2257</v>
      </c>
      <c r="N29" s="373"/>
    </row>
    <row r="30" spans="1:16" ht="15" customHeight="1">
      <c r="A30" s="106" t="s">
        <v>219</v>
      </c>
      <c r="B30" s="106" t="s">
        <v>220</v>
      </c>
      <c r="C30" s="107">
        <f>-8306-C20</f>
        <v>-7742</v>
      </c>
      <c r="D30" s="107">
        <f>-8534-D20</f>
        <v>-7895</v>
      </c>
      <c r="E30" s="107">
        <f>-5911-E20</f>
        <v>-5321</v>
      </c>
      <c r="F30" s="107">
        <f>-10516-F20</f>
        <v>-9111</v>
      </c>
      <c r="G30" s="107">
        <f>-8111-G20</f>
        <v>-7503</v>
      </c>
      <c r="H30" s="107">
        <f>-8862-H20</f>
        <v>-7071</v>
      </c>
      <c r="I30" s="107">
        <f>-9365-I20</f>
        <v>-7288</v>
      </c>
      <c r="J30" s="107">
        <f>-16791-J20</f>
        <v>-12349</v>
      </c>
      <c r="K30" s="107">
        <f>-14819-K20</f>
        <v>-11920</v>
      </c>
      <c r="L30" s="107">
        <v>-12519</v>
      </c>
      <c r="M30" s="107">
        <v>-15496</v>
      </c>
      <c r="N30" s="373"/>
    </row>
    <row r="31" spans="1:16" s="110" customFormat="1" ht="15" customHeight="1">
      <c r="A31" s="108"/>
      <c r="B31" s="108" t="s">
        <v>43</v>
      </c>
      <c r="C31" s="109">
        <f t="shared" ref="C31" si="1">SUM(C18:C21,C23:C30)</f>
        <v>-95831</v>
      </c>
      <c r="D31" s="109">
        <f t="shared" ref="D31" si="2">SUM(D18:D21,D23:D30)</f>
        <v>-112239</v>
      </c>
      <c r="E31" s="109">
        <f t="shared" ref="E31" si="3">SUM(E18:E21,E23:E30)</f>
        <v>-127585</v>
      </c>
      <c r="F31" s="109">
        <f t="shared" ref="F31" si="4">SUM(F18:F21,F23:F30)</f>
        <v>-127429</v>
      </c>
      <c r="G31" s="109">
        <f t="shared" ref="G31" si="5">SUM(G18:G21,G23:G30)</f>
        <v>-88861</v>
      </c>
      <c r="H31" s="109">
        <f t="shared" ref="H31" si="6">SUM(H18:H21,H23:H30)</f>
        <v>-119867</v>
      </c>
      <c r="I31" s="109">
        <f t="shared" ref="I31" si="7">SUM(I18:I21,I23:I30)</f>
        <v>-93092</v>
      </c>
      <c r="J31" s="109">
        <f t="shared" ref="J31" si="8">SUM(J18:J21,J23:J30)</f>
        <v>-166953</v>
      </c>
      <c r="K31" s="109">
        <f t="shared" ref="K31:M31" si="9">SUM(K18:K21,K23:K30)</f>
        <v>-109741</v>
      </c>
      <c r="L31" s="109">
        <f t="shared" si="9"/>
        <v>-138708</v>
      </c>
      <c r="M31" s="109">
        <f t="shared" si="9"/>
        <v>-118182</v>
      </c>
      <c r="N31" s="373"/>
      <c r="P31" s="325"/>
    </row>
    <row r="32" spans="1:16" ht="15" customHeight="1">
      <c r="P32" s="326"/>
    </row>
    <row r="33" spans="1:27" ht="15" customHeight="1">
      <c r="A33" s="108" t="s">
        <v>55</v>
      </c>
      <c r="B33" s="108" t="s">
        <v>4</v>
      </c>
      <c r="C33" s="109">
        <f t="shared" ref="C33:M33" si="10">SUM(C16,C31)</f>
        <v>475194</v>
      </c>
      <c r="D33" s="109">
        <f t="shared" si="10"/>
        <v>495642</v>
      </c>
      <c r="E33" s="109">
        <f t="shared" si="10"/>
        <v>526905</v>
      </c>
      <c r="F33" s="109">
        <f t="shared" si="10"/>
        <v>515383</v>
      </c>
      <c r="G33" s="109">
        <f t="shared" si="10"/>
        <v>515112</v>
      </c>
      <c r="H33" s="109">
        <f t="shared" si="10"/>
        <v>529760</v>
      </c>
      <c r="I33" s="109">
        <f t="shared" si="10"/>
        <v>515650</v>
      </c>
      <c r="J33" s="109">
        <f t="shared" si="10"/>
        <v>497277</v>
      </c>
      <c r="K33" s="109">
        <f t="shared" si="10"/>
        <v>520062</v>
      </c>
      <c r="L33" s="109">
        <f t="shared" si="10"/>
        <v>522357</v>
      </c>
      <c r="M33" s="109">
        <f t="shared" si="10"/>
        <v>544047</v>
      </c>
      <c r="R33" s="281"/>
      <c r="S33" s="281"/>
      <c r="T33" s="281"/>
      <c r="U33" s="281"/>
      <c r="V33" s="281"/>
      <c r="W33" s="281"/>
      <c r="X33" s="281"/>
      <c r="Y33" s="281"/>
      <c r="Z33" s="281"/>
      <c r="AA33" s="281"/>
    </row>
    <row r="34" spans="1:27" ht="15" customHeight="1">
      <c r="R34" s="281"/>
      <c r="S34" s="281"/>
      <c r="T34" s="281"/>
      <c r="U34" s="281"/>
      <c r="V34" s="281"/>
      <c r="W34" s="281"/>
      <c r="X34" s="281"/>
      <c r="Y34" s="281"/>
      <c r="Z34" s="281"/>
      <c r="AA34" s="281"/>
    </row>
    <row r="35" spans="1:27" ht="15" customHeight="1" thickBot="1">
      <c r="C35" s="287"/>
      <c r="D35" s="104"/>
      <c r="E35" s="104"/>
      <c r="F35" s="104"/>
      <c r="G35" s="104"/>
      <c r="H35" s="104"/>
      <c r="I35" s="104"/>
      <c r="J35" s="104"/>
      <c r="K35" s="104"/>
      <c r="L35" s="104"/>
      <c r="M35" s="104"/>
      <c r="R35" s="281"/>
      <c r="S35" s="281"/>
      <c r="T35" s="281"/>
      <c r="U35" s="281"/>
      <c r="V35" s="281"/>
      <c r="W35" s="281"/>
      <c r="X35" s="281"/>
      <c r="Y35" s="281"/>
      <c r="Z35" s="281"/>
      <c r="AA35" s="281"/>
    </row>
    <row r="36" spans="1:27" ht="15" customHeight="1" thickBot="1">
      <c r="A36" s="288" t="s">
        <v>55</v>
      </c>
      <c r="B36" s="288" t="s">
        <v>4</v>
      </c>
      <c r="C36" s="289" t="s">
        <v>190</v>
      </c>
      <c r="D36" s="104" t="s">
        <v>191</v>
      </c>
      <c r="E36" s="104" t="s">
        <v>192</v>
      </c>
      <c r="F36" s="104" t="str">
        <f>F2</f>
        <v>IV Q 2017</v>
      </c>
      <c r="G36" s="104" t="str">
        <f>G2</f>
        <v>I Q 2018</v>
      </c>
      <c r="H36" s="104" t="str">
        <f>H2</f>
        <v>II Q 2018</v>
      </c>
      <c r="I36" s="104" t="s">
        <v>196</v>
      </c>
      <c r="J36" s="104" t="str">
        <f>J2</f>
        <v>IV Q 2018</v>
      </c>
      <c r="K36" s="104" t="s">
        <v>198</v>
      </c>
      <c r="L36" s="104" t="s">
        <v>199</v>
      </c>
      <c r="M36" s="104" t="s">
        <v>670</v>
      </c>
      <c r="R36" s="281"/>
      <c r="S36" s="281"/>
      <c r="T36" s="281"/>
      <c r="U36" s="281"/>
      <c r="V36" s="281"/>
      <c r="W36" s="281"/>
      <c r="X36" s="281"/>
      <c r="Y36" s="281"/>
      <c r="Z36" s="281"/>
      <c r="AA36" s="281"/>
    </row>
    <row r="37" spans="1:27" ht="15" customHeight="1">
      <c r="A37" s="106" t="s">
        <v>200</v>
      </c>
      <c r="B37" s="106" t="s">
        <v>201</v>
      </c>
      <c r="C37" s="107">
        <f t="shared" ref="C37:L37" si="11">C3+C18</f>
        <v>83166</v>
      </c>
      <c r="D37" s="107">
        <f t="shared" si="11"/>
        <v>85353</v>
      </c>
      <c r="E37" s="107">
        <f t="shared" si="11"/>
        <v>83698</v>
      </c>
      <c r="F37" s="107">
        <f t="shared" si="11"/>
        <v>85404</v>
      </c>
      <c r="G37" s="107">
        <f t="shared" si="11"/>
        <v>81314</v>
      </c>
      <c r="H37" s="107">
        <f t="shared" si="11"/>
        <v>80029</v>
      </c>
      <c r="I37" s="107">
        <f t="shared" si="11"/>
        <v>75671</v>
      </c>
      <c r="J37" s="107">
        <f t="shared" si="11"/>
        <v>80429</v>
      </c>
      <c r="K37" s="107">
        <f t="shared" si="11"/>
        <v>80848</v>
      </c>
      <c r="L37" s="107">
        <f t="shared" si="11"/>
        <v>81375</v>
      </c>
      <c r="M37" s="107">
        <v>81709</v>
      </c>
      <c r="R37" s="281"/>
      <c r="S37" s="281"/>
      <c r="T37" s="281" t="s">
        <v>228</v>
      </c>
      <c r="U37" s="281"/>
      <c r="V37" s="281"/>
      <c r="W37" s="281"/>
      <c r="X37" s="281"/>
      <c r="Y37" s="281"/>
      <c r="Z37" s="281"/>
      <c r="AA37" s="281"/>
    </row>
    <row r="38" spans="1:27" ht="15" customHeight="1">
      <c r="A38" s="106" t="s">
        <v>665</v>
      </c>
      <c r="B38" s="106" t="s">
        <v>648</v>
      </c>
      <c r="C38" s="107">
        <f t="shared" ref="C38:L38" si="12">C4+C19</f>
        <v>58933</v>
      </c>
      <c r="D38" s="107">
        <f t="shared" si="12"/>
        <v>50701</v>
      </c>
      <c r="E38" s="107">
        <f t="shared" si="12"/>
        <v>67014</v>
      </c>
      <c r="F38" s="107">
        <f t="shared" si="12"/>
        <v>61381</v>
      </c>
      <c r="G38" s="107">
        <f t="shared" si="12"/>
        <v>72644</v>
      </c>
      <c r="H38" s="107">
        <f t="shared" si="12"/>
        <v>74018</v>
      </c>
      <c r="I38" s="107">
        <f t="shared" si="12"/>
        <v>82072</v>
      </c>
      <c r="J38" s="107">
        <f t="shared" si="12"/>
        <v>42663</v>
      </c>
      <c r="K38" s="107">
        <f t="shared" si="12"/>
        <v>78287</v>
      </c>
      <c r="L38" s="107">
        <f t="shared" si="12"/>
        <v>64767</v>
      </c>
      <c r="M38" s="107">
        <v>76414</v>
      </c>
      <c r="R38" s="281"/>
      <c r="S38" s="281"/>
      <c r="T38" s="281" t="s">
        <v>229</v>
      </c>
      <c r="U38" s="281"/>
      <c r="V38" s="281"/>
      <c r="W38" s="281"/>
      <c r="X38" s="281"/>
      <c r="Y38" s="281"/>
      <c r="Z38" s="281"/>
      <c r="AA38" s="281"/>
    </row>
    <row r="39" spans="1:27" ht="15" customHeight="1">
      <c r="A39" s="106" t="s">
        <v>202</v>
      </c>
      <c r="B39" s="106" t="s">
        <v>203</v>
      </c>
      <c r="C39" s="107">
        <f>C5+C20</f>
        <v>12224</v>
      </c>
      <c r="D39" s="107">
        <f t="shared" ref="D39:L39" si="13">D5+D20</f>
        <v>11192</v>
      </c>
      <c r="E39" s="107">
        <f t="shared" si="13"/>
        <v>15755</v>
      </c>
      <c r="F39" s="107">
        <f t="shared" si="13"/>
        <v>17934</v>
      </c>
      <c r="G39" s="107">
        <f t="shared" si="13"/>
        <v>14213</v>
      </c>
      <c r="H39" s="107">
        <f t="shared" si="13"/>
        <v>13144</v>
      </c>
      <c r="I39" s="107">
        <f t="shared" si="13"/>
        <v>12663</v>
      </c>
      <c r="J39" s="107">
        <f t="shared" si="13"/>
        <v>21584</v>
      </c>
      <c r="K39" s="107">
        <f t="shared" si="13"/>
        <v>14492</v>
      </c>
      <c r="L39" s="107">
        <f t="shared" si="13"/>
        <v>12995</v>
      </c>
      <c r="M39" s="107">
        <v>16046</v>
      </c>
      <c r="R39" s="281"/>
      <c r="S39" s="281"/>
      <c r="T39" s="281"/>
      <c r="U39" s="281"/>
      <c r="V39" s="281"/>
      <c r="W39" s="281"/>
      <c r="X39" s="281"/>
      <c r="Y39" s="281"/>
      <c r="Z39" s="281"/>
      <c r="AA39" s="281"/>
    </row>
    <row r="40" spans="1:27" ht="15" customHeight="1">
      <c r="A40" s="106" t="s">
        <v>204</v>
      </c>
      <c r="B40" s="106" t="s">
        <v>205</v>
      </c>
      <c r="C40" s="107">
        <f t="shared" ref="C40:L40" si="14">C6</f>
        <v>78131</v>
      </c>
      <c r="D40" s="107">
        <f t="shared" si="14"/>
        <v>84907</v>
      </c>
      <c r="E40" s="107">
        <f t="shared" si="14"/>
        <v>91823</v>
      </c>
      <c r="F40" s="107">
        <f t="shared" si="14"/>
        <v>91195</v>
      </c>
      <c r="G40" s="107">
        <f t="shared" si="14"/>
        <v>89091</v>
      </c>
      <c r="H40" s="107">
        <f t="shared" si="14"/>
        <v>100549</v>
      </c>
      <c r="I40" s="107">
        <f t="shared" si="14"/>
        <v>96500</v>
      </c>
      <c r="J40" s="107">
        <f t="shared" si="14"/>
        <v>109843</v>
      </c>
      <c r="K40" s="107">
        <f t="shared" si="14"/>
        <v>106851</v>
      </c>
      <c r="L40" s="107">
        <f t="shared" si="14"/>
        <v>113794</v>
      </c>
      <c r="M40" s="107">
        <v>111614</v>
      </c>
      <c r="R40" s="281"/>
      <c r="S40" s="281"/>
      <c r="T40" s="281" t="s">
        <v>228</v>
      </c>
      <c r="U40" s="281"/>
      <c r="V40" s="281"/>
      <c r="W40" s="281"/>
      <c r="X40" s="281"/>
      <c r="Y40" s="281"/>
      <c r="Z40" s="281"/>
      <c r="AA40" s="281"/>
    </row>
    <row r="41" spans="1:27" ht="15" customHeight="1">
      <c r="A41" s="106" t="s">
        <v>206</v>
      </c>
      <c r="B41" s="106" t="s">
        <v>207</v>
      </c>
      <c r="C41" s="107">
        <f t="shared" ref="C41:L41" si="15">C7+C21</f>
        <v>88449</v>
      </c>
      <c r="D41" s="107">
        <f t="shared" si="15"/>
        <v>92393</v>
      </c>
      <c r="E41" s="107">
        <f t="shared" si="15"/>
        <v>93025</v>
      </c>
      <c r="F41" s="107">
        <f t="shared" si="15"/>
        <v>98827</v>
      </c>
      <c r="G41" s="107">
        <f t="shared" si="15"/>
        <v>94406</v>
      </c>
      <c r="H41" s="107">
        <f t="shared" si="15"/>
        <v>95680</v>
      </c>
      <c r="I41" s="107">
        <f t="shared" si="15"/>
        <v>96924</v>
      </c>
      <c r="J41" s="107">
        <f t="shared" si="15"/>
        <v>99424</v>
      </c>
      <c r="K41" s="107">
        <f t="shared" si="15"/>
        <v>94473</v>
      </c>
      <c r="L41" s="107">
        <f t="shared" si="15"/>
        <v>98096</v>
      </c>
      <c r="M41" s="107">
        <v>100793</v>
      </c>
      <c r="R41" s="281"/>
      <c r="S41" s="281"/>
      <c r="T41" s="281" t="s">
        <v>230</v>
      </c>
      <c r="U41" s="281"/>
      <c r="V41" s="281"/>
      <c r="W41" s="281"/>
      <c r="X41" s="281"/>
      <c r="Y41" s="281"/>
      <c r="Z41" s="281"/>
      <c r="AA41" s="281"/>
    </row>
    <row r="42" spans="1:27" ht="15" customHeight="1">
      <c r="A42" s="106" t="s">
        <v>208</v>
      </c>
      <c r="B42" s="106" t="s">
        <v>209</v>
      </c>
      <c r="C42" s="107">
        <f t="shared" ref="C42:L42" si="16">C8+C22</f>
        <v>42512</v>
      </c>
      <c r="D42" s="107">
        <f t="shared" si="16"/>
        <v>43677</v>
      </c>
      <c r="E42" s="107">
        <f t="shared" si="16"/>
        <v>45121</v>
      </c>
      <c r="F42" s="107">
        <f t="shared" si="16"/>
        <v>46657</v>
      </c>
      <c r="G42" s="107">
        <f t="shared" si="16"/>
        <v>45954</v>
      </c>
      <c r="H42" s="107">
        <f t="shared" si="16"/>
        <v>47888</v>
      </c>
      <c r="I42" s="107">
        <f t="shared" si="16"/>
        <v>47191</v>
      </c>
      <c r="J42" s="107">
        <f t="shared" si="16"/>
        <v>48142</v>
      </c>
      <c r="K42" s="107">
        <f t="shared" si="16"/>
        <v>45528</v>
      </c>
      <c r="L42" s="107">
        <f t="shared" si="16"/>
        <v>49414</v>
      </c>
      <c r="M42" s="107">
        <v>50512</v>
      </c>
      <c r="R42" s="281"/>
      <c r="S42" s="281"/>
      <c r="T42" s="281" t="s">
        <v>231</v>
      </c>
      <c r="U42" s="281"/>
      <c r="V42" s="281"/>
      <c r="W42" s="281"/>
      <c r="X42" s="281"/>
      <c r="Y42" s="281"/>
      <c r="Z42" s="281"/>
      <c r="AA42" s="281"/>
    </row>
    <row r="43" spans="1:27" ht="15" customHeight="1">
      <c r="A43" s="106" t="s">
        <v>210</v>
      </c>
      <c r="B43" s="106" t="s">
        <v>211</v>
      </c>
      <c r="C43" s="107">
        <f t="shared" ref="C43:L43" si="17">C9+C23</f>
        <v>31106</v>
      </c>
      <c r="D43" s="107">
        <f t="shared" si="17"/>
        <v>32537</v>
      </c>
      <c r="E43" s="107">
        <f t="shared" si="17"/>
        <v>37283</v>
      </c>
      <c r="F43" s="107">
        <f t="shared" si="17"/>
        <v>35360</v>
      </c>
      <c r="G43" s="107">
        <f t="shared" si="17"/>
        <v>34411</v>
      </c>
      <c r="H43" s="107">
        <f t="shared" si="17"/>
        <v>31953</v>
      </c>
      <c r="I43" s="107">
        <f t="shared" si="17"/>
        <v>32923</v>
      </c>
      <c r="J43" s="107">
        <f t="shared" si="17"/>
        <v>36397</v>
      </c>
      <c r="K43" s="107">
        <f t="shared" si="17"/>
        <v>35279</v>
      </c>
      <c r="L43" s="107">
        <f t="shared" si="17"/>
        <v>35124</v>
      </c>
      <c r="M43" s="107">
        <v>36332</v>
      </c>
      <c r="R43" s="281"/>
      <c r="S43" s="281"/>
      <c r="T43" s="281" t="s">
        <v>231</v>
      </c>
      <c r="U43" s="281"/>
      <c r="V43" s="281"/>
      <c r="W43" s="281"/>
      <c r="X43" s="281"/>
      <c r="Y43" s="281"/>
      <c r="Z43" s="281"/>
      <c r="AA43" s="281"/>
    </row>
    <row r="44" spans="1:27" ht="15" customHeight="1">
      <c r="A44" s="106" t="s">
        <v>56</v>
      </c>
      <c r="B44" s="106" t="s">
        <v>44</v>
      </c>
      <c r="C44" s="107">
        <f t="shared" ref="C44:L44" si="18">C10+C27</f>
        <v>-1949</v>
      </c>
      <c r="D44" s="107">
        <f t="shared" si="18"/>
        <v>-2790</v>
      </c>
      <c r="E44" s="107">
        <f t="shared" si="18"/>
        <v>-4185</v>
      </c>
      <c r="F44" s="107">
        <f t="shared" si="18"/>
        <v>-2924</v>
      </c>
      <c r="G44" s="107">
        <f t="shared" si="18"/>
        <v>-4446</v>
      </c>
      <c r="H44" s="107">
        <f t="shared" si="18"/>
        <v>-4272</v>
      </c>
      <c r="I44" s="107">
        <f t="shared" si="18"/>
        <v>-4214</v>
      </c>
      <c r="J44" s="107">
        <f t="shared" si="18"/>
        <v>-85</v>
      </c>
      <c r="K44" s="107">
        <f t="shared" si="18"/>
        <v>-1113</v>
      </c>
      <c r="L44" s="107">
        <f t="shared" si="18"/>
        <v>-766</v>
      </c>
      <c r="M44" s="107">
        <v>-740</v>
      </c>
      <c r="R44" s="281"/>
      <c r="S44" s="281"/>
      <c r="T44" s="281"/>
      <c r="U44" s="281"/>
      <c r="V44" s="281"/>
      <c r="W44" s="281"/>
      <c r="X44" s="281"/>
      <c r="Y44" s="281"/>
      <c r="Z44" s="281"/>
      <c r="AA44" s="281"/>
    </row>
    <row r="45" spans="1:27" ht="15" customHeight="1">
      <c r="A45" s="106" t="s">
        <v>212</v>
      </c>
      <c r="B45" s="106" t="s">
        <v>213</v>
      </c>
      <c r="C45" s="107">
        <f t="shared" ref="C45:L45" si="19">C11+C25</f>
        <v>67435</v>
      </c>
      <c r="D45" s="107">
        <f t="shared" si="19"/>
        <v>73280</v>
      </c>
      <c r="E45" s="107">
        <f t="shared" si="19"/>
        <v>78310</v>
      </c>
      <c r="F45" s="107">
        <f t="shared" si="19"/>
        <v>80842</v>
      </c>
      <c r="G45" s="107">
        <f t="shared" si="19"/>
        <v>79372</v>
      </c>
      <c r="H45" s="107">
        <f t="shared" si="19"/>
        <v>78187</v>
      </c>
      <c r="I45" s="107">
        <f t="shared" si="19"/>
        <v>75502</v>
      </c>
      <c r="J45" s="107">
        <f t="shared" si="19"/>
        <v>70348</v>
      </c>
      <c r="K45" s="107">
        <f t="shared" si="19"/>
        <v>65646</v>
      </c>
      <c r="L45" s="107">
        <f t="shared" si="19"/>
        <v>68395</v>
      </c>
      <c r="M45" s="107">
        <v>70815</v>
      </c>
      <c r="R45" s="281"/>
      <c r="S45" s="281"/>
      <c r="T45" s="281" t="s">
        <v>232</v>
      </c>
      <c r="U45" s="281"/>
      <c r="V45" s="281"/>
      <c r="W45" s="281"/>
      <c r="X45" s="281"/>
      <c r="Y45" s="281"/>
      <c r="Z45" s="281"/>
      <c r="AA45" s="281"/>
    </row>
    <row r="46" spans="1:27" ht="15" customHeight="1">
      <c r="A46" s="106" t="s">
        <v>57</v>
      </c>
      <c r="B46" s="106" t="s">
        <v>214</v>
      </c>
      <c r="C46" s="107">
        <f t="shared" ref="C46:L46" si="20">C12+C26</f>
        <v>49341</v>
      </c>
      <c r="D46" s="107">
        <f t="shared" si="20"/>
        <v>54167</v>
      </c>
      <c r="E46" s="107">
        <f t="shared" si="20"/>
        <v>48278</v>
      </c>
      <c r="F46" s="107">
        <f t="shared" si="20"/>
        <v>47015</v>
      </c>
      <c r="G46" s="107">
        <f t="shared" si="20"/>
        <v>47935</v>
      </c>
      <c r="H46" s="107">
        <f t="shared" si="20"/>
        <v>52239</v>
      </c>
      <c r="I46" s="107">
        <f t="shared" si="20"/>
        <v>45161</v>
      </c>
      <c r="J46" s="107">
        <f t="shared" si="20"/>
        <v>37108</v>
      </c>
      <c r="K46" s="107">
        <f t="shared" si="20"/>
        <v>43573</v>
      </c>
      <c r="L46" s="107">
        <f t="shared" si="20"/>
        <v>52640</v>
      </c>
      <c r="M46" s="107">
        <v>53227</v>
      </c>
      <c r="R46" s="281"/>
      <c r="S46" s="281"/>
      <c r="T46" s="281" t="s">
        <v>229</v>
      </c>
      <c r="U46" s="281"/>
      <c r="V46" s="281"/>
      <c r="W46" s="281"/>
      <c r="X46" s="281"/>
      <c r="Y46" s="281"/>
      <c r="Z46" s="281"/>
      <c r="AA46" s="281"/>
    </row>
    <row r="47" spans="1:27" ht="15" customHeight="1">
      <c r="A47" s="106" t="s">
        <v>114</v>
      </c>
      <c r="B47" s="106" t="s">
        <v>113</v>
      </c>
      <c r="C47" s="107">
        <f t="shared" ref="C47:L47" si="21">C13+C24</f>
        <v>18897</v>
      </c>
      <c r="D47" s="107">
        <f t="shared" si="21"/>
        <v>19931</v>
      </c>
      <c r="E47" s="107">
        <f t="shared" si="21"/>
        <v>23728</v>
      </c>
      <c r="F47" s="107">
        <f t="shared" si="21"/>
        <v>14398</v>
      </c>
      <c r="G47" s="107">
        <f t="shared" si="21"/>
        <v>15401</v>
      </c>
      <c r="H47" s="107">
        <f t="shared" si="21"/>
        <v>16684</v>
      </c>
      <c r="I47" s="107">
        <f t="shared" si="21"/>
        <v>12530</v>
      </c>
      <c r="J47" s="107">
        <f t="shared" si="21"/>
        <v>14241</v>
      </c>
      <c r="K47" s="107">
        <f t="shared" si="21"/>
        <v>16213</v>
      </c>
      <c r="L47" s="107">
        <f t="shared" si="21"/>
        <v>11222</v>
      </c>
      <c r="M47" s="107">
        <v>13933</v>
      </c>
      <c r="R47" s="281"/>
      <c r="S47" s="281"/>
      <c r="T47" s="281" t="s">
        <v>232</v>
      </c>
      <c r="U47" s="281"/>
      <c r="V47" s="281"/>
      <c r="W47" s="281"/>
      <c r="X47" s="281"/>
      <c r="Y47" s="281"/>
      <c r="Z47" s="281"/>
      <c r="AA47" s="281"/>
    </row>
    <row r="48" spans="1:27" ht="15" customHeight="1">
      <c r="A48" s="106" t="s">
        <v>215</v>
      </c>
      <c r="B48" s="106" t="s">
        <v>216</v>
      </c>
      <c r="C48" s="107">
        <f t="shared" ref="C48:L48" si="22">C14+C28</f>
        <v>-1993</v>
      </c>
      <c r="D48" s="107">
        <f t="shared" si="22"/>
        <v>-2891</v>
      </c>
      <c r="E48" s="107">
        <f t="shared" si="22"/>
        <v>-3049</v>
      </c>
      <c r="F48" s="107">
        <f t="shared" si="22"/>
        <v>-3023</v>
      </c>
      <c r="G48" s="107">
        <f t="shared" si="22"/>
        <v>-2672</v>
      </c>
      <c r="H48" s="107">
        <f t="shared" si="22"/>
        <v>-1804</v>
      </c>
      <c r="I48" s="107">
        <f t="shared" si="22"/>
        <v>-1873</v>
      </c>
      <c r="J48" s="107">
        <f t="shared" si="22"/>
        <v>-1056</v>
      </c>
      <c r="K48" s="107">
        <f t="shared" si="22"/>
        <v>-1287</v>
      </c>
      <c r="L48" s="107">
        <f t="shared" si="22"/>
        <v>-1577</v>
      </c>
      <c r="M48" s="107">
        <v>-848</v>
      </c>
      <c r="R48" s="281"/>
      <c r="S48" s="281"/>
      <c r="T48" s="281" t="s">
        <v>229</v>
      </c>
      <c r="U48" s="281"/>
      <c r="V48" s="281"/>
      <c r="W48" s="281"/>
      <c r="X48" s="281"/>
      <c r="Y48" s="281"/>
      <c r="Z48" s="281"/>
      <c r="AA48" s="281"/>
    </row>
    <row r="49" spans="1:27" ht="15" customHeight="1">
      <c r="A49" s="106" t="s">
        <v>217</v>
      </c>
      <c r="B49" s="106" t="s">
        <v>218</v>
      </c>
      <c r="C49" s="107">
        <f t="shared" ref="C49:L49" si="23">C15</f>
        <v>997</v>
      </c>
      <c r="D49" s="107">
        <f t="shared" si="23"/>
        <v>7807</v>
      </c>
      <c r="E49" s="107">
        <f t="shared" si="23"/>
        <v>3951</v>
      </c>
      <c r="F49" s="107">
        <f t="shared" si="23"/>
        <v>1747</v>
      </c>
      <c r="G49" s="107">
        <f t="shared" si="23"/>
        <v>3058</v>
      </c>
      <c r="H49" s="107">
        <f t="shared" si="23"/>
        <v>2827</v>
      </c>
      <c r="I49" s="107">
        <f t="shared" si="23"/>
        <v>1438</v>
      </c>
      <c r="J49" s="107">
        <f t="shared" si="23"/>
        <v>1200</v>
      </c>
      <c r="K49" s="107">
        <f t="shared" si="23"/>
        <v>1034</v>
      </c>
      <c r="L49" s="107">
        <f t="shared" si="23"/>
        <v>964</v>
      </c>
      <c r="M49" s="107">
        <v>2505</v>
      </c>
      <c r="R49" s="281"/>
      <c r="S49" s="281"/>
      <c r="T49" s="281" t="s">
        <v>232</v>
      </c>
      <c r="U49" s="281"/>
      <c r="V49" s="281"/>
      <c r="W49" s="281"/>
      <c r="X49" s="281"/>
      <c r="Y49" s="281"/>
      <c r="Z49" s="281"/>
      <c r="AA49" s="281"/>
    </row>
    <row r="50" spans="1:27" ht="15" customHeight="1">
      <c r="A50" s="106" t="s">
        <v>219</v>
      </c>
      <c r="B50" s="106" t="s">
        <v>233</v>
      </c>
      <c r="C50" s="107">
        <f t="shared" ref="C50:H50" si="24">C30+C29</f>
        <v>-9543</v>
      </c>
      <c r="D50" s="107">
        <f t="shared" si="24"/>
        <v>-10945</v>
      </c>
      <c r="E50" s="107">
        <f t="shared" si="24"/>
        <v>-8726</v>
      </c>
      <c r="F50" s="107">
        <f t="shared" si="24"/>
        <v>-12773</v>
      </c>
      <c r="G50" s="107">
        <f t="shared" si="24"/>
        <v>-9615</v>
      </c>
      <c r="H50" s="107">
        <f t="shared" si="24"/>
        <v>-9474</v>
      </c>
      <c r="I50" s="107">
        <f>I30+I29+1</f>
        <v>-9646</v>
      </c>
      <c r="J50" s="107">
        <f>J30+J29+1</f>
        <v>-14818</v>
      </c>
      <c r="K50" s="107">
        <f>K30+K29</f>
        <v>-14234</v>
      </c>
      <c r="L50" s="107">
        <f t="shared" ref="L50" si="25">L30+L29</f>
        <v>-14672</v>
      </c>
      <c r="M50" s="107">
        <v>-17753</v>
      </c>
      <c r="R50" s="281"/>
      <c r="S50" s="281"/>
      <c r="T50" s="281" t="s">
        <v>45</v>
      </c>
      <c r="U50" s="281"/>
      <c r="V50" s="281"/>
      <c r="W50" s="281"/>
      <c r="X50" s="281"/>
      <c r="Y50" s="281"/>
      <c r="Z50" s="281"/>
      <c r="AA50" s="281"/>
    </row>
    <row r="51" spans="1:27" ht="15" customHeight="1">
      <c r="A51" s="108" t="s">
        <v>58</v>
      </c>
      <c r="B51" s="108" t="s">
        <v>43</v>
      </c>
      <c r="C51" s="109">
        <f t="shared" ref="C51:H51" si="26">SUM(C37:C41,C43:C50)</f>
        <v>475194</v>
      </c>
      <c r="D51" s="109">
        <f t="shared" si="26"/>
        <v>495642</v>
      </c>
      <c r="E51" s="109">
        <f t="shared" si="26"/>
        <v>526905</v>
      </c>
      <c r="F51" s="109">
        <f t="shared" si="26"/>
        <v>515383</v>
      </c>
      <c r="G51" s="109">
        <f t="shared" si="26"/>
        <v>515112</v>
      </c>
      <c r="H51" s="109">
        <f t="shared" si="26"/>
        <v>529760</v>
      </c>
      <c r="I51" s="109">
        <f>SUM(I37:I41,I43:I50)-1</f>
        <v>515650</v>
      </c>
      <c r="J51" s="109">
        <f>SUM(J37:J41,J43:J50)</f>
        <v>497278</v>
      </c>
      <c r="K51" s="109">
        <f>SUM(K37:K41,K43:K50)</f>
        <v>520062</v>
      </c>
      <c r="L51" s="109">
        <f t="shared" ref="L51:M51" si="27">SUM(L37:L41,L43:L50)</f>
        <v>522357</v>
      </c>
      <c r="M51" s="109">
        <f t="shared" si="27"/>
        <v>544047</v>
      </c>
      <c r="R51" s="281"/>
      <c r="S51" s="281"/>
      <c r="T51" s="281"/>
      <c r="U51" s="281"/>
      <c r="V51" s="281"/>
      <c r="W51" s="281"/>
      <c r="X51" s="281"/>
      <c r="Y51" s="281"/>
      <c r="Z51" s="281"/>
      <c r="AA51" s="281"/>
    </row>
    <row r="52" spans="1:27" s="330" customFormat="1" ht="15" customHeight="1">
      <c r="C52" s="359">
        <f>C51-C33</f>
        <v>0</v>
      </c>
      <c r="K52" s="331"/>
    </row>
    <row r="53" spans="1:27" s="330" customFormat="1" ht="15" customHeight="1" thickBot="1">
      <c r="C53" s="287"/>
      <c r="D53" s="104"/>
      <c r="K53" s="331"/>
    </row>
    <row r="54" spans="1:27" s="330" customFormat="1" ht="15" customHeight="1" thickBot="1">
      <c r="A54" s="288" t="s">
        <v>55</v>
      </c>
      <c r="B54" s="288" t="s">
        <v>4</v>
      </c>
      <c r="C54" s="289" t="s">
        <v>190</v>
      </c>
      <c r="D54" s="104" t="s">
        <v>191</v>
      </c>
      <c r="E54" s="289" t="str">
        <f t="shared" ref="E54:K54" si="28">E36</f>
        <v>III Q 2017</v>
      </c>
      <c r="F54" s="289" t="str">
        <f t="shared" si="28"/>
        <v>IV Q 2017</v>
      </c>
      <c r="G54" s="289" t="str">
        <f t="shared" si="28"/>
        <v>I Q 2018</v>
      </c>
      <c r="H54" s="289" t="str">
        <f t="shared" si="28"/>
        <v>II Q 2018</v>
      </c>
      <c r="I54" s="289" t="str">
        <f t="shared" si="28"/>
        <v>III Q 2018</v>
      </c>
      <c r="J54" s="289" t="str">
        <f t="shared" si="28"/>
        <v>IV Q 2018</v>
      </c>
      <c r="K54" s="289" t="str">
        <f t="shared" si="28"/>
        <v>I Q 2019</v>
      </c>
      <c r="L54" s="289" t="s">
        <v>199</v>
      </c>
      <c r="M54" s="289" t="s">
        <v>670</v>
      </c>
    </row>
    <row r="55" spans="1:27" s="330" customFormat="1" ht="15">
      <c r="A55" s="333" t="s">
        <v>661</v>
      </c>
      <c r="B55" s="333" t="s">
        <v>651</v>
      </c>
      <c r="C55" s="107"/>
      <c r="D55" s="107"/>
      <c r="E55" s="107"/>
      <c r="F55" s="107"/>
      <c r="G55" s="107"/>
      <c r="H55" s="107"/>
      <c r="I55" s="107"/>
      <c r="J55" s="107"/>
      <c r="K55" s="107"/>
      <c r="L55" s="107"/>
      <c r="M55" s="107"/>
    </row>
    <row r="56" spans="1:27" s="330" customFormat="1" ht="15" customHeight="1">
      <c r="A56" s="332" t="s">
        <v>650</v>
      </c>
      <c r="B56" s="106" t="s">
        <v>649</v>
      </c>
      <c r="C56" s="334">
        <f t="shared" ref="C56:K56" si="29">C45/1000</f>
        <v>67</v>
      </c>
      <c r="D56" s="334">
        <f t="shared" si="29"/>
        <v>73</v>
      </c>
      <c r="E56" s="334">
        <f t="shared" si="29"/>
        <v>78</v>
      </c>
      <c r="F56" s="334">
        <f t="shared" si="29"/>
        <v>81</v>
      </c>
      <c r="G56" s="334">
        <f t="shared" si="29"/>
        <v>79</v>
      </c>
      <c r="H56" s="334">
        <f t="shared" si="29"/>
        <v>78</v>
      </c>
      <c r="I56" s="334">
        <f t="shared" si="29"/>
        <v>76</v>
      </c>
      <c r="J56" s="334">
        <f t="shared" si="29"/>
        <v>70</v>
      </c>
      <c r="K56" s="334">
        <f t="shared" si="29"/>
        <v>66</v>
      </c>
      <c r="L56" s="334">
        <f>L45/1000+1</f>
        <v>69</v>
      </c>
      <c r="M56" s="334">
        <v>71</v>
      </c>
    </row>
    <row r="57" spans="1:27" s="330" customFormat="1" ht="15" customHeight="1">
      <c r="A57" s="106" t="s">
        <v>56</v>
      </c>
      <c r="B57" s="106" t="s">
        <v>44</v>
      </c>
      <c r="C57" s="107">
        <f>C44/1000</f>
        <v>-2</v>
      </c>
      <c r="D57" s="107">
        <f t="shared" ref="D57:L57" si="30">D44/1000</f>
        <v>-3</v>
      </c>
      <c r="E57" s="107">
        <f t="shared" si="30"/>
        <v>-4</v>
      </c>
      <c r="F57" s="107">
        <f t="shared" si="30"/>
        <v>-3</v>
      </c>
      <c r="G57" s="107">
        <f t="shared" si="30"/>
        <v>-4</v>
      </c>
      <c r="H57" s="107">
        <f t="shared" si="30"/>
        <v>-4</v>
      </c>
      <c r="I57" s="107">
        <f t="shared" si="30"/>
        <v>-4</v>
      </c>
      <c r="J57" s="107">
        <f t="shared" si="30"/>
        <v>0</v>
      </c>
      <c r="K57" s="107">
        <f t="shared" si="30"/>
        <v>-1</v>
      </c>
      <c r="L57" s="107">
        <f t="shared" si="30"/>
        <v>-1</v>
      </c>
      <c r="M57" s="107">
        <v>-1</v>
      </c>
    </row>
    <row r="58" spans="1:27" s="330" customFormat="1" ht="15" customHeight="1">
      <c r="A58" s="106" t="s">
        <v>114</v>
      </c>
      <c r="B58" s="106" t="s">
        <v>113</v>
      </c>
      <c r="C58" s="107">
        <f t="shared" ref="C58:L58" si="31">C47/1000</f>
        <v>19</v>
      </c>
      <c r="D58" s="107">
        <f t="shared" si="31"/>
        <v>20</v>
      </c>
      <c r="E58" s="107">
        <f t="shared" si="31"/>
        <v>24</v>
      </c>
      <c r="F58" s="107">
        <f t="shared" si="31"/>
        <v>14</v>
      </c>
      <c r="G58" s="107">
        <f t="shared" si="31"/>
        <v>15</v>
      </c>
      <c r="H58" s="107">
        <f t="shared" si="31"/>
        <v>17</v>
      </c>
      <c r="I58" s="107">
        <f t="shared" si="31"/>
        <v>13</v>
      </c>
      <c r="J58" s="107">
        <f t="shared" si="31"/>
        <v>14</v>
      </c>
      <c r="K58" s="107">
        <f t="shared" si="31"/>
        <v>16</v>
      </c>
      <c r="L58" s="107">
        <f t="shared" si="31"/>
        <v>11</v>
      </c>
      <c r="M58" s="107">
        <v>14</v>
      </c>
    </row>
    <row r="59" spans="1:27" s="330" customFormat="1" ht="15" customHeight="1">
      <c r="A59" s="106" t="s">
        <v>202</v>
      </c>
      <c r="B59" s="106" t="s">
        <v>203</v>
      </c>
      <c r="C59" s="107">
        <f>C39/1000</f>
        <v>12</v>
      </c>
      <c r="D59" s="107">
        <f t="shared" ref="D59:L59" si="32">D39/1000</f>
        <v>11</v>
      </c>
      <c r="E59" s="107">
        <f t="shared" si="32"/>
        <v>16</v>
      </c>
      <c r="F59" s="107">
        <f t="shared" si="32"/>
        <v>18</v>
      </c>
      <c r="G59" s="107">
        <f t="shared" si="32"/>
        <v>14</v>
      </c>
      <c r="H59" s="107">
        <f t="shared" si="32"/>
        <v>13</v>
      </c>
      <c r="I59" s="107">
        <f t="shared" si="32"/>
        <v>13</v>
      </c>
      <c r="J59" s="107">
        <f t="shared" si="32"/>
        <v>22</v>
      </c>
      <c r="K59" s="107">
        <f t="shared" si="32"/>
        <v>14</v>
      </c>
      <c r="L59" s="107">
        <f t="shared" si="32"/>
        <v>13</v>
      </c>
      <c r="M59" s="107">
        <v>16</v>
      </c>
    </row>
    <row r="60" spans="1:27" s="330" customFormat="1" ht="15" customHeight="1">
      <c r="A60" s="106" t="s">
        <v>657</v>
      </c>
      <c r="B60" s="106" t="s">
        <v>652</v>
      </c>
      <c r="C60" s="107">
        <f t="shared" ref="C60:L60" si="33">C37/1000</f>
        <v>83</v>
      </c>
      <c r="D60" s="107">
        <f t="shared" si="33"/>
        <v>85</v>
      </c>
      <c r="E60" s="107">
        <f t="shared" si="33"/>
        <v>84</v>
      </c>
      <c r="F60" s="107">
        <f t="shared" si="33"/>
        <v>85</v>
      </c>
      <c r="G60" s="107">
        <f t="shared" si="33"/>
        <v>81</v>
      </c>
      <c r="H60" s="107">
        <f t="shared" si="33"/>
        <v>80</v>
      </c>
      <c r="I60" s="107">
        <f t="shared" si="33"/>
        <v>76</v>
      </c>
      <c r="J60" s="107">
        <f t="shared" si="33"/>
        <v>80</v>
      </c>
      <c r="K60" s="107">
        <f t="shared" si="33"/>
        <v>81</v>
      </c>
      <c r="L60" s="107">
        <f t="shared" si="33"/>
        <v>81</v>
      </c>
      <c r="M60" s="107">
        <v>82</v>
      </c>
    </row>
    <row r="61" spans="1:27" s="330" customFormat="1" ht="15" customHeight="1">
      <c r="A61" s="106" t="s">
        <v>658</v>
      </c>
      <c r="B61" s="106" t="s">
        <v>653</v>
      </c>
      <c r="C61" s="107">
        <f t="shared" ref="C61:L61" si="34">C40/1000</f>
        <v>78</v>
      </c>
      <c r="D61" s="107">
        <f t="shared" si="34"/>
        <v>85</v>
      </c>
      <c r="E61" s="107">
        <f t="shared" si="34"/>
        <v>92</v>
      </c>
      <c r="F61" s="107">
        <f t="shared" si="34"/>
        <v>91</v>
      </c>
      <c r="G61" s="107">
        <f t="shared" si="34"/>
        <v>89</v>
      </c>
      <c r="H61" s="107">
        <f t="shared" si="34"/>
        <v>101</v>
      </c>
      <c r="I61" s="107">
        <f t="shared" si="34"/>
        <v>97</v>
      </c>
      <c r="J61" s="107">
        <f t="shared" si="34"/>
        <v>110</v>
      </c>
      <c r="K61" s="107">
        <f t="shared" si="34"/>
        <v>107</v>
      </c>
      <c r="L61" s="107">
        <f t="shared" si="34"/>
        <v>114</v>
      </c>
      <c r="M61" s="107">
        <v>112</v>
      </c>
    </row>
    <row r="62" spans="1:27" s="330" customFormat="1" ht="15" customHeight="1">
      <c r="A62" s="106" t="s">
        <v>659</v>
      </c>
      <c r="B62" s="106" t="s">
        <v>654</v>
      </c>
      <c r="C62" s="107">
        <f t="shared" ref="C62:L62" si="35">C41/1000</f>
        <v>88</v>
      </c>
      <c r="D62" s="107">
        <f t="shared" si="35"/>
        <v>92</v>
      </c>
      <c r="E62" s="107">
        <f t="shared" si="35"/>
        <v>93</v>
      </c>
      <c r="F62" s="107">
        <f t="shared" si="35"/>
        <v>99</v>
      </c>
      <c r="G62" s="107">
        <f t="shared" si="35"/>
        <v>94</v>
      </c>
      <c r="H62" s="107">
        <f t="shared" si="35"/>
        <v>96</v>
      </c>
      <c r="I62" s="107">
        <f t="shared" si="35"/>
        <v>97</v>
      </c>
      <c r="J62" s="107">
        <f t="shared" si="35"/>
        <v>99</v>
      </c>
      <c r="K62" s="107">
        <f t="shared" si="35"/>
        <v>94</v>
      </c>
      <c r="L62" s="107">
        <f t="shared" si="35"/>
        <v>98</v>
      </c>
      <c r="M62" s="107">
        <v>101</v>
      </c>
    </row>
    <row r="63" spans="1:27" s="330" customFormat="1" ht="15" customHeight="1">
      <c r="A63" s="106" t="s">
        <v>660</v>
      </c>
      <c r="B63" s="106" t="s">
        <v>655</v>
      </c>
      <c r="C63" s="107">
        <f t="shared" ref="C63:L63" si="36">(C38+C48)/1000</f>
        <v>57</v>
      </c>
      <c r="D63" s="107">
        <f t="shared" si="36"/>
        <v>48</v>
      </c>
      <c r="E63" s="107">
        <f t="shared" si="36"/>
        <v>64</v>
      </c>
      <c r="F63" s="107">
        <f t="shared" si="36"/>
        <v>58</v>
      </c>
      <c r="G63" s="107">
        <f t="shared" si="36"/>
        <v>70</v>
      </c>
      <c r="H63" s="107">
        <f t="shared" si="36"/>
        <v>72</v>
      </c>
      <c r="I63" s="107">
        <f t="shared" si="36"/>
        <v>80</v>
      </c>
      <c r="J63" s="107">
        <f t="shared" si="36"/>
        <v>42</v>
      </c>
      <c r="K63" s="107">
        <f t="shared" si="36"/>
        <v>77</v>
      </c>
      <c r="L63" s="107">
        <f t="shared" si="36"/>
        <v>63</v>
      </c>
      <c r="M63" s="107">
        <v>75</v>
      </c>
    </row>
    <row r="64" spans="1:27" s="330" customFormat="1" ht="15" customHeight="1">
      <c r="A64" s="106" t="s">
        <v>57</v>
      </c>
      <c r="B64" s="106" t="s">
        <v>656</v>
      </c>
      <c r="C64" s="107">
        <f t="shared" ref="C64:L64" si="37">C46/1000</f>
        <v>49</v>
      </c>
      <c r="D64" s="107">
        <f t="shared" si="37"/>
        <v>54</v>
      </c>
      <c r="E64" s="107">
        <f t="shared" si="37"/>
        <v>48</v>
      </c>
      <c r="F64" s="107">
        <f t="shared" si="37"/>
        <v>47</v>
      </c>
      <c r="G64" s="107">
        <f t="shared" si="37"/>
        <v>48</v>
      </c>
      <c r="H64" s="107">
        <f t="shared" si="37"/>
        <v>52</v>
      </c>
      <c r="I64" s="107">
        <f t="shared" si="37"/>
        <v>45</v>
      </c>
      <c r="J64" s="107">
        <f t="shared" si="37"/>
        <v>37</v>
      </c>
      <c r="K64" s="107">
        <f t="shared" si="37"/>
        <v>44</v>
      </c>
      <c r="L64" s="107">
        <f t="shared" si="37"/>
        <v>53</v>
      </c>
      <c r="M64" s="107">
        <v>53</v>
      </c>
    </row>
    <row r="65" spans="1:13" s="330" customFormat="1" ht="15" customHeight="1">
      <c r="A65" s="106" t="s">
        <v>219</v>
      </c>
      <c r="B65" s="106" t="s">
        <v>45</v>
      </c>
      <c r="C65" s="107">
        <f>(C50+C43+C49)/1000+1</f>
        <v>24</v>
      </c>
      <c r="D65" s="107">
        <f>(D50+D43+D49)/1000+1</f>
        <v>30</v>
      </c>
      <c r="E65" s="107">
        <f>(E50+E43+E49)/1000-1</f>
        <v>32</v>
      </c>
      <c r="F65" s="107">
        <f>(F50+F43+F49)/1000+1</f>
        <v>25</v>
      </c>
      <c r="G65" s="107">
        <f>(G50+G43+G49)/1000+1</f>
        <v>29</v>
      </c>
      <c r="H65" s="107">
        <f>(H50+H43+H49)/1000-1</f>
        <v>24</v>
      </c>
      <c r="I65" s="107">
        <f>(I50+I43+I49)/1000-2</f>
        <v>23</v>
      </c>
      <c r="J65" s="107">
        <f>(J50+J43+J49)/1000</f>
        <v>23</v>
      </c>
      <c r="K65" s="107">
        <f>(K50+K43+K49)/1000</f>
        <v>22</v>
      </c>
      <c r="L65" s="107">
        <f t="shared" ref="L65" si="38">(L50+L43+L49)/1000</f>
        <v>21</v>
      </c>
      <c r="M65" s="107">
        <v>21</v>
      </c>
    </row>
    <row r="66" spans="1:13" ht="15" customHeight="1">
      <c r="A66" s="108" t="s">
        <v>58</v>
      </c>
      <c r="B66" s="108" t="s">
        <v>43</v>
      </c>
      <c r="C66" s="109">
        <f>SUM(C56:C65)</f>
        <v>475</v>
      </c>
      <c r="D66" s="109">
        <f t="shared" ref="D66:M66" si="39">SUM(D56:D65)</f>
        <v>495</v>
      </c>
      <c r="E66" s="109">
        <f t="shared" si="39"/>
        <v>527</v>
      </c>
      <c r="F66" s="109">
        <f t="shared" si="39"/>
        <v>515</v>
      </c>
      <c r="G66" s="109">
        <f t="shared" si="39"/>
        <v>515</v>
      </c>
      <c r="H66" s="109">
        <f t="shared" si="39"/>
        <v>529</v>
      </c>
      <c r="I66" s="109">
        <f t="shared" si="39"/>
        <v>516</v>
      </c>
      <c r="J66" s="109">
        <f t="shared" si="39"/>
        <v>497</v>
      </c>
      <c r="K66" s="109">
        <f t="shared" si="39"/>
        <v>520</v>
      </c>
      <c r="L66" s="109">
        <f t="shared" si="39"/>
        <v>522</v>
      </c>
      <c r="M66" s="109">
        <f t="shared" si="39"/>
        <v>544</v>
      </c>
    </row>
    <row r="67" spans="1:13" s="281" customFormat="1" ht="15" customHeight="1">
      <c r="B67" s="281" t="s">
        <v>662</v>
      </c>
      <c r="C67" s="358" t="e">
        <f>#REF!/1000</f>
        <v>#REF!</v>
      </c>
      <c r="D67" s="358" t="e">
        <f>#REF!/1000</f>
        <v>#REF!</v>
      </c>
      <c r="E67" s="358" t="e">
        <f>#REF!/1000</f>
        <v>#REF!</v>
      </c>
      <c r="F67" s="358" t="e">
        <f>#REF!/1000</f>
        <v>#REF!</v>
      </c>
      <c r="G67" s="358" t="e">
        <f>#REF!/1000</f>
        <v>#REF!</v>
      </c>
      <c r="H67" s="358" t="e">
        <f>#REF!/1000</f>
        <v>#REF!</v>
      </c>
      <c r="I67" s="358" t="e">
        <f>#REF!/1000</f>
        <v>#REF!</v>
      </c>
      <c r="J67" s="358" t="e">
        <f>#REF!/1000</f>
        <v>#REF!</v>
      </c>
      <c r="K67" s="358" t="e">
        <f>#REF!/1000</f>
        <v>#REF!</v>
      </c>
      <c r="L67" s="358">
        <v>522</v>
      </c>
    </row>
    <row r="68" spans="1:13" ht="15" customHeight="1"/>
    <row r="69" spans="1:13" ht="15" customHeight="1"/>
    <row r="70" spans="1:13" ht="15" customHeight="1"/>
    <row r="71" spans="1:13" ht="15" customHeight="1"/>
    <row r="72" spans="1:13" ht="15" customHeight="1"/>
    <row r="73" spans="1:13" ht="15" customHeight="1"/>
    <row r="74" spans="1:13" ht="15" customHeight="1"/>
    <row r="75" spans="1:13" ht="15" customHeight="1"/>
    <row r="76" spans="1:13" ht="15" customHeight="1"/>
    <row r="77" spans="1:13" ht="15" customHeight="1"/>
    <row r="78" spans="1:13" ht="15" customHeight="1"/>
    <row r="79" spans="1:13" ht="15" customHeight="1"/>
    <row r="80" spans="1:1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DA78CF1-615A-4626-9893-6751995631A4}" scale="70" showGridLines="0" fitToPage="1" showRuler="0" topLeftCell="A25">
      <selection activeCell="H62" sqref="H62"/>
      <pageMargins left="0.75" right="0.75" top="1" bottom="1" header="0.5" footer="0.5"/>
      <pageSetup paperSize="9" scale="71" fitToHeight="0" orientation="landscape" r:id="rId1"/>
      <headerFooter alignWithMargins="0"/>
    </customSheetView>
    <customSheetView guid="{899D69CD-4B7E-42BC-9944-5BD922EB798C}" scale="70" showGridLines="0" fitToPage="1" showRuler="0" topLeftCell="B31">
      <selection activeCell="N21" sqref="N21"/>
      <pageMargins left="0.75" right="0.75" top="1" bottom="1" header="0.5" footer="0.5"/>
      <pageSetup paperSize="9" scale="71" fitToHeight="0" orientation="landscape" r:id="rId2"/>
      <headerFooter alignWithMargins="0"/>
    </customSheetView>
    <customSheetView guid="{687A4863-1825-4D63-B732-E76682E6DE4F}" scale="70" showGridLines="0" fitToPage="1" showRuler="0" topLeftCell="B31">
      <selection activeCell="N21" sqref="N21"/>
      <pageMargins left="0.75" right="0.75" top="1" bottom="1" header="0.5" footer="0.5"/>
      <pageSetup paperSize="9" scale="71" fitToHeight="0" orientation="landscape" r:id="rId3"/>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4"/>
      <headerFooter alignWithMargins="0"/>
    </customSheetView>
    <customSheetView guid="{25FAB884-5E17-4008-8139-33D910C7DEFE}" scale="80" showGridLines="0" fitToPage="1" showRuler="0">
      <selection activeCell="D60" sqref="D60"/>
      <pageMargins left="0.75" right="0.75" top="1" bottom="1" header="0.5" footer="0.5"/>
      <pageSetup paperSize="9" scale="71" fitToHeight="0" orientation="landscape" r:id="rId5"/>
      <headerFooter alignWithMargins="0"/>
    </customSheetView>
    <customSheetView guid="{9AF4A83C-CF57-4B40-8A74-6A0EA6C2FE5C}" scale="70" showGridLines="0" fitToPage="1" showRuler="0" topLeftCell="A22">
      <selection activeCell="Q50" sqref="Q50"/>
      <pageMargins left="0.75" right="0.75" top="1" bottom="1" header="0.5" footer="0.5"/>
      <pageSetup paperSize="9" scale="71" fitToHeight="0" orientation="landscape" r:id="rId6"/>
      <headerFooter alignWithMargins="0"/>
    </customSheetView>
  </customSheetViews>
  <pageMargins left="0.75" right="0.75" top="1" bottom="1" header="0.5" footer="0.5"/>
  <pageSetup paperSize="9" scale="71" fitToHeight="0" orientation="landscape"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
  <sheetViews>
    <sheetView showGridLines="0" showRuler="0" zoomScale="70" zoomScaleNormal="90" workbookViewId="0">
      <pane xSplit="1" topLeftCell="B1" activePane="topRight" state="frozen"/>
      <selection pane="topRight" activeCell="F38" sqref="F38"/>
    </sheetView>
  </sheetViews>
  <sheetFormatPr defaultColWidth="9.140625" defaultRowHeight="14.25"/>
  <cols>
    <col min="1" max="2" width="49.7109375" style="83" customWidth="1"/>
    <col min="3" max="8" width="14.85546875" style="83" customWidth="1"/>
    <col min="9" max="9" width="18.7109375" style="83" customWidth="1"/>
    <col min="10" max="13" width="16.28515625" style="83" customWidth="1"/>
    <col min="14" max="20" width="9.140625" style="83" customWidth="1"/>
    <col min="21" max="16384" width="9.140625" style="83"/>
  </cols>
  <sheetData>
    <row r="1" spans="1:19" ht="36.6" customHeight="1" thickBot="1">
      <c r="A1" s="54" t="s">
        <v>59</v>
      </c>
      <c r="B1" s="54" t="s">
        <v>384</v>
      </c>
      <c r="C1" s="90" t="s">
        <v>115</v>
      </c>
      <c r="D1" s="90" t="s">
        <v>111</v>
      </c>
      <c r="E1" s="90" t="s">
        <v>116</v>
      </c>
      <c r="F1" s="90" t="s">
        <v>117</v>
      </c>
      <c r="G1" s="90" t="s">
        <v>118</v>
      </c>
      <c r="H1" s="90" t="s">
        <v>136</v>
      </c>
      <c r="I1" s="90" t="s">
        <v>137</v>
      </c>
      <c r="J1" s="90" t="s">
        <v>146</v>
      </c>
      <c r="K1" s="90" t="s">
        <v>156</v>
      </c>
      <c r="L1" s="90" t="s">
        <v>632</v>
      </c>
      <c r="M1" s="90" t="s">
        <v>669</v>
      </c>
      <c r="N1" s="82"/>
      <c r="O1" s="82"/>
      <c r="P1" s="82"/>
      <c r="Q1" s="82"/>
      <c r="R1" s="82"/>
      <c r="S1" s="82"/>
    </row>
    <row r="2" spans="1:19" ht="15" customHeight="1">
      <c r="A2" s="91" t="s">
        <v>234</v>
      </c>
      <c r="B2" s="86" t="s">
        <v>385</v>
      </c>
      <c r="C2" s="87">
        <v>-313223</v>
      </c>
      <c r="D2" s="87">
        <v>-317819</v>
      </c>
      <c r="E2" s="87">
        <v>-325457</v>
      </c>
      <c r="F2" s="87">
        <v>-336586</v>
      </c>
      <c r="G2" s="87">
        <v>-324869</v>
      </c>
      <c r="H2" s="87">
        <v>-336786</v>
      </c>
      <c r="I2" s="87">
        <v>-355258</v>
      </c>
      <c r="J2" s="87">
        <v>-387929</v>
      </c>
      <c r="K2" s="312">
        <v>-365099</v>
      </c>
      <c r="L2" s="312">
        <v>-373083</v>
      </c>
      <c r="M2" s="312">
        <v>-364128</v>
      </c>
    </row>
    <row r="3" spans="1:19" ht="15" customHeight="1">
      <c r="A3" s="91" t="s">
        <v>238</v>
      </c>
      <c r="B3" s="86" t="s">
        <v>386</v>
      </c>
      <c r="C3" s="87">
        <v>-58065</v>
      </c>
      <c r="D3" s="87">
        <v>-55758</v>
      </c>
      <c r="E3" s="87">
        <v>-53343</v>
      </c>
      <c r="F3" s="87">
        <v>-49767</v>
      </c>
      <c r="G3" s="87">
        <v>-59367</v>
      </c>
      <c r="H3" s="87">
        <v>-58364</v>
      </c>
      <c r="I3" s="87">
        <v>-57479</v>
      </c>
      <c r="J3" s="87">
        <v>-58166</v>
      </c>
      <c r="K3" s="312">
        <v>-68093</v>
      </c>
      <c r="L3" s="312">
        <v>-64931</v>
      </c>
      <c r="M3" s="312">
        <v>-59348</v>
      </c>
    </row>
    <row r="4" spans="1:19" ht="15" customHeight="1">
      <c r="A4" s="91" t="s">
        <v>235</v>
      </c>
      <c r="B4" s="86" t="s">
        <v>387</v>
      </c>
      <c r="C4" s="87">
        <v>-2480</v>
      </c>
      <c r="D4" s="87">
        <v>-5022</v>
      </c>
      <c r="E4" s="87">
        <v>-2827</v>
      </c>
      <c r="F4" s="87">
        <v>-8401</v>
      </c>
      <c r="G4" s="87">
        <v>-2877</v>
      </c>
      <c r="H4" s="87">
        <v>-4740</v>
      </c>
      <c r="I4" s="87">
        <v>-3271</v>
      </c>
      <c r="J4" s="87">
        <v>-9982</v>
      </c>
      <c r="K4" s="312">
        <v>-2527</v>
      </c>
      <c r="L4" s="312">
        <v>-4323</v>
      </c>
      <c r="M4" s="312">
        <v>-4051</v>
      </c>
    </row>
    <row r="5" spans="1:19" ht="15" customHeight="1">
      <c r="A5" s="91" t="s">
        <v>236</v>
      </c>
      <c r="B5" s="86" t="s">
        <v>388</v>
      </c>
      <c r="C5" s="87">
        <v>-8395</v>
      </c>
      <c r="D5" s="87">
        <v>-9900</v>
      </c>
      <c r="E5" s="87">
        <v>-8782</v>
      </c>
      <c r="F5" s="87">
        <v>-12628</v>
      </c>
      <c r="G5" s="87">
        <v>-8299</v>
      </c>
      <c r="H5" s="87">
        <v>-9594</v>
      </c>
      <c r="I5" s="87">
        <v>-9548</v>
      </c>
      <c r="J5" s="87">
        <v>-13044</v>
      </c>
      <c r="K5" s="312">
        <v>-8896</v>
      </c>
      <c r="L5" s="312">
        <v>-9476</v>
      </c>
      <c r="M5" s="312">
        <v>-9990</v>
      </c>
    </row>
    <row r="6" spans="1:19" ht="33" customHeight="1">
      <c r="A6" s="91" t="s">
        <v>237</v>
      </c>
      <c r="B6" s="100" t="s">
        <v>389</v>
      </c>
      <c r="C6" s="87">
        <v>-624</v>
      </c>
      <c r="D6" s="87">
        <v>-620</v>
      </c>
      <c r="E6" s="87">
        <v>-625</v>
      </c>
      <c r="F6" s="87">
        <v>7705</v>
      </c>
      <c r="G6" s="87">
        <v>-579</v>
      </c>
      <c r="H6" s="87">
        <v>16487</v>
      </c>
      <c r="I6" s="87">
        <v>-205</v>
      </c>
      <c r="J6" s="87">
        <v>13428</v>
      </c>
      <c r="K6" s="312">
        <v>-5</v>
      </c>
      <c r="L6" s="312">
        <v>-4</v>
      </c>
      <c r="M6" s="312">
        <v>-115</v>
      </c>
      <c r="O6" s="312"/>
      <c r="P6" s="312"/>
    </row>
    <row r="7" spans="1:19" ht="15" customHeight="1">
      <c r="A7" s="91" t="s">
        <v>239</v>
      </c>
      <c r="B7" s="86" t="s">
        <v>390</v>
      </c>
      <c r="C7" s="87">
        <v>0</v>
      </c>
      <c r="D7" s="87">
        <v>0</v>
      </c>
      <c r="E7" s="87">
        <v>0</v>
      </c>
      <c r="F7" s="87">
        <v>0</v>
      </c>
      <c r="G7" s="87">
        <v>0</v>
      </c>
      <c r="H7" s="87">
        <v>0</v>
      </c>
      <c r="I7" s="87">
        <v>0</v>
      </c>
      <c r="J7" s="87">
        <v>0</v>
      </c>
      <c r="K7" s="312">
        <v>-80000</v>
      </c>
      <c r="L7" s="312">
        <v>-6320</v>
      </c>
      <c r="M7" s="312">
        <v>-1860</v>
      </c>
    </row>
    <row r="8" spans="1:19" s="2" customFormat="1" ht="15">
      <c r="A8" s="111" t="s">
        <v>382</v>
      </c>
      <c r="B8" s="111" t="s">
        <v>391</v>
      </c>
      <c r="C8" s="112">
        <f t="shared" ref="C8:L8" si="0">SUM(C2:C7)</f>
        <v>-382787</v>
      </c>
      <c r="D8" s="112">
        <f t="shared" si="0"/>
        <v>-389119</v>
      </c>
      <c r="E8" s="112">
        <f t="shared" si="0"/>
        <v>-391034</v>
      </c>
      <c r="F8" s="112">
        <f t="shared" si="0"/>
        <v>-399677</v>
      </c>
      <c r="G8" s="112">
        <f t="shared" si="0"/>
        <v>-395991</v>
      </c>
      <c r="H8" s="112">
        <f t="shared" si="0"/>
        <v>-392997</v>
      </c>
      <c r="I8" s="112">
        <f t="shared" si="0"/>
        <v>-425761</v>
      </c>
      <c r="J8" s="112">
        <f t="shared" si="0"/>
        <v>-455693</v>
      </c>
      <c r="K8" s="61">
        <f t="shared" si="0"/>
        <v>-524620</v>
      </c>
      <c r="L8" s="61">
        <f t="shared" si="0"/>
        <v>-458137</v>
      </c>
      <c r="M8" s="61">
        <f t="shared" ref="M8" si="1">SUM(M2:M7)</f>
        <v>-439492</v>
      </c>
    </row>
    <row r="9" spans="1:19" ht="15" customHeight="1">
      <c r="A9" s="92"/>
      <c r="B9" s="85"/>
    </row>
    <row r="10" spans="1:19" ht="15" customHeight="1">
      <c r="A10" s="92"/>
      <c r="B10" s="85"/>
    </row>
    <row r="11" spans="1:19" ht="23.25" customHeight="1" thickBot="1">
      <c r="A11" s="54" t="s">
        <v>381</v>
      </c>
      <c r="B11" s="54" t="s">
        <v>392</v>
      </c>
      <c r="C11" s="90" t="s">
        <v>115</v>
      </c>
      <c r="D11" s="90" t="s">
        <v>111</v>
      </c>
      <c r="E11" s="90" t="s">
        <v>116</v>
      </c>
      <c r="F11" s="90" t="s">
        <v>117</v>
      </c>
      <c r="G11" s="90" t="s">
        <v>118</v>
      </c>
      <c r="H11" s="90" t="s">
        <v>136</v>
      </c>
      <c r="I11" s="90" t="s">
        <v>137</v>
      </c>
      <c r="J11" s="90" t="s">
        <v>146</v>
      </c>
      <c r="K11" s="90" t="s">
        <v>156</v>
      </c>
      <c r="L11" s="90" t="s">
        <v>632</v>
      </c>
      <c r="M11" s="90" t="str">
        <f>M1</f>
        <v>3Q 2019</v>
      </c>
      <c r="N11" s="82"/>
      <c r="O11" s="82"/>
      <c r="P11" s="82"/>
      <c r="Q11" s="82"/>
      <c r="R11" s="82"/>
      <c r="S11" s="82"/>
    </row>
    <row r="12" spans="1:19" ht="15" customHeight="1">
      <c r="A12" s="91" t="s">
        <v>240</v>
      </c>
      <c r="B12" s="86" t="s">
        <v>398</v>
      </c>
      <c r="C12" s="87">
        <v>-12876</v>
      </c>
      <c r="D12" s="87">
        <v>-11748</v>
      </c>
      <c r="E12" s="87">
        <v>-14672</v>
      </c>
      <c r="F12" s="87">
        <v>-13615</v>
      </c>
      <c r="G12" s="87">
        <v>-12855</v>
      </c>
      <c r="H12" s="87">
        <v>-20043</v>
      </c>
      <c r="I12" s="87">
        <v>-15324</v>
      </c>
      <c r="J12" s="87">
        <v>-16474</v>
      </c>
      <c r="K12" s="312">
        <v>-15747</v>
      </c>
      <c r="L12" s="312">
        <v>-15742</v>
      </c>
      <c r="M12" s="312">
        <f>'[89]noty rachunkowe'!$B$94</f>
        <v>-14422</v>
      </c>
    </row>
    <row r="13" spans="1:19" ht="15" customHeight="1">
      <c r="A13" s="91" t="s">
        <v>241</v>
      </c>
      <c r="B13" s="86" t="s">
        <v>399</v>
      </c>
      <c r="C13" s="87">
        <v>-54010</v>
      </c>
      <c r="D13" s="87">
        <v>-54373</v>
      </c>
      <c r="E13" s="87">
        <v>-54775</v>
      </c>
      <c r="F13" s="87">
        <v>-49889</v>
      </c>
      <c r="G13" s="87">
        <v>-60331</v>
      </c>
      <c r="H13" s="87">
        <v>-80520</v>
      </c>
      <c r="I13" s="87">
        <v>-75179</v>
      </c>
      <c r="J13" s="87">
        <v>-28406</v>
      </c>
      <c r="K13" s="312">
        <v>-77507</v>
      </c>
      <c r="L13" s="312">
        <v>-78060</v>
      </c>
      <c r="M13" s="312">
        <f>'[89]noty rachunkowe'!$B$92</f>
        <v>-80745</v>
      </c>
    </row>
    <row r="14" spans="1:19" ht="15" customHeight="1">
      <c r="A14" s="91" t="s">
        <v>242</v>
      </c>
      <c r="B14" s="86" t="s">
        <v>400</v>
      </c>
      <c r="C14" s="87">
        <v>-13314</v>
      </c>
      <c r="D14" s="87">
        <v>-11378</v>
      </c>
      <c r="E14" s="87">
        <v>-13908</v>
      </c>
      <c r="F14" s="87">
        <v>-26974</v>
      </c>
      <c r="G14" s="87">
        <v>-18862</v>
      </c>
      <c r="H14" s="87">
        <v>-23433</v>
      </c>
      <c r="I14" s="87">
        <v>-20063</v>
      </c>
      <c r="J14" s="87">
        <v>-27315</v>
      </c>
      <c r="K14" s="312">
        <v>-14522</v>
      </c>
      <c r="L14" s="312">
        <v>-21059</v>
      </c>
      <c r="M14" s="312">
        <f>'[89]noty rachunkowe'!$B$95</f>
        <v>-22522</v>
      </c>
    </row>
    <row r="15" spans="1:19" ht="15" customHeight="1">
      <c r="A15" s="91" t="s">
        <v>243</v>
      </c>
      <c r="B15" s="86" t="s">
        <v>401</v>
      </c>
      <c r="C15" s="87">
        <v>-8126</v>
      </c>
      <c r="D15" s="87">
        <v>-8131</v>
      </c>
      <c r="E15" s="87">
        <v>-7509</v>
      </c>
      <c r="F15" s="87">
        <v>-9821</v>
      </c>
      <c r="G15" s="87">
        <v>-8507</v>
      </c>
      <c r="H15" s="87">
        <v>-9020</v>
      </c>
      <c r="I15" s="87">
        <v>-7254</v>
      </c>
      <c r="J15" s="87">
        <v>-12496</v>
      </c>
      <c r="K15" s="312">
        <v>-9635</v>
      </c>
      <c r="L15" s="312">
        <v>-10536</v>
      </c>
      <c r="M15" s="312">
        <f>'[89]noty rachunkowe'!$B$99</f>
        <v>-10717</v>
      </c>
    </row>
    <row r="16" spans="1:19" ht="15" customHeight="1">
      <c r="A16" s="91" t="s">
        <v>244</v>
      </c>
      <c r="B16" s="86" t="s">
        <v>402</v>
      </c>
      <c r="C16" s="87">
        <v>-3587</v>
      </c>
      <c r="D16" s="87">
        <v>-3087</v>
      </c>
      <c r="E16" s="87">
        <v>-3900</v>
      </c>
      <c r="F16" s="87">
        <v>-3563</v>
      </c>
      <c r="G16" s="87">
        <v>-10808</v>
      </c>
      <c r="H16" s="87">
        <v>-7629</v>
      </c>
      <c r="I16" s="87">
        <v>-7325</v>
      </c>
      <c r="J16" s="87">
        <v>1587</v>
      </c>
      <c r="K16" s="312">
        <v>-958</v>
      </c>
      <c r="L16" s="312">
        <v>-4770</v>
      </c>
      <c r="M16" s="312">
        <f>'[89]noty rachunkowe'!$B$103</f>
        <v>-6920</v>
      </c>
    </row>
    <row r="17" spans="1:18" ht="15" customHeight="1">
      <c r="A17" s="91" t="s">
        <v>393</v>
      </c>
      <c r="B17" s="86" t="s">
        <v>403</v>
      </c>
      <c r="C17" s="87">
        <v>-20821</v>
      </c>
      <c r="D17" s="87">
        <v>-20231</v>
      </c>
      <c r="E17" s="87">
        <v>-23224</v>
      </c>
      <c r="F17" s="87">
        <v>-40340</v>
      </c>
      <c r="G17" s="87">
        <v>-36102</v>
      </c>
      <c r="H17" s="87">
        <v>-37999</v>
      </c>
      <c r="I17" s="87">
        <v>-31530</v>
      </c>
      <c r="J17" s="87">
        <v>-47374</v>
      </c>
      <c r="K17" s="312">
        <v>-40571</v>
      </c>
      <c r="L17" s="312">
        <v>-45574</v>
      </c>
      <c r="M17" s="312">
        <f>'[89]noty rachunkowe'!$B$97</f>
        <v>-41814</v>
      </c>
    </row>
    <row r="18" spans="1:18" ht="15" customHeight="1">
      <c r="A18" s="91" t="s">
        <v>644</v>
      </c>
      <c r="B18" s="86" t="s">
        <v>404</v>
      </c>
      <c r="C18" s="87">
        <v>-6765</v>
      </c>
      <c r="D18" s="87">
        <v>-7098</v>
      </c>
      <c r="E18" s="87">
        <v>-7602</v>
      </c>
      <c r="F18" s="87">
        <v>-3821</v>
      </c>
      <c r="G18" s="87">
        <v>-7083</v>
      </c>
      <c r="H18" s="87">
        <v>-7698</v>
      </c>
      <c r="I18" s="87">
        <v>-6726</v>
      </c>
      <c r="J18" s="87">
        <v>-5849</v>
      </c>
      <c r="K18" s="312">
        <v>-7380</v>
      </c>
      <c r="L18" s="312">
        <v>-7650</v>
      </c>
      <c r="M18" s="312">
        <f>'[89]noty rachunkowe'!$B$102</f>
        <v>-7514</v>
      </c>
    </row>
    <row r="19" spans="1:18" s="84" customFormat="1" ht="15" customHeight="1">
      <c r="A19" s="91" t="s">
        <v>394</v>
      </c>
      <c r="B19" s="290" t="s">
        <v>405</v>
      </c>
      <c r="C19" s="99">
        <v>-86295</v>
      </c>
      <c r="D19" s="99">
        <v>-87668</v>
      </c>
      <c r="E19" s="99">
        <v>-81112</v>
      </c>
      <c r="F19" s="99">
        <v>-93215</v>
      </c>
      <c r="G19" s="99">
        <v>-84167</v>
      </c>
      <c r="H19" s="99">
        <v>-84204</v>
      </c>
      <c r="I19" s="99">
        <v>-84653</v>
      </c>
      <c r="J19" s="99">
        <v>-93181</v>
      </c>
      <c r="K19" s="312">
        <v>-49625</v>
      </c>
      <c r="L19" s="312">
        <v>-34252</v>
      </c>
      <c r="M19" s="312">
        <f>'[89]noty rachunkowe'!$B$86</f>
        <v>-32849</v>
      </c>
    </row>
    <row r="20" spans="1:18" ht="33" customHeight="1">
      <c r="A20" s="91" t="s">
        <v>245</v>
      </c>
      <c r="B20" s="100" t="s">
        <v>406</v>
      </c>
      <c r="C20" s="87">
        <v>-105152</v>
      </c>
      <c r="D20" s="87">
        <v>-70153</v>
      </c>
      <c r="E20" s="87">
        <v>-24541</v>
      </c>
      <c r="F20" s="87">
        <v>-24322</v>
      </c>
      <c r="G20" s="87">
        <v>-163630</v>
      </c>
      <c r="H20" s="87">
        <v>-3351</v>
      </c>
      <c r="I20" s="87">
        <v>-24742</v>
      </c>
      <c r="J20" s="87">
        <v>-28093</v>
      </c>
      <c r="K20" s="312">
        <v>-227995</v>
      </c>
      <c r="L20" s="312">
        <v>-29111</v>
      </c>
      <c r="M20" s="312">
        <f>'[89]noty rachunkowe'!$B$93</f>
        <v>-28041</v>
      </c>
    </row>
    <row r="21" spans="1:18" ht="15" customHeight="1">
      <c r="A21" s="91" t="s">
        <v>246</v>
      </c>
      <c r="B21" s="86" t="s">
        <v>407</v>
      </c>
      <c r="C21" s="87">
        <v>-30598</v>
      </c>
      <c r="D21" s="87">
        <v>-32056</v>
      </c>
      <c r="E21" s="87">
        <v>-25584</v>
      </c>
      <c r="F21" s="87">
        <v>-45668</v>
      </c>
      <c r="G21" s="87">
        <v>-25464</v>
      </c>
      <c r="H21" s="87">
        <v>-43050</v>
      </c>
      <c r="I21" s="87">
        <v>-59360</v>
      </c>
      <c r="J21" s="87">
        <v>-61444</v>
      </c>
      <c r="K21" s="312">
        <v>-34702</v>
      </c>
      <c r="L21" s="312">
        <v>-43143</v>
      </c>
      <c r="M21" s="312">
        <f>'[89]noty rachunkowe'!$B$91</f>
        <v>-40751</v>
      </c>
    </row>
    <row r="22" spans="1:18" ht="15" customHeight="1">
      <c r="A22" s="91" t="s">
        <v>395</v>
      </c>
      <c r="B22" s="86" t="s">
        <v>408</v>
      </c>
      <c r="C22" s="87">
        <v>-16399</v>
      </c>
      <c r="D22" s="87">
        <v>-16733</v>
      </c>
      <c r="E22" s="87">
        <v>-16052</v>
      </c>
      <c r="F22" s="87">
        <v>-18172</v>
      </c>
      <c r="G22" s="87">
        <v>-15241</v>
      </c>
      <c r="H22" s="87">
        <v>-16955</v>
      </c>
      <c r="I22" s="87">
        <v>-17067</v>
      </c>
      <c r="J22" s="87">
        <v>-22200</v>
      </c>
      <c r="K22" s="312">
        <v>-19188</v>
      </c>
      <c r="L22" s="312">
        <v>-14261</v>
      </c>
      <c r="M22" s="312">
        <f>'[89]noty rachunkowe'!$B$96</f>
        <v>-19287</v>
      </c>
    </row>
    <row r="23" spans="1:18" ht="15" customHeight="1">
      <c r="A23" s="91" t="s">
        <v>247</v>
      </c>
      <c r="B23" s="86" t="s">
        <v>409</v>
      </c>
      <c r="C23" s="87">
        <v>-3609</v>
      </c>
      <c r="D23" s="87">
        <v>-3721</v>
      </c>
      <c r="E23" s="87">
        <v>-3764</v>
      </c>
      <c r="F23" s="87">
        <v>-1364</v>
      </c>
      <c r="G23" s="87">
        <v>-3562</v>
      </c>
      <c r="H23" s="87">
        <v>-3482</v>
      </c>
      <c r="I23" s="87">
        <v>-3492</v>
      </c>
      <c r="J23" s="87">
        <v>87</v>
      </c>
      <c r="K23" s="312">
        <v>-3320</v>
      </c>
      <c r="L23" s="312">
        <v>-3128</v>
      </c>
      <c r="M23" s="312">
        <f>'[89]noty rachunkowe'!$B$100</f>
        <v>-2985</v>
      </c>
    </row>
    <row r="24" spans="1:18" ht="15" customHeight="1">
      <c r="A24" s="93" t="s">
        <v>396</v>
      </c>
      <c r="B24" s="88" t="s">
        <v>410</v>
      </c>
      <c r="C24" s="87">
        <v>-7501</v>
      </c>
      <c r="D24" s="87">
        <v>-6286</v>
      </c>
      <c r="E24" s="87">
        <v>-6667</v>
      </c>
      <c r="F24" s="87">
        <v>-8026</v>
      </c>
      <c r="G24" s="87">
        <v>-7172</v>
      </c>
      <c r="H24" s="87">
        <v>-8347</v>
      </c>
      <c r="I24" s="87">
        <v>-7630</v>
      </c>
      <c r="J24" s="87">
        <v>-7888</v>
      </c>
      <c r="K24" s="312">
        <v>-8888</v>
      </c>
      <c r="L24" s="312">
        <v>-9065</v>
      </c>
      <c r="M24" s="312">
        <f>'[89]noty rachunkowe'!$B$101</f>
        <v>-8897</v>
      </c>
    </row>
    <row r="25" spans="1:18" ht="15" customHeight="1">
      <c r="A25" s="93" t="s">
        <v>397</v>
      </c>
      <c r="B25" s="88" t="s">
        <v>411</v>
      </c>
      <c r="C25" s="87">
        <v>-6104</v>
      </c>
      <c r="D25" s="87">
        <v>-5833</v>
      </c>
      <c r="E25" s="87">
        <v>-6904</v>
      </c>
      <c r="F25" s="87">
        <v>-8439</v>
      </c>
      <c r="G25" s="87">
        <v>-6192</v>
      </c>
      <c r="H25" s="87">
        <v>-5445</v>
      </c>
      <c r="I25" s="87">
        <v>-8149</v>
      </c>
      <c r="J25" s="87">
        <v>-12923</v>
      </c>
      <c r="K25" s="312">
        <v>-7921</v>
      </c>
      <c r="L25" s="312">
        <v>-5231</v>
      </c>
      <c r="M25" s="312">
        <f>'[89]noty rachunkowe'!$B$98</f>
        <v>-7552</v>
      </c>
    </row>
    <row r="26" spans="1:18" s="84" customFormat="1" ht="15" customHeight="1">
      <c r="A26" s="93" t="s">
        <v>295</v>
      </c>
      <c r="B26" s="98" t="s">
        <v>321</v>
      </c>
      <c r="C26" s="99">
        <v>-5766</v>
      </c>
      <c r="D26" s="99">
        <v>-6472</v>
      </c>
      <c r="E26" s="99">
        <v>-5118</v>
      </c>
      <c r="F26" s="99">
        <v>-8363</v>
      </c>
      <c r="G26" s="99">
        <v>-6487</v>
      </c>
      <c r="H26" s="99">
        <v>-7240</v>
      </c>
      <c r="I26" s="99">
        <v>-6199</v>
      </c>
      <c r="J26" s="99">
        <v>-10775</v>
      </c>
      <c r="K26" s="312">
        <v>-3940</v>
      </c>
      <c r="L26" s="312">
        <v>-8477</v>
      </c>
      <c r="M26" s="312">
        <f>'[89]noty rachunkowe'!$B$104</f>
        <v>-7692</v>
      </c>
      <c r="R26" s="84">
        <v>1</v>
      </c>
    </row>
    <row r="27" spans="1:18" ht="15" customHeight="1">
      <c r="A27" s="91" t="s">
        <v>249</v>
      </c>
      <c r="B27" s="86" t="s">
        <v>412</v>
      </c>
      <c r="C27" s="87">
        <v>0</v>
      </c>
      <c r="D27" s="87">
        <v>0</v>
      </c>
      <c r="E27" s="87">
        <v>0</v>
      </c>
      <c r="F27" s="87">
        <v>0</v>
      </c>
      <c r="G27" s="87">
        <v>0</v>
      </c>
      <c r="H27" s="87">
        <v>0</v>
      </c>
      <c r="I27" s="87">
        <v>0</v>
      </c>
      <c r="J27" s="87">
        <v>0</v>
      </c>
      <c r="K27" s="312">
        <v>-1951</v>
      </c>
      <c r="L27" s="312">
        <v>-9568</v>
      </c>
      <c r="M27" s="312">
        <f>'[89]noty rachunkowe'!$B$87+'[89]noty rachunkowe'!$B$88+'[89]noty rachunkowe'!$B$89</f>
        <v>-4614</v>
      </c>
    </row>
    <row r="28" spans="1:18" ht="15" customHeight="1">
      <c r="A28" s="323" t="s">
        <v>645</v>
      </c>
      <c r="B28" s="86" t="s">
        <v>646</v>
      </c>
      <c r="C28" s="87"/>
      <c r="D28" s="87"/>
      <c r="E28" s="87"/>
      <c r="F28" s="87"/>
      <c r="G28" s="87"/>
      <c r="H28" s="87"/>
      <c r="I28" s="87"/>
      <c r="J28" s="87"/>
      <c r="K28" s="312">
        <v>-8389</v>
      </c>
      <c r="L28" s="312">
        <v>-15437</v>
      </c>
      <c r="M28" s="312">
        <f>'[89]noty rachunkowe'!$B$90</f>
        <v>-12397</v>
      </c>
    </row>
    <row r="29" spans="1:18" ht="15" customHeight="1">
      <c r="A29" s="320"/>
      <c r="B29" s="321"/>
      <c r="C29" s="322"/>
      <c r="D29" s="322"/>
      <c r="E29" s="322"/>
      <c r="F29" s="322"/>
      <c r="G29" s="322"/>
      <c r="H29" s="322"/>
      <c r="I29" s="322"/>
      <c r="J29" s="322"/>
      <c r="K29" s="315"/>
      <c r="L29" s="315"/>
      <c r="M29" s="315"/>
    </row>
    <row r="30" spans="1:18" s="2" customFormat="1" ht="15.75">
      <c r="A30" s="111" t="s">
        <v>383</v>
      </c>
      <c r="B30" s="111" t="s">
        <v>383</v>
      </c>
      <c r="C30" s="112">
        <f t="shared" ref="C30" si="2">SUM(C12:C27)</f>
        <v>-380923</v>
      </c>
      <c r="D30" s="112">
        <f t="shared" ref="D30" si="3">SUM(D12:D27)</f>
        <v>-344968</v>
      </c>
      <c r="E30" s="112">
        <f t="shared" ref="E30" si="4">SUM(E12:E27)</f>
        <v>-295332</v>
      </c>
      <c r="F30" s="112">
        <f t="shared" ref="F30" si="5">SUM(F12:F27)</f>
        <v>-355592</v>
      </c>
      <c r="G30" s="112">
        <f t="shared" ref="G30" si="6">SUM(G12:G27)</f>
        <v>-466463</v>
      </c>
      <c r="H30" s="112">
        <f t="shared" ref="H30" si="7">SUM(H12:H27)</f>
        <v>-358416</v>
      </c>
      <c r="I30" s="112">
        <f t="shared" ref="I30" si="8">SUM(I12:I27)</f>
        <v>-374693</v>
      </c>
      <c r="J30" s="112">
        <f t="shared" ref="J30" si="9">SUM(J12:J27)</f>
        <v>-372744</v>
      </c>
      <c r="K30" s="61">
        <f>SUM(K12:K28)</f>
        <v>-532239</v>
      </c>
      <c r="L30" s="61">
        <f>SUM(L12:L28)</f>
        <v>-355064</v>
      </c>
      <c r="M30" s="61">
        <f>SUM(M12:M28)</f>
        <v>-349719</v>
      </c>
      <c r="N30" s="379"/>
      <c r="P30" s="83"/>
    </row>
    <row r="31" spans="1:18" s="113" customFormat="1">
      <c r="K31" s="313"/>
      <c r="L31" s="324"/>
      <c r="M31" s="324"/>
      <c r="P31" s="83"/>
    </row>
    <row r="32" spans="1:18">
      <c r="A32" s="308" t="s">
        <v>633</v>
      </c>
      <c r="B32" s="308" t="s">
        <v>634</v>
      </c>
      <c r="C32" s="309">
        <f t="shared" ref="C32:J32" si="10">SUM(C33:C34)</f>
        <v>-101987</v>
      </c>
      <c r="D32" s="309">
        <f t="shared" si="10"/>
        <v>-66974</v>
      </c>
      <c r="E32" s="309">
        <f t="shared" si="10"/>
        <v>-21058</v>
      </c>
      <c r="F32" s="309">
        <f t="shared" si="10"/>
        <v>-20942</v>
      </c>
      <c r="G32" s="309">
        <f t="shared" si="10"/>
        <v>-160255</v>
      </c>
      <c r="H32" s="309">
        <f t="shared" si="10"/>
        <v>34</v>
      </c>
      <c r="I32" s="309">
        <f t="shared" si="10"/>
        <v>-21086</v>
      </c>
      <c r="J32" s="309">
        <f t="shared" si="10"/>
        <v>-21506</v>
      </c>
      <c r="K32" s="314">
        <f>SUM(K33:K34)</f>
        <v>-220604</v>
      </c>
      <c r="L32" s="314">
        <f>SUM(L33:L34)</f>
        <v>-20746</v>
      </c>
      <c r="M32" s="314">
        <f>SUM(M33:M34)</f>
        <v>-20802</v>
      </c>
      <c r="N32" s="381"/>
      <c r="O32" s="381"/>
    </row>
    <row r="33" spans="1:19">
      <c r="A33" s="310" t="s">
        <v>635</v>
      </c>
      <c r="B33" s="310" t="s">
        <v>636</v>
      </c>
      <c r="C33" s="99">
        <v>-77117</v>
      </c>
      <c r="D33" s="99">
        <v>-49836</v>
      </c>
      <c r="E33" s="99">
        <v>0</v>
      </c>
      <c r="F33" s="99">
        <v>0</v>
      </c>
      <c r="G33" s="99">
        <v>-132329</v>
      </c>
      <c r="H33" s="99">
        <v>27797</v>
      </c>
      <c r="I33" s="99">
        <v>7500</v>
      </c>
      <c r="J33" s="99">
        <v>7500</v>
      </c>
      <c r="K33" s="312">
        <v>-199304</v>
      </c>
      <c r="L33" s="363">
        <v>0</v>
      </c>
      <c r="M33" s="363">
        <v>-9</v>
      </c>
      <c r="N33" s="316"/>
      <c r="O33" s="316"/>
      <c r="P33" s="362"/>
      <c r="Q33" s="38"/>
      <c r="R33" s="316"/>
      <c r="S33" s="38"/>
    </row>
    <row r="34" spans="1:19">
      <c r="A34" s="310" t="s">
        <v>637</v>
      </c>
      <c r="B34" s="310" t="s">
        <v>638</v>
      </c>
      <c r="C34" s="99">
        <v>-24870</v>
      </c>
      <c r="D34" s="99">
        <v>-17138</v>
      </c>
      <c r="E34" s="99">
        <v>-21058</v>
      </c>
      <c r="F34" s="99">
        <v>-20942</v>
      </c>
      <c r="G34" s="99">
        <v>-27926</v>
      </c>
      <c r="H34" s="99">
        <v>-27763</v>
      </c>
      <c r="I34" s="99">
        <v>-28586</v>
      </c>
      <c r="J34" s="99">
        <v>-29006</v>
      </c>
      <c r="K34" s="312">
        <v>-21300</v>
      </c>
      <c r="L34" s="312">
        <f>-42046-K34</f>
        <v>-20746</v>
      </c>
      <c r="M34" s="312">
        <v>-20793</v>
      </c>
      <c r="N34" s="316">
        <v>1</v>
      </c>
      <c r="O34" s="316"/>
      <c r="P34" s="362"/>
      <c r="Q34" s="38"/>
      <c r="R34" s="316"/>
      <c r="S34" s="38"/>
    </row>
    <row r="35" spans="1:19">
      <c r="N35" s="38"/>
      <c r="O35" s="38"/>
      <c r="Q35" s="38"/>
      <c r="R35" s="38"/>
      <c r="S35" s="38"/>
    </row>
    <row r="36" spans="1:19">
      <c r="C36" s="311"/>
      <c r="D36" s="311"/>
      <c r="E36" s="311"/>
      <c r="F36" s="311"/>
      <c r="G36" s="311"/>
      <c r="H36" s="311"/>
      <c r="I36" s="311"/>
      <c r="J36" s="311"/>
      <c r="K36" s="311"/>
      <c r="L36" s="311"/>
      <c r="M36" s="311"/>
    </row>
    <row r="39" spans="1:19">
      <c r="K39" s="380"/>
      <c r="L39" s="380"/>
      <c r="M39" s="380"/>
    </row>
    <row r="40" spans="1:19">
      <c r="K40" s="380"/>
      <c r="L40" s="380"/>
      <c r="M40" s="380"/>
    </row>
    <row r="42" spans="1:19">
      <c r="L42" s="380"/>
      <c r="M42" s="380"/>
      <c r="N42" s="380"/>
    </row>
    <row r="43" spans="1:19" ht="12.6" customHeight="1">
      <c r="L43" s="380"/>
      <c r="M43" s="380"/>
    </row>
  </sheetData>
  <customSheetViews>
    <customSheetView guid="{8DA78CF1-615A-4626-9893-6751995631A4}" scale="90" fitToPage="1" showRuler="0" topLeftCell="A7">
      <pane xSplit="2" topLeftCell="G1" activePane="topRight" state="frozen"/>
      <selection pane="topRight" activeCell="M43" sqref="M43"/>
      <rowBreaks count="6" manualBreakCount="6">
        <brk id="9" max="16383" man="1"/>
        <brk id="10" max="16383" man="1"/>
        <brk id="16" max="16383" man="1"/>
        <brk id="48" max="16383" man="1"/>
        <brk id="63" max="16383" man="1"/>
        <brk id="98"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1"/>
      <headerFooter alignWithMargins="0"/>
    </customSheetView>
    <customSheetView guid="{899D69CD-4B7E-42BC-9944-5BD922EB798C}" scale="70" fitToPage="1" showRuler="0">
      <pane xSplit="1" topLeftCell="B1" activePane="topRight" state="frozen"/>
      <selection pane="topRight" activeCell="F1" sqref="F1"/>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6" manualBreakCount="6">
        <brk id="11" max="1048575" man="1"/>
        <brk id="14" max="1048575" man="1"/>
        <brk id="21" max="1048575" man="1"/>
        <brk id="35" max="1048575" man="1"/>
        <brk id="49" max="1048575" man="1"/>
        <brk id="55" max="1048575" man="1"/>
      </colBreaks>
      <pageMargins left="0.75" right="0.75" top="1" bottom="1" header="0.5" footer="0.5"/>
      <pageSetup paperSize="9" scale="36" orientation="portrait" r:id="rId2"/>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25FAB884-5E17-4008-8139-33D910C7DEFE}" showGridLines="0" fitToPage="1" hiddenColumns="1" showRuler="0">
      <pane xSplit="1" topLeftCell="B1" activePane="topRight" state="frozen"/>
      <selection pane="topRight" activeCell="D34" sqref="D34"/>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9AF4A83C-CF57-4B40-8A74-6A0EA6C2FE5C}" scale="70" fitToPage="1" showRuler="0">
      <pane xSplit="2" topLeftCell="C1" activePane="topRight" state="frozen"/>
      <selection pane="topRight" activeCell="O24" sqref="O24"/>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7"/>
      <headerFooter alignWithMargins="0"/>
    </customSheetView>
  </customSheetViews>
  <pageMargins left="0.75" right="0.75" top="1" bottom="1" header="0.5" footer="0.5"/>
  <pageSetup paperSize="9" scale="36" orientation="portrait" r:id="rId8"/>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9"/>
  <sheetViews>
    <sheetView topLeftCell="B1" zoomScale="108" zoomScaleNormal="108" workbookViewId="0">
      <selection activeCell="J20" sqref="J20"/>
    </sheetView>
  </sheetViews>
  <sheetFormatPr defaultColWidth="9.140625" defaultRowHeight="15"/>
  <cols>
    <col min="1" max="1" width="42.5703125" style="102" customWidth="1"/>
    <col min="2" max="2" width="63.42578125" style="102" customWidth="1"/>
    <col min="3" max="3" width="11.7109375" style="102" customWidth="1"/>
    <col min="4" max="13" width="11.7109375" style="3" customWidth="1"/>
    <col min="14" max="14" width="9.28515625" style="102" customWidth="1"/>
    <col min="15" max="15" width="11.42578125" style="102" customWidth="1"/>
    <col min="16" max="16" width="9.28515625" style="102" customWidth="1"/>
    <col min="17" max="17" width="12.5703125" style="3" customWidth="1"/>
    <col min="18" max="18" width="11.5703125" style="3" customWidth="1"/>
    <col min="19" max="21" width="12.42578125" style="3" customWidth="1"/>
    <col min="22" max="22" width="12.28515625" style="3" customWidth="1"/>
    <col min="23" max="25" width="10.140625" style="3" bestFit="1" customWidth="1"/>
    <col min="26" max="16384" width="9.140625" style="3"/>
  </cols>
  <sheetData>
    <row r="2" spans="1:25" s="102" customFormat="1" ht="15.75" thickBot="1">
      <c r="A2" s="40" t="s">
        <v>6</v>
      </c>
      <c r="B2" s="40" t="s">
        <v>93</v>
      </c>
      <c r="C2" s="45" t="s">
        <v>190</v>
      </c>
      <c r="D2" s="45" t="s">
        <v>191</v>
      </c>
      <c r="E2" s="45" t="s">
        <v>192</v>
      </c>
      <c r="F2" s="45" t="s">
        <v>193</v>
      </c>
      <c r="G2" s="45" t="s">
        <v>194</v>
      </c>
      <c r="H2" s="45" t="s">
        <v>195</v>
      </c>
      <c r="I2" s="45" t="s">
        <v>196</v>
      </c>
      <c r="J2" s="45" t="s">
        <v>197</v>
      </c>
      <c r="K2" s="49" t="s">
        <v>198</v>
      </c>
      <c r="L2" s="49" t="s">
        <v>199</v>
      </c>
      <c r="M2" s="49" t="s">
        <v>670</v>
      </c>
      <c r="Q2" s="103"/>
      <c r="R2" s="103"/>
      <c r="S2" s="103"/>
      <c r="T2" s="103"/>
      <c r="U2" s="103"/>
      <c r="V2" s="103"/>
      <c r="W2" s="103"/>
      <c r="X2" s="103"/>
      <c r="Y2" s="103"/>
    </row>
    <row r="3" spans="1:25">
      <c r="A3" s="41" t="s">
        <v>426</v>
      </c>
      <c r="B3" s="41" t="s">
        <v>427</v>
      </c>
      <c r="C3" s="46">
        <v>51983</v>
      </c>
      <c r="D3" s="46">
        <v>39823</v>
      </c>
      <c r="E3" s="46">
        <v>53891</v>
      </c>
      <c r="F3" s="46">
        <v>51016</v>
      </c>
      <c r="G3" s="46">
        <v>21126</v>
      </c>
      <c r="H3" s="46">
        <v>50283</v>
      </c>
      <c r="I3" s="46">
        <v>43483</v>
      </c>
      <c r="J3" s="46">
        <v>35261</v>
      </c>
      <c r="K3" s="51">
        <v>43486</v>
      </c>
      <c r="L3" s="51">
        <v>38808</v>
      </c>
      <c r="M3" s="51">
        <v>59433</v>
      </c>
      <c r="N3" s="233"/>
    </row>
    <row r="4" spans="1:25">
      <c r="A4" s="42" t="s">
        <v>428</v>
      </c>
      <c r="B4" s="215" t="s">
        <v>429</v>
      </c>
      <c r="C4" s="47"/>
      <c r="D4" s="47"/>
      <c r="E4" s="47"/>
      <c r="F4" s="47"/>
      <c r="G4" s="47" t="s">
        <v>588</v>
      </c>
      <c r="H4" s="47" t="s">
        <v>588</v>
      </c>
      <c r="I4" s="47"/>
      <c r="J4" s="47"/>
      <c r="K4" s="51" t="s">
        <v>588</v>
      </c>
      <c r="L4" s="51" t="s">
        <v>588</v>
      </c>
      <c r="M4" s="51" t="s">
        <v>588</v>
      </c>
      <c r="N4" s="233"/>
    </row>
    <row r="5" spans="1:25">
      <c r="A5" s="42" t="s">
        <v>430</v>
      </c>
      <c r="B5" s="215" t="s">
        <v>431</v>
      </c>
      <c r="C5" s="47">
        <v>3356</v>
      </c>
      <c r="D5" s="47">
        <v>697</v>
      </c>
      <c r="E5" s="47">
        <v>2583</v>
      </c>
      <c r="F5" s="47">
        <v>-2371</v>
      </c>
      <c r="G5" s="47" t="s">
        <v>588</v>
      </c>
      <c r="H5" s="47" t="s">
        <v>588</v>
      </c>
      <c r="I5" s="47" t="s">
        <v>588</v>
      </c>
      <c r="J5" s="47" t="s">
        <v>588</v>
      </c>
      <c r="K5" s="51" t="s">
        <v>588</v>
      </c>
      <c r="L5" s="51" t="s">
        <v>588</v>
      </c>
      <c r="M5" s="51" t="s">
        <v>588</v>
      </c>
      <c r="N5" s="233"/>
    </row>
    <row r="6" spans="1:25">
      <c r="A6" s="42" t="s">
        <v>432</v>
      </c>
      <c r="B6" s="215" t="s">
        <v>433</v>
      </c>
      <c r="C6" s="47">
        <v>519</v>
      </c>
      <c r="D6" s="47">
        <v>-4292</v>
      </c>
      <c r="E6" s="47">
        <v>-907</v>
      </c>
      <c r="F6" s="47">
        <v>-1324</v>
      </c>
      <c r="G6" s="47" t="s">
        <v>588</v>
      </c>
      <c r="H6" s="47" t="s">
        <v>588</v>
      </c>
      <c r="I6" s="47" t="s">
        <v>588</v>
      </c>
      <c r="J6" s="47" t="s">
        <v>588</v>
      </c>
      <c r="K6" s="51" t="s">
        <v>588</v>
      </c>
      <c r="L6" s="51" t="s">
        <v>588</v>
      </c>
      <c r="M6" s="51" t="s">
        <v>588</v>
      </c>
      <c r="N6" s="233"/>
    </row>
    <row r="7" spans="1:25" ht="25.5">
      <c r="A7" s="42" t="s">
        <v>434</v>
      </c>
      <c r="B7" s="42" t="s">
        <v>435</v>
      </c>
      <c r="C7" s="47">
        <v>0</v>
      </c>
      <c r="D7" s="47">
        <v>0</v>
      </c>
      <c r="E7" s="47">
        <v>0</v>
      </c>
      <c r="F7" s="47">
        <v>0</v>
      </c>
      <c r="G7" s="47">
        <v>-3002</v>
      </c>
      <c r="H7" s="47">
        <v>-18</v>
      </c>
      <c r="I7" s="47">
        <v>-2041</v>
      </c>
      <c r="J7" s="47">
        <v>1387</v>
      </c>
      <c r="K7" s="51">
        <v>969</v>
      </c>
      <c r="L7" s="51">
        <v>-3102</v>
      </c>
      <c r="M7" s="51">
        <v>-4231</v>
      </c>
      <c r="N7" s="233"/>
    </row>
    <row r="8" spans="1:25" ht="38.25">
      <c r="A8" s="42" t="s">
        <v>436</v>
      </c>
      <c r="B8" s="42" t="s">
        <v>437</v>
      </c>
      <c r="C8" s="47">
        <v>0</v>
      </c>
      <c r="D8" s="47">
        <v>0</v>
      </c>
      <c r="E8" s="47">
        <v>0</v>
      </c>
      <c r="F8" s="47">
        <v>0</v>
      </c>
      <c r="G8" s="47">
        <v>394</v>
      </c>
      <c r="H8" s="47">
        <v>11114</v>
      </c>
      <c r="I8" s="47">
        <v>10443</v>
      </c>
      <c r="J8" s="47">
        <v>480</v>
      </c>
      <c r="K8" s="51">
        <v>-17521</v>
      </c>
      <c r="L8" s="51">
        <v>-3039</v>
      </c>
      <c r="M8" s="51">
        <v>1898</v>
      </c>
      <c r="N8" s="233"/>
    </row>
    <row r="9" spans="1:25" ht="38.25">
      <c r="A9" s="42" t="s">
        <v>438</v>
      </c>
      <c r="B9" s="42" t="s">
        <v>439</v>
      </c>
      <c r="C9" s="47">
        <v>0</v>
      </c>
      <c r="D9" s="47">
        <v>0</v>
      </c>
      <c r="E9" s="47">
        <v>0</v>
      </c>
      <c r="F9" s="47">
        <v>0</v>
      </c>
      <c r="G9" s="47">
        <v>-19601</v>
      </c>
      <c r="H9" s="47">
        <v>7870</v>
      </c>
      <c r="I9" s="47">
        <v>8566</v>
      </c>
      <c r="J9" s="47">
        <v>-21206</v>
      </c>
      <c r="K9" s="51">
        <v>21498</v>
      </c>
      <c r="L9" s="51">
        <v>-2466</v>
      </c>
      <c r="M9" s="51">
        <v>6680</v>
      </c>
      <c r="N9" s="233"/>
    </row>
    <row r="10" spans="1:25" s="101" customFormat="1" ht="15.75">
      <c r="A10" s="44" t="s">
        <v>43</v>
      </c>
      <c r="B10" s="44"/>
      <c r="C10" s="48">
        <f>SUM(C3:C9)</f>
        <v>55858</v>
      </c>
      <c r="D10" s="48">
        <f t="shared" ref="D10:F10" si="0">SUM(D3:D9)</f>
        <v>36228</v>
      </c>
      <c r="E10" s="48">
        <f t="shared" si="0"/>
        <v>55567</v>
      </c>
      <c r="F10" s="48">
        <f t="shared" si="0"/>
        <v>47321</v>
      </c>
      <c r="G10" s="48">
        <f>SUM(G3:G9)</f>
        <v>-1083</v>
      </c>
      <c r="H10" s="48">
        <f t="shared" ref="H10:K10" si="1">SUM(H3:H9)</f>
        <v>69249</v>
      </c>
      <c r="I10" s="48">
        <f t="shared" si="1"/>
        <v>60451</v>
      </c>
      <c r="J10" s="48">
        <f t="shared" si="1"/>
        <v>15922</v>
      </c>
      <c r="K10" s="48">
        <f t="shared" si="1"/>
        <v>48432</v>
      </c>
      <c r="L10" s="48">
        <f t="shared" ref="L10" si="2">SUM(L3:L9)</f>
        <v>30201</v>
      </c>
      <c r="M10" s="48">
        <f>M3+M7+M8+M9</f>
        <v>63780</v>
      </c>
      <c r="N10" s="233"/>
    </row>
    <row r="11" spans="1:25">
      <c r="B11" s="282"/>
      <c r="C11" s="283"/>
      <c r="D11" s="284"/>
      <c r="E11" s="284"/>
      <c r="F11" s="284"/>
      <c r="G11" s="284"/>
      <c r="H11" s="284"/>
      <c r="I11" s="284"/>
      <c r="J11" s="284"/>
      <c r="K11" s="284"/>
      <c r="L11" s="284"/>
      <c r="M11" s="284">
        <v>30201</v>
      </c>
      <c r="N11" s="282"/>
    </row>
    <row r="12" spans="1:25" s="115" customFormat="1">
      <c r="A12" s="114"/>
      <c r="B12" s="282"/>
      <c r="C12" s="285"/>
      <c r="D12" s="285"/>
      <c r="E12" s="285"/>
      <c r="F12" s="285"/>
      <c r="G12" s="285"/>
      <c r="H12" s="285"/>
      <c r="I12" s="285"/>
      <c r="J12" s="285"/>
      <c r="K12" s="285"/>
      <c r="L12" s="285"/>
      <c r="M12" s="285">
        <v>0</v>
      </c>
      <c r="N12" s="282"/>
      <c r="O12" s="114"/>
      <c r="P12" s="114"/>
    </row>
    <row r="13" spans="1:25">
      <c r="B13" s="282"/>
      <c r="C13" s="282"/>
      <c r="D13" s="221"/>
      <c r="E13" s="221"/>
      <c r="F13" s="221"/>
      <c r="G13" s="221"/>
      <c r="H13" s="221"/>
      <c r="I13" s="221"/>
      <c r="J13" s="221"/>
      <c r="K13" s="221"/>
      <c r="L13" s="221"/>
      <c r="M13" s="221"/>
      <c r="N13" s="282"/>
    </row>
    <row r="14" spans="1:25">
      <c r="B14" s="282"/>
      <c r="C14" s="286"/>
      <c r="D14" s="286"/>
      <c r="E14" s="286"/>
      <c r="F14" s="286"/>
      <c r="G14" s="221"/>
      <c r="H14" s="223"/>
      <c r="I14" s="223"/>
      <c r="J14" s="221"/>
      <c r="K14" s="221"/>
      <c r="L14" s="221"/>
      <c r="M14" s="221"/>
      <c r="N14" s="282"/>
    </row>
    <row r="15" spans="1:25">
      <c r="B15" s="282"/>
      <c r="C15" s="282"/>
      <c r="D15" s="221"/>
      <c r="E15" s="221"/>
      <c r="F15" s="221"/>
      <c r="G15" s="221"/>
      <c r="H15" s="221"/>
      <c r="I15" s="221"/>
      <c r="J15" s="221"/>
      <c r="K15" s="221"/>
      <c r="L15" s="221"/>
      <c r="M15" s="221"/>
      <c r="N15" s="282"/>
    </row>
    <row r="16" spans="1:25">
      <c r="B16" s="282"/>
      <c r="C16" s="282"/>
      <c r="D16" s="221"/>
      <c r="E16" s="221"/>
      <c r="F16" s="221"/>
      <c r="G16" s="221"/>
      <c r="H16" s="221"/>
      <c r="I16" s="221"/>
      <c r="J16" s="221"/>
      <c r="K16" s="221"/>
      <c r="L16" s="221"/>
      <c r="M16" s="221"/>
      <c r="N16" s="282"/>
    </row>
    <row r="17" spans="2:14">
      <c r="B17" s="282"/>
      <c r="C17" s="282"/>
      <c r="D17" s="221"/>
      <c r="E17" s="223"/>
      <c r="F17" s="221"/>
      <c r="G17" s="223"/>
      <c r="H17" s="221"/>
      <c r="I17" s="221"/>
      <c r="J17" s="221"/>
      <c r="K17" s="221"/>
      <c r="L17" s="221"/>
      <c r="M17" s="221"/>
      <c r="N17" s="282"/>
    </row>
    <row r="18" spans="2:14">
      <c r="B18" s="282"/>
      <c r="C18" s="282"/>
      <c r="D18" s="221"/>
      <c r="E18" s="223"/>
      <c r="F18" s="221"/>
      <c r="G18" s="223"/>
      <c r="H18" s="221"/>
      <c r="I18" s="221"/>
      <c r="J18" s="221"/>
      <c r="K18" s="221"/>
      <c r="L18" s="221"/>
      <c r="M18" s="221"/>
      <c r="N18" s="282"/>
    </row>
    <row r="19" spans="2:14">
      <c r="B19" s="282"/>
      <c r="C19" s="282"/>
      <c r="D19" s="221"/>
      <c r="E19" s="223"/>
      <c r="F19" s="221"/>
      <c r="G19" s="223"/>
      <c r="H19" s="221"/>
      <c r="I19" s="221"/>
      <c r="J19" s="221"/>
      <c r="K19" s="221"/>
      <c r="L19" s="221"/>
      <c r="M19" s="221"/>
      <c r="N19" s="282"/>
    </row>
  </sheetData>
  <customSheetViews>
    <customSheetView guid="{8DA78CF1-615A-4626-9893-6751995631A4}" topLeftCell="B1">
      <selection activeCell="C13" sqref="C13"/>
      <pageMargins left="0.7" right="0.7" top="0.75" bottom="0.75" header="0.3" footer="0.3"/>
    </customSheetView>
    <customSheetView guid="{899D69CD-4B7E-42BC-9944-5BD922EB798C}">
      <selection sqref="A1:XFD1"/>
      <pageMargins left="0.7" right="0.7" top="0.75" bottom="0.75" header="0.3" footer="0.3"/>
    </customSheetView>
    <customSheetView guid="{687A4863-1825-4D63-B732-E76682E6DE4F}" scale="108" topLeftCell="B1">
      <selection activeCell="B17" sqref="B17"/>
      <pageMargins left="0.7" right="0.7" top="0.75" bottom="0.75" header="0.3" footer="0.3"/>
    </customSheetView>
    <customSheetView guid="{57267270-6A97-4850-9DB6-FE6B399379AA}">
      <selection activeCell="L9" sqref="L9"/>
      <pageMargins left="0.7" right="0.7" top="0.75" bottom="0.75" header="0.3" footer="0.3"/>
    </customSheetView>
    <customSheetView guid="{25FAB884-5E17-4008-8139-33D910C7DEFE}">
      <selection activeCell="K22" sqref="K22"/>
      <pageMargins left="0.7" right="0.7" top="0.75" bottom="0.75" header="0.3" footer="0.3"/>
    </customSheetView>
    <customSheetView guid="{12F8D032-8143-430B-8DFF-852E8796C402}">
      <selection activeCell="B18" sqref="B18"/>
      <pageMargins left="0.7" right="0.7" top="0.75" bottom="0.75" header="0.3" footer="0.3"/>
    </customSheetView>
    <customSheetView guid="{9AF4A83C-CF57-4B40-8A74-6A0EA6C2FE5C}">
      <selection activeCell="K10" sqref="K10:L10"/>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showGridLines="0" workbookViewId="0">
      <selection activeCell="H24" sqref="H24"/>
    </sheetView>
  </sheetViews>
  <sheetFormatPr defaultColWidth="9.140625" defaultRowHeight="15"/>
  <cols>
    <col min="1" max="1" width="38.85546875" style="26" customWidth="1"/>
    <col min="2" max="2" width="36" style="26" customWidth="1"/>
    <col min="3" max="10" width="12.85546875" style="26" customWidth="1"/>
    <col min="11" max="13" width="12.85546875" style="110" customWidth="1"/>
    <col min="14" max="14" width="11" style="26" bestFit="1" customWidth="1"/>
    <col min="15" max="16384" width="9.140625" style="26"/>
  </cols>
  <sheetData>
    <row r="2" spans="1:16" ht="19.5" customHeight="1" thickBot="1">
      <c r="A2" s="54" t="s">
        <v>304</v>
      </c>
      <c r="B2" s="54" t="s">
        <v>19</v>
      </c>
      <c r="C2" s="62" t="s">
        <v>166</v>
      </c>
      <c r="D2" s="62" t="s">
        <v>167</v>
      </c>
      <c r="E2" s="62" t="s">
        <v>168</v>
      </c>
      <c r="F2" s="62" t="s">
        <v>169</v>
      </c>
      <c r="G2" s="62" t="s">
        <v>170</v>
      </c>
      <c r="H2" s="62" t="s">
        <v>171</v>
      </c>
      <c r="I2" s="62" t="s">
        <v>172</v>
      </c>
      <c r="J2" s="62" t="s">
        <v>173</v>
      </c>
      <c r="K2" s="240">
        <v>43555</v>
      </c>
      <c r="L2" s="240">
        <v>43646</v>
      </c>
      <c r="M2" s="240">
        <v>43738</v>
      </c>
    </row>
    <row r="3" spans="1:16">
      <c r="A3" s="55" t="s">
        <v>251</v>
      </c>
      <c r="B3" s="55" t="s">
        <v>174</v>
      </c>
      <c r="C3" s="59">
        <v>46253167</v>
      </c>
      <c r="D3" s="59">
        <v>46284622</v>
      </c>
      <c r="E3" s="59">
        <v>46798848</v>
      </c>
      <c r="F3" s="59">
        <v>47776973</v>
      </c>
      <c r="G3" s="59">
        <v>47987290</v>
      </c>
      <c r="H3" s="59">
        <v>50695917</v>
      </c>
      <c r="I3" s="59">
        <v>51780791</v>
      </c>
      <c r="J3" s="59">
        <f>58603679-694</f>
        <v>58602985</v>
      </c>
      <c r="K3" s="59">
        <v>58642114</v>
      </c>
      <c r="L3" s="59">
        <v>59160302</v>
      </c>
      <c r="M3" s="59">
        <v>59679510</v>
      </c>
    </row>
    <row r="4" spans="1:16">
      <c r="A4" s="55" t="s">
        <v>252</v>
      </c>
      <c r="B4" s="55" t="s">
        <v>176</v>
      </c>
      <c r="C4" s="59">
        <v>55996633</v>
      </c>
      <c r="D4" s="59">
        <v>56782069</v>
      </c>
      <c r="E4" s="59">
        <v>57516933</v>
      </c>
      <c r="F4" s="59">
        <v>57822414</v>
      </c>
      <c r="G4" s="59">
        <v>59094016</v>
      </c>
      <c r="H4" s="59">
        <v>61238012</v>
      </c>
      <c r="I4" s="59">
        <v>62054292</v>
      </c>
      <c r="J4" s="59">
        <v>74696417</v>
      </c>
      <c r="K4" s="59">
        <v>75908331</v>
      </c>
      <c r="L4" s="59">
        <v>77374504</v>
      </c>
      <c r="M4" s="59">
        <v>79847939</v>
      </c>
      <c r="N4" s="326"/>
      <c r="P4" s="101"/>
    </row>
    <row r="5" spans="1:16">
      <c r="A5" s="56" t="s">
        <v>305</v>
      </c>
      <c r="B5" s="56" t="s">
        <v>175</v>
      </c>
      <c r="C5" s="63">
        <v>36864612</v>
      </c>
      <c r="D5" s="63">
        <v>37213840</v>
      </c>
      <c r="E5" s="63">
        <v>37462870</v>
      </c>
      <c r="F5" s="63">
        <v>37293296</v>
      </c>
      <c r="G5" s="63">
        <v>37974294</v>
      </c>
      <c r="H5" s="63">
        <v>39336937</v>
      </c>
      <c r="I5" s="63">
        <v>40008162</v>
      </c>
      <c r="J5" s="63">
        <v>49210998</v>
      </c>
      <c r="K5" s="63">
        <v>49758145</v>
      </c>
      <c r="L5" s="63">
        <v>50193481</v>
      </c>
      <c r="M5" s="63">
        <v>51207400</v>
      </c>
      <c r="P5" s="101"/>
    </row>
    <row r="6" spans="1:16">
      <c r="A6" s="55" t="s">
        <v>306</v>
      </c>
      <c r="B6" s="55" t="s">
        <v>177</v>
      </c>
      <c r="C6" s="59">
        <v>6171276</v>
      </c>
      <c r="D6" s="59">
        <v>6393325</v>
      </c>
      <c r="E6" s="59">
        <v>6626082</v>
      </c>
      <c r="F6" s="59">
        <v>6848960</v>
      </c>
      <c r="G6" s="59">
        <v>7086750</v>
      </c>
      <c r="H6" s="59">
        <v>7504805</v>
      </c>
      <c r="I6" s="59">
        <v>7680256</v>
      </c>
      <c r="J6" s="59">
        <v>8204296</v>
      </c>
      <c r="K6" s="59">
        <v>8437020</v>
      </c>
      <c r="L6" s="59">
        <v>8728789</v>
      </c>
      <c r="M6" s="59">
        <v>9083101</v>
      </c>
      <c r="P6" s="101"/>
    </row>
    <row r="7" spans="1:16">
      <c r="A7" s="55" t="s">
        <v>307</v>
      </c>
      <c r="B7" s="55" t="s">
        <v>178</v>
      </c>
      <c r="C7" s="59">
        <v>197405</v>
      </c>
      <c r="D7" s="59">
        <v>147118</v>
      </c>
      <c r="E7" s="59">
        <v>169182</v>
      </c>
      <c r="F7" s="59">
        <v>228201</v>
      </c>
      <c r="G7" s="59">
        <v>228162</v>
      </c>
      <c r="H7" s="59">
        <v>297466</v>
      </c>
      <c r="I7" s="59">
        <v>256741</v>
      </c>
      <c r="J7" s="59">
        <v>325773</v>
      </c>
      <c r="K7" s="59">
        <v>321342</v>
      </c>
      <c r="L7" s="59">
        <v>256772</v>
      </c>
      <c r="M7" s="59">
        <v>313027</v>
      </c>
      <c r="P7" s="101"/>
    </row>
    <row r="8" spans="1:16">
      <c r="A8" s="55" t="s">
        <v>334</v>
      </c>
      <c r="B8" s="55" t="s">
        <v>333</v>
      </c>
      <c r="C8" s="59">
        <v>0</v>
      </c>
      <c r="D8" s="59">
        <v>0</v>
      </c>
      <c r="E8" s="59">
        <v>0</v>
      </c>
      <c r="F8" s="59">
        <v>0</v>
      </c>
      <c r="G8" s="59">
        <v>0</v>
      </c>
      <c r="H8" s="59">
        <v>0</v>
      </c>
      <c r="I8" s="59">
        <v>0</v>
      </c>
      <c r="J8" s="59">
        <v>0</v>
      </c>
      <c r="K8" s="59">
        <v>0</v>
      </c>
      <c r="L8" s="59">
        <v>0</v>
      </c>
      <c r="M8" s="59">
        <v>0</v>
      </c>
      <c r="P8" s="101"/>
    </row>
    <row r="9" spans="1:16">
      <c r="A9" s="55" t="s">
        <v>308</v>
      </c>
      <c r="B9" s="55" t="s">
        <v>45</v>
      </c>
      <c r="C9" s="59">
        <v>215358</v>
      </c>
      <c r="D9" s="59">
        <v>202110</v>
      </c>
      <c r="E9" s="59">
        <v>265450</v>
      </c>
      <c r="F9" s="59">
        <v>9479</v>
      </c>
      <c r="G9" s="59">
        <v>9741</v>
      </c>
      <c r="H9" s="59">
        <v>13422</v>
      </c>
      <c r="I9" s="59">
        <v>13266</v>
      </c>
      <c r="J9" s="59">
        <v>15229</v>
      </c>
      <c r="K9" s="59">
        <v>22846</v>
      </c>
      <c r="L9" s="59">
        <v>25408</v>
      </c>
      <c r="M9" s="59">
        <v>19157</v>
      </c>
    </row>
    <row r="10" spans="1:16">
      <c r="A10" s="57" t="s">
        <v>309</v>
      </c>
      <c r="B10" s="57" t="s">
        <v>179</v>
      </c>
      <c r="C10" s="60">
        <f t="shared" ref="C10:K10" si="0">SUM(C3:C9)-C5</f>
        <v>108833839</v>
      </c>
      <c r="D10" s="60">
        <f t="shared" si="0"/>
        <v>109809244</v>
      </c>
      <c r="E10" s="60">
        <f t="shared" si="0"/>
        <v>111376495</v>
      </c>
      <c r="F10" s="60">
        <f t="shared" si="0"/>
        <v>112686027</v>
      </c>
      <c r="G10" s="60">
        <f t="shared" si="0"/>
        <v>114405959</v>
      </c>
      <c r="H10" s="60">
        <f t="shared" si="0"/>
        <v>119749622</v>
      </c>
      <c r="I10" s="60">
        <f t="shared" si="0"/>
        <v>121785346</v>
      </c>
      <c r="J10" s="60">
        <f t="shared" si="0"/>
        <v>141844700</v>
      </c>
      <c r="K10" s="60">
        <f t="shared" si="0"/>
        <v>143331653</v>
      </c>
      <c r="L10" s="60">
        <v>145545775</v>
      </c>
      <c r="M10" s="60">
        <f>M3+M4+M6+M7+M9</f>
        <v>148942734</v>
      </c>
    </row>
    <row r="11" spans="1:16">
      <c r="A11" s="55" t="s">
        <v>310</v>
      </c>
      <c r="B11" s="55" t="s">
        <v>180</v>
      </c>
      <c r="C11" s="59">
        <v>-4815661</v>
      </c>
      <c r="D11" s="59">
        <v>-4755517</v>
      </c>
      <c r="E11" s="59">
        <v>-4901066</v>
      </c>
      <c r="F11" s="59">
        <v>-4846130</v>
      </c>
      <c r="G11" s="59">
        <v>-5328169</v>
      </c>
      <c r="H11" s="59">
        <v>-5572650</v>
      </c>
      <c r="I11" s="59">
        <v>-5195339</v>
      </c>
      <c r="J11" s="59">
        <f>-4385016+694</f>
        <v>-4384322</v>
      </c>
      <c r="K11" s="59">
        <v>-4664510</v>
      </c>
      <c r="L11" s="59">
        <v>-4820072</v>
      </c>
      <c r="M11" s="59">
        <v>-5117348</v>
      </c>
    </row>
    <row r="12" spans="1:16">
      <c r="A12" s="58" t="s">
        <v>58</v>
      </c>
      <c r="B12" s="58" t="s">
        <v>43</v>
      </c>
      <c r="C12" s="61">
        <f t="shared" ref="C12:F12" si="1">SUM(C10,C11)</f>
        <v>104018178</v>
      </c>
      <c r="D12" s="61">
        <f t="shared" si="1"/>
        <v>105053727</v>
      </c>
      <c r="E12" s="61">
        <f t="shared" si="1"/>
        <v>106475429</v>
      </c>
      <c r="F12" s="61">
        <f t="shared" si="1"/>
        <v>107839897</v>
      </c>
      <c r="G12" s="61">
        <v>109077790</v>
      </c>
      <c r="H12" s="61">
        <f>SUM(H10,H11)</f>
        <v>114176972</v>
      </c>
      <c r="I12" s="61">
        <f>SUM(I10,I11)</f>
        <v>116590007</v>
      </c>
      <c r="J12" s="61">
        <f>SUM(J10,J11)</f>
        <v>137460378</v>
      </c>
      <c r="K12" s="61">
        <f>SUM(K10,K11)</f>
        <v>138667143</v>
      </c>
      <c r="L12" s="61">
        <v>140725703</v>
      </c>
      <c r="M12" s="61">
        <f>M10+M11</f>
        <v>143825386</v>
      </c>
    </row>
    <row r="14" spans="1:16" ht="10.5" customHeight="1"/>
    <row r="15" spans="1:16" ht="10.9" customHeight="1"/>
    <row r="19" spans="11:13" s="368" customFormat="1">
      <c r="K19" s="367"/>
      <c r="L19" s="367"/>
      <c r="M19" s="367"/>
    </row>
    <row r="23" spans="11:13" ht="10.5" customHeight="1"/>
  </sheetData>
  <customSheetViews>
    <customSheetView guid="{8DA78CF1-615A-4626-9893-6751995631A4}" topLeftCell="B1">
      <selection activeCell="L18" sqref="L18"/>
      <pageMargins left="0.7" right="0.7" top="0.75" bottom="0.75" header="0.3" footer="0.3"/>
    </customSheetView>
    <customSheetView guid="{899D69CD-4B7E-42BC-9944-5BD922EB798C}">
      <selection activeCell="C5" sqref="C5"/>
      <pageMargins left="0.7" right="0.7" top="0.75" bottom="0.75" header="0.3" footer="0.3"/>
    </customSheetView>
    <customSheetView guid="{687A4863-1825-4D63-B732-E76682E6DE4F}" showGridLines="0" topLeftCell="B5">
      <selection activeCell="C45" sqref="C45:C47"/>
      <pageMargins left="0.7" right="0.7" top="0.75" bottom="0.75" header="0.3" footer="0.3"/>
    </customSheetView>
    <customSheetView guid="{57267270-6A97-4850-9DB6-FE6B399379AA}">
      <selection activeCell="A15" sqref="A15"/>
      <pageMargins left="0.7" right="0.7" top="0.75" bottom="0.75" header="0.3" footer="0.3"/>
    </customSheetView>
    <customSheetView guid="{25FAB884-5E17-4008-8139-33D910C7DEFE}" showGridLines="0">
      <selection activeCell="F36" sqref="F36"/>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9AF4A83C-CF57-4B40-8A74-6A0EA6C2FE5C}">
      <selection activeCell="I30" sqref="I30"/>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zoomScaleNormal="100" workbookViewId="0">
      <selection activeCell="F24" sqref="F24"/>
    </sheetView>
  </sheetViews>
  <sheetFormatPr defaultColWidth="9.140625" defaultRowHeight="15"/>
  <cols>
    <col min="1" max="2" width="40.7109375" style="102" customWidth="1"/>
    <col min="3" max="3" width="11.7109375" style="102" customWidth="1"/>
    <col min="4" max="11" width="11.7109375" style="3" customWidth="1"/>
    <col min="12" max="13" width="11.7109375" style="102" customWidth="1"/>
    <col min="14" max="16" width="9.28515625" style="102" customWidth="1"/>
    <col min="17" max="17" width="12.5703125" style="3" customWidth="1"/>
    <col min="18" max="18" width="11.5703125" style="3" customWidth="1"/>
    <col min="19" max="21" width="12.42578125" style="3" customWidth="1"/>
    <col min="22" max="22" width="12.28515625" style="3" customWidth="1"/>
    <col min="23" max="25" width="10.140625" style="3" bestFit="1" customWidth="1"/>
    <col min="26" max="16384" width="9.140625" style="3"/>
  </cols>
  <sheetData>
    <row r="1" spans="1:25" s="102" customFormat="1" ht="26.25" thickBot="1">
      <c r="A1" s="217" t="s">
        <v>94</v>
      </c>
      <c r="B1" s="217" t="s">
        <v>7</v>
      </c>
      <c r="C1" s="45" t="s">
        <v>190</v>
      </c>
      <c r="D1" s="45" t="s">
        <v>191</v>
      </c>
      <c r="E1" s="45" t="s">
        <v>192</v>
      </c>
      <c r="F1" s="45" t="s">
        <v>193</v>
      </c>
      <c r="G1" s="45" t="s">
        <v>194</v>
      </c>
      <c r="H1" s="45" t="s">
        <v>195</v>
      </c>
      <c r="I1" s="45" t="s">
        <v>196</v>
      </c>
      <c r="J1" s="45" t="s">
        <v>197</v>
      </c>
      <c r="K1" s="49" t="s">
        <v>198</v>
      </c>
      <c r="L1" s="293" t="s">
        <v>199</v>
      </c>
      <c r="M1" s="293" t="s">
        <v>670</v>
      </c>
      <c r="Q1" s="103"/>
      <c r="R1" s="103"/>
      <c r="S1" s="103"/>
      <c r="T1" s="103"/>
      <c r="U1" s="103"/>
      <c r="V1" s="103"/>
      <c r="W1" s="103"/>
      <c r="X1" s="103"/>
      <c r="Y1" s="103"/>
    </row>
    <row r="2" spans="1:25" ht="38.25">
      <c r="A2" s="42" t="s">
        <v>568</v>
      </c>
      <c r="B2" s="42" t="s">
        <v>575</v>
      </c>
      <c r="C2" s="46">
        <v>0</v>
      </c>
      <c r="D2" s="46">
        <v>0</v>
      </c>
      <c r="E2" s="46">
        <v>0</v>
      </c>
      <c r="F2" s="46">
        <v>0</v>
      </c>
      <c r="G2" s="47">
        <v>210</v>
      </c>
      <c r="H2" s="47">
        <v>7498</v>
      </c>
      <c r="I2" s="47">
        <v>13897</v>
      </c>
      <c r="J2" s="47">
        <v>6722</v>
      </c>
      <c r="K2" s="47">
        <v>8486</v>
      </c>
      <c r="L2" s="294">
        <v>40500</v>
      </c>
      <c r="M2" s="294">
        <v>37508</v>
      </c>
    </row>
    <row r="3" spans="1:25" ht="38.25">
      <c r="A3" s="215" t="s">
        <v>569</v>
      </c>
      <c r="B3" s="215" t="s">
        <v>576</v>
      </c>
      <c r="C3" s="47">
        <v>0</v>
      </c>
      <c r="D3" s="47">
        <v>0</v>
      </c>
      <c r="E3" s="47">
        <v>0</v>
      </c>
      <c r="F3" s="47">
        <v>0</v>
      </c>
      <c r="G3" s="47">
        <v>-4</v>
      </c>
      <c r="H3" s="47">
        <v>3</v>
      </c>
      <c r="I3" s="47">
        <v>-23</v>
      </c>
      <c r="J3" s="47">
        <v>0</v>
      </c>
      <c r="K3" s="47">
        <v>0</v>
      </c>
      <c r="L3" s="294">
        <v>-8</v>
      </c>
      <c r="M3" s="294">
        <v>26</v>
      </c>
    </row>
    <row r="4" spans="1:25" ht="38.25">
      <c r="A4" s="215" t="s">
        <v>570</v>
      </c>
      <c r="B4" s="215" t="s">
        <v>577</v>
      </c>
      <c r="C4" s="47">
        <v>0</v>
      </c>
      <c r="D4" s="47">
        <v>0</v>
      </c>
      <c r="E4" s="47">
        <v>0</v>
      </c>
      <c r="F4" s="47">
        <v>0</v>
      </c>
      <c r="G4" s="47">
        <v>4118</v>
      </c>
      <c r="H4" s="47">
        <v>10713</v>
      </c>
      <c r="I4" s="47">
        <v>14988</v>
      </c>
      <c r="J4" s="47">
        <v>-17476</v>
      </c>
      <c r="K4" s="47">
        <v>24673</v>
      </c>
      <c r="L4" s="294">
        <v>17618</v>
      </c>
      <c r="M4" s="294">
        <v>-1927</v>
      </c>
    </row>
    <row r="5" spans="1:25" ht="25.5">
      <c r="A5" s="215" t="s">
        <v>582</v>
      </c>
      <c r="B5" s="215" t="s">
        <v>585</v>
      </c>
      <c r="C5" s="232">
        <v>10775</v>
      </c>
      <c r="D5" s="232">
        <v>0</v>
      </c>
      <c r="E5" s="232">
        <v>1866</v>
      </c>
      <c r="F5" s="232">
        <v>13823</v>
      </c>
      <c r="G5" s="47">
        <v>0</v>
      </c>
      <c r="H5" s="47">
        <v>0</v>
      </c>
      <c r="I5" s="47">
        <v>0</v>
      </c>
      <c r="J5" s="47">
        <v>0</v>
      </c>
      <c r="K5" s="47">
        <v>0</v>
      </c>
      <c r="L5" s="294">
        <v>0</v>
      </c>
      <c r="M5" s="294">
        <v>0</v>
      </c>
    </row>
    <row r="6" spans="1:25" ht="25.5">
      <c r="A6" s="215" t="s">
        <v>583</v>
      </c>
      <c r="B6" s="215" t="s">
        <v>586</v>
      </c>
      <c r="C6" s="232">
        <v>5503</v>
      </c>
      <c r="D6" s="232">
        <v>9700</v>
      </c>
      <c r="E6" s="232">
        <v>3503</v>
      </c>
      <c r="F6" s="232">
        <v>2116</v>
      </c>
      <c r="G6" s="47">
        <v>0</v>
      </c>
      <c r="H6" s="47">
        <v>0</v>
      </c>
      <c r="I6" s="47">
        <v>0</v>
      </c>
      <c r="J6" s="47">
        <v>0</v>
      </c>
      <c r="K6" s="47">
        <v>0</v>
      </c>
      <c r="L6" s="294">
        <v>0</v>
      </c>
      <c r="M6" s="294">
        <v>0</v>
      </c>
    </row>
    <row r="7" spans="1:25">
      <c r="A7" s="215" t="s">
        <v>584</v>
      </c>
      <c r="B7" s="215" t="s">
        <v>587</v>
      </c>
      <c r="C7" s="232">
        <v>0</v>
      </c>
      <c r="D7" s="232"/>
      <c r="E7" s="232">
        <v>-461</v>
      </c>
      <c r="F7" s="232">
        <v>0</v>
      </c>
      <c r="G7" s="47">
        <v>0</v>
      </c>
      <c r="H7" s="47">
        <v>0</v>
      </c>
      <c r="I7" s="47">
        <v>0</v>
      </c>
      <c r="J7" s="47">
        <v>0</v>
      </c>
      <c r="K7" s="47">
        <v>0</v>
      </c>
      <c r="L7" s="294">
        <v>0</v>
      </c>
      <c r="M7" s="294">
        <v>0</v>
      </c>
    </row>
    <row r="8" spans="1:25">
      <c r="A8" s="69" t="s">
        <v>571</v>
      </c>
      <c r="B8" s="69" t="s">
        <v>578</v>
      </c>
      <c r="C8" s="231">
        <f t="shared" ref="C8:L8" si="0">SUM(C2:C7)</f>
        <v>16278</v>
      </c>
      <c r="D8" s="231">
        <f t="shared" si="0"/>
        <v>9700</v>
      </c>
      <c r="E8" s="231">
        <f t="shared" si="0"/>
        <v>4908</v>
      </c>
      <c r="F8" s="231">
        <f t="shared" si="0"/>
        <v>15939</v>
      </c>
      <c r="G8" s="73">
        <f t="shared" si="0"/>
        <v>4324</v>
      </c>
      <c r="H8" s="73">
        <f t="shared" si="0"/>
        <v>18214</v>
      </c>
      <c r="I8" s="73">
        <f t="shared" si="0"/>
        <v>28862</v>
      </c>
      <c r="J8" s="73">
        <f t="shared" si="0"/>
        <v>-10754</v>
      </c>
      <c r="K8" s="73">
        <f t="shared" si="0"/>
        <v>33159</v>
      </c>
      <c r="L8" s="295">
        <f t="shared" si="0"/>
        <v>58110</v>
      </c>
      <c r="M8" s="295">
        <f t="shared" ref="M8" si="1">SUM(M2:M7)</f>
        <v>35607</v>
      </c>
    </row>
    <row r="9" spans="1:25" ht="25.5">
      <c r="A9" s="42" t="s">
        <v>572</v>
      </c>
      <c r="B9" s="42" t="s">
        <v>579</v>
      </c>
      <c r="C9" s="229">
        <v>2789</v>
      </c>
      <c r="D9" s="229">
        <v>2898</v>
      </c>
      <c r="E9" s="229">
        <v>10806</v>
      </c>
      <c r="F9" s="229">
        <v>7267</v>
      </c>
      <c r="G9" s="47">
        <v>-9332</v>
      </c>
      <c r="H9" s="47">
        <v>6939</v>
      </c>
      <c r="I9" s="47">
        <v>8220</v>
      </c>
      <c r="J9" s="47">
        <v>-22389</v>
      </c>
      <c r="K9" s="47">
        <v>-4108</v>
      </c>
      <c r="L9" s="294">
        <v>-7809</v>
      </c>
      <c r="M9" s="294">
        <v>-46668</v>
      </c>
    </row>
    <row r="10" spans="1:25" ht="25.5">
      <c r="A10" s="42" t="s">
        <v>573</v>
      </c>
      <c r="B10" s="42" t="s">
        <v>580</v>
      </c>
      <c r="C10" s="229">
        <v>-1890</v>
      </c>
      <c r="D10" s="229">
        <v>-1828</v>
      </c>
      <c r="E10" s="229">
        <v>-11752</v>
      </c>
      <c r="F10" s="229">
        <v>-7613</v>
      </c>
      <c r="G10" s="47">
        <v>8935</v>
      </c>
      <c r="H10" s="47">
        <v>-8253</v>
      </c>
      <c r="I10" s="47">
        <v>-7633</v>
      </c>
      <c r="J10" s="47">
        <v>20347</v>
      </c>
      <c r="K10" s="47">
        <v>3804</v>
      </c>
      <c r="L10" s="294">
        <v>11595</v>
      </c>
      <c r="M10" s="294">
        <v>53402</v>
      </c>
    </row>
    <row r="11" spans="1:25" ht="25.5">
      <c r="A11" s="216" t="s">
        <v>574</v>
      </c>
      <c r="B11" s="216" t="s">
        <v>581</v>
      </c>
      <c r="C11" s="230">
        <f t="shared" ref="C11:H11" si="2">SUM(C9:C10)</f>
        <v>899</v>
      </c>
      <c r="D11" s="230">
        <f t="shared" si="2"/>
        <v>1070</v>
      </c>
      <c r="E11" s="230">
        <f t="shared" si="2"/>
        <v>-946</v>
      </c>
      <c r="F11" s="230">
        <f t="shared" si="2"/>
        <v>-346</v>
      </c>
      <c r="G11" s="218">
        <f t="shared" si="2"/>
        <v>-397</v>
      </c>
      <c r="H11" s="218">
        <f t="shared" si="2"/>
        <v>-1314</v>
      </c>
      <c r="I11" s="218">
        <f t="shared" ref="I11:K11" si="3">SUM(I9:I10)</f>
        <v>587</v>
      </c>
      <c r="J11" s="218">
        <f t="shared" si="3"/>
        <v>-2042</v>
      </c>
      <c r="K11" s="218">
        <f t="shared" si="3"/>
        <v>-304</v>
      </c>
      <c r="L11" s="218">
        <f>SUM(L9:L10)</f>
        <v>3786</v>
      </c>
      <c r="M11" s="218">
        <f>SUM(M9:M10)</f>
        <v>6734</v>
      </c>
    </row>
    <row r="12" spans="1:25">
      <c r="A12" s="44" t="s">
        <v>58</v>
      </c>
      <c r="B12" s="44" t="s">
        <v>43</v>
      </c>
      <c r="C12" s="228">
        <f t="shared" ref="C12:H12" si="4">C8+C11</f>
        <v>17177</v>
      </c>
      <c r="D12" s="228">
        <f t="shared" si="4"/>
        <v>10770</v>
      </c>
      <c r="E12" s="228">
        <f t="shared" si="4"/>
        <v>3962</v>
      </c>
      <c r="F12" s="228">
        <f t="shared" si="4"/>
        <v>15593</v>
      </c>
      <c r="G12" s="48">
        <f t="shared" si="4"/>
        <v>3927</v>
      </c>
      <c r="H12" s="48">
        <f t="shared" si="4"/>
        <v>16900</v>
      </c>
      <c r="I12" s="48">
        <f t="shared" ref="I12:K12" si="5">I8+I11</f>
        <v>29449</v>
      </c>
      <c r="J12" s="48">
        <f t="shared" si="5"/>
        <v>-12796</v>
      </c>
      <c r="K12" s="48">
        <f t="shared" si="5"/>
        <v>32855</v>
      </c>
      <c r="L12" s="296">
        <f>L8+L11</f>
        <v>61896</v>
      </c>
      <c r="M12" s="296">
        <f>M8+M11</f>
        <v>42341</v>
      </c>
    </row>
    <row r="13" spans="1:25">
      <c r="A13" s="219"/>
      <c r="B13" s="219"/>
      <c r="G13" s="220"/>
      <c r="H13" s="220"/>
      <c r="I13" s="220"/>
      <c r="J13" s="220"/>
      <c r="K13" s="220"/>
    </row>
    <row r="14" spans="1:25">
      <c r="A14" s="219"/>
      <c r="B14" s="219"/>
      <c r="G14" s="220"/>
      <c r="H14" s="220"/>
      <c r="I14" s="220"/>
      <c r="J14" s="220"/>
      <c r="K14" s="220"/>
    </row>
    <row r="15" spans="1:25">
      <c r="D15" s="102"/>
      <c r="E15" s="102"/>
      <c r="F15" s="102"/>
      <c r="G15" s="102"/>
      <c r="H15" s="102"/>
      <c r="I15" s="102"/>
      <c r="J15" s="102"/>
      <c r="K15" s="102"/>
    </row>
    <row r="16" spans="1:25">
      <c r="D16" s="102"/>
      <c r="E16" s="102"/>
      <c r="F16" s="102"/>
      <c r="G16" s="102"/>
      <c r="H16" s="102"/>
      <c r="I16" s="102"/>
      <c r="J16" s="102"/>
      <c r="K16" s="102"/>
    </row>
    <row r="17" spans="7:7">
      <c r="G17" s="336"/>
    </row>
    <row r="18" spans="7:7">
      <c r="G18" s="336"/>
    </row>
    <row r="19" spans="7:7">
      <c r="G19" s="336"/>
    </row>
    <row r="20" spans="7:7">
      <c r="G20" s="336"/>
    </row>
    <row r="21" spans="7:7">
      <c r="G21" s="336"/>
    </row>
    <row r="22" spans="7:7">
      <c r="G22" s="336"/>
    </row>
    <row r="23" spans="7:7">
      <c r="G23" s="336"/>
    </row>
    <row r="24" spans="7:7">
      <c r="G24" s="336"/>
    </row>
    <row r="25" spans="7:7">
      <c r="G25" s="336"/>
    </row>
    <row r="26" spans="7:7">
      <c r="G26" s="336"/>
    </row>
    <row r="27" spans="7:7">
      <c r="G27" s="336"/>
    </row>
    <row r="28" spans="7:7">
      <c r="G28" s="336"/>
    </row>
    <row r="29" spans="7:7">
      <c r="G29" s="336"/>
    </row>
    <row r="30" spans="7:7">
      <c r="G30" s="336"/>
    </row>
    <row r="31" spans="7:7">
      <c r="G31" s="336"/>
    </row>
    <row r="32" spans="7:7">
      <c r="G32" s="336"/>
    </row>
    <row r="33" spans="7:7">
      <c r="G33" s="336"/>
    </row>
    <row r="34" spans="7:7">
      <c r="G34" s="336"/>
    </row>
    <row r="35" spans="7:7">
      <c r="G35" s="336"/>
    </row>
    <row r="36" spans="7:7">
      <c r="G36" s="336"/>
    </row>
    <row r="37" spans="7:7">
      <c r="G37" s="336">
        <f t="shared" ref="G37:G38" si="6">G22+H22+I22</f>
        <v>0</v>
      </c>
    </row>
    <row r="38" spans="7:7">
      <c r="G38" s="336">
        <f t="shared" si="6"/>
        <v>0</v>
      </c>
    </row>
  </sheetData>
  <customSheetViews>
    <customSheetView guid="{8DA78CF1-615A-4626-9893-6751995631A4}">
      <selection activeCell="H7" sqref="H7"/>
      <pageMargins left="0.7" right="0.7" top="0.75" bottom="0.75" header="0.3" footer="0.3"/>
    </customSheetView>
    <customSheetView guid="{899D69CD-4B7E-42BC-9944-5BD922EB798C}">
      <selection activeCell="A6" sqref="A6:XFD6"/>
      <pageMargins left="0.7" right="0.7" top="0.75" bottom="0.75" header="0.3" footer="0.3"/>
    </customSheetView>
    <customSheetView guid="{687A4863-1825-4D63-B732-E76682E6DE4F}" scale="52">
      <selection activeCell="E20" sqref="E20"/>
      <pageMargins left="0.7" right="0.7" top="0.75" bottom="0.75" header="0.3" footer="0.3"/>
    </customSheetView>
    <customSheetView guid="{57267270-6A97-4850-9DB6-FE6B399379AA}" topLeftCell="F1">
      <selection activeCell="P8" sqref="P8"/>
      <pageMargins left="0.7" right="0.7" top="0.75" bottom="0.75" header="0.3" footer="0.3"/>
    </customSheetView>
    <customSheetView guid="{25FAB884-5E17-4008-8139-33D910C7DEFE}">
      <selection activeCell="N13" sqref="N13"/>
      <pageMargins left="0.7" right="0.7" top="0.75" bottom="0.75" header="0.3" footer="0.3"/>
    </customSheetView>
    <customSheetView guid="{12F8D032-8143-430B-8DFF-852E8796C402}">
      <selection activeCell="A6" sqref="A6:XFD6"/>
      <pageMargins left="0.7" right="0.7" top="0.75" bottom="0.75" header="0.3" footer="0.3"/>
    </customSheetView>
    <customSheetView guid="{9AF4A83C-CF57-4B40-8A74-6A0EA6C2FE5C}">
      <selection activeCell="K12" sqref="K12:L12"/>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Normal="100" workbookViewId="0">
      <selection activeCell="J11" sqref="J11"/>
    </sheetView>
  </sheetViews>
  <sheetFormatPr defaultColWidth="9.140625" defaultRowHeight="12.75"/>
  <cols>
    <col min="1" max="1" width="33.28515625" style="117" customWidth="1"/>
    <col min="2" max="2" width="36.5703125" style="117" customWidth="1"/>
    <col min="3" max="8" width="11.7109375" style="117" customWidth="1"/>
    <col min="9" max="16384" width="9.140625" style="117"/>
  </cols>
  <sheetData>
    <row r="1" spans="1:10">
      <c r="A1" s="116" t="s">
        <v>336</v>
      </c>
      <c r="B1" s="116" t="s">
        <v>337</v>
      </c>
    </row>
    <row r="2" spans="1:10" ht="43.5" customHeight="1" thickBot="1">
      <c r="A2" s="118" t="s">
        <v>350</v>
      </c>
      <c r="B2" s="118" t="s">
        <v>351</v>
      </c>
      <c r="C2" s="119" t="s">
        <v>118</v>
      </c>
      <c r="D2" s="119" t="s">
        <v>136</v>
      </c>
      <c r="E2" s="119" t="s">
        <v>137</v>
      </c>
      <c r="F2" s="119" t="s">
        <v>156</v>
      </c>
      <c r="G2" s="119" t="s">
        <v>632</v>
      </c>
      <c r="H2" s="119" t="s">
        <v>669</v>
      </c>
    </row>
    <row r="3" spans="1:10">
      <c r="A3" s="303" t="s">
        <v>338</v>
      </c>
      <c r="B3" s="303" t="s">
        <v>339</v>
      </c>
      <c r="C3" s="304">
        <f t="shared" ref="C3:H3" si="0">SUM(C4:C7)</f>
        <v>0</v>
      </c>
      <c r="D3" s="304">
        <f t="shared" si="0"/>
        <v>-67</v>
      </c>
      <c r="E3" s="304">
        <f t="shared" si="0"/>
        <v>-4</v>
      </c>
      <c r="F3" s="304">
        <f t="shared" si="0"/>
        <v>0</v>
      </c>
      <c r="G3" s="304">
        <f t="shared" si="0"/>
        <v>-2</v>
      </c>
      <c r="H3" s="304">
        <f t="shared" si="0"/>
        <v>-1</v>
      </c>
    </row>
    <row r="4" spans="1:10">
      <c r="A4" s="300" t="s">
        <v>352</v>
      </c>
      <c r="B4" s="300" t="s">
        <v>346</v>
      </c>
      <c r="C4" s="121">
        <v>0</v>
      </c>
      <c r="D4" s="121">
        <v>-67</v>
      </c>
      <c r="E4" s="121">
        <v>-4</v>
      </c>
      <c r="F4" s="121">
        <v>0</v>
      </c>
      <c r="G4" s="121">
        <v>-2</v>
      </c>
      <c r="H4" s="121">
        <v>-1</v>
      </c>
    </row>
    <row r="5" spans="1:10">
      <c r="A5" s="300" t="s">
        <v>353</v>
      </c>
      <c r="B5" s="300" t="s">
        <v>347</v>
      </c>
      <c r="C5" s="121">
        <v>0</v>
      </c>
      <c r="D5" s="121">
        <v>0</v>
      </c>
      <c r="E5" s="121">
        <v>0</v>
      </c>
      <c r="F5" s="121">
        <v>0</v>
      </c>
      <c r="G5" s="121">
        <v>0</v>
      </c>
      <c r="H5" s="121">
        <v>0</v>
      </c>
    </row>
    <row r="6" spans="1:10">
      <c r="A6" s="300" t="s">
        <v>354</v>
      </c>
      <c r="B6" s="300" t="s">
        <v>348</v>
      </c>
      <c r="C6" s="121">
        <v>0</v>
      </c>
      <c r="D6" s="121">
        <v>0</v>
      </c>
      <c r="E6" s="121">
        <v>0</v>
      </c>
      <c r="F6" s="121">
        <v>0</v>
      </c>
      <c r="G6" s="121">
        <v>0</v>
      </c>
      <c r="H6" s="121">
        <v>0</v>
      </c>
    </row>
    <row r="7" spans="1:10">
      <c r="A7" s="300" t="s">
        <v>349</v>
      </c>
      <c r="B7" s="300" t="s">
        <v>349</v>
      </c>
      <c r="C7" s="121">
        <v>0</v>
      </c>
      <c r="D7" s="121">
        <v>0</v>
      </c>
      <c r="E7" s="121">
        <v>0</v>
      </c>
      <c r="F7" s="121">
        <v>0</v>
      </c>
      <c r="G7" s="121">
        <v>0</v>
      </c>
      <c r="H7" s="121">
        <v>0</v>
      </c>
    </row>
    <row r="8" spans="1:10">
      <c r="A8" s="303" t="s">
        <v>340</v>
      </c>
      <c r="B8" s="303" t="s">
        <v>343</v>
      </c>
      <c r="C8" s="304">
        <f t="shared" ref="C8:H8" si="1">SUM(C9:C12)</f>
        <v>-218758</v>
      </c>
      <c r="D8" s="304">
        <f t="shared" si="1"/>
        <v>-260620</v>
      </c>
      <c r="E8" s="304">
        <f t="shared" si="1"/>
        <v>-244398</v>
      </c>
      <c r="F8" s="304">
        <f t="shared" si="1"/>
        <v>-280118</v>
      </c>
      <c r="G8" s="304">
        <f t="shared" si="1"/>
        <v>-366957</v>
      </c>
      <c r="H8" s="304">
        <f t="shared" si="1"/>
        <v>-323350</v>
      </c>
      <c r="I8" s="214"/>
      <c r="J8" s="214"/>
    </row>
    <row r="9" spans="1:10" s="124" customFormat="1">
      <c r="A9" s="300" t="s">
        <v>352</v>
      </c>
      <c r="B9" s="300" t="s">
        <v>346</v>
      </c>
      <c r="C9" s="121">
        <v>-18993</v>
      </c>
      <c r="D9" s="121">
        <v>-24151</v>
      </c>
      <c r="E9" s="121">
        <v>-38221</v>
      </c>
      <c r="F9" s="121">
        <v>-16561</v>
      </c>
      <c r="G9" s="121">
        <v>-30145</v>
      </c>
      <c r="H9" s="121">
        <v>-44965</v>
      </c>
      <c r="I9" s="214"/>
      <c r="J9" s="214"/>
    </row>
    <row r="10" spans="1:10" s="124" customFormat="1">
      <c r="A10" s="300" t="s">
        <v>353</v>
      </c>
      <c r="B10" s="300" t="s">
        <v>347</v>
      </c>
      <c r="C10" s="121">
        <v>-60657</v>
      </c>
      <c r="D10" s="121">
        <v>-77190</v>
      </c>
      <c r="E10" s="121">
        <v>-91894</v>
      </c>
      <c r="F10" s="121">
        <v>-47557</v>
      </c>
      <c r="G10" s="121">
        <v>-199036</v>
      </c>
      <c r="H10" s="121">
        <v>-125026</v>
      </c>
      <c r="I10" s="214"/>
      <c r="J10" s="214"/>
    </row>
    <row r="11" spans="1:10" s="124" customFormat="1">
      <c r="A11" s="300" t="s">
        <v>354</v>
      </c>
      <c r="B11" s="300" t="s">
        <v>348</v>
      </c>
      <c r="C11" s="121">
        <v>-148670</v>
      </c>
      <c r="D11" s="121">
        <v>-168756</v>
      </c>
      <c r="E11" s="121">
        <v>-161983</v>
      </c>
      <c r="F11" s="121">
        <v>-244530</v>
      </c>
      <c r="G11" s="121">
        <v>-148221</v>
      </c>
      <c r="H11" s="121">
        <v>-174146</v>
      </c>
      <c r="I11" s="214"/>
      <c r="J11" s="214"/>
    </row>
    <row r="12" spans="1:10" s="124" customFormat="1">
      <c r="A12" s="300" t="s">
        <v>349</v>
      </c>
      <c r="B12" s="300" t="s">
        <v>349</v>
      </c>
      <c r="C12" s="121">
        <v>9562</v>
      </c>
      <c r="D12" s="121">
        <v>9477</v>
      </c>
      <c r="E12" s="121">
        <v>47700</v>
      </c>
      <c r="F12" s="121">
        <v>28530</v>
      </c>
      <c r="G12" s="121">
        <v>10445</v>
      </c>
      <c r="H12" s="121">
        <v>20787</v>
      </c>
      <c r="I12" s="214"/>
      <c r="J12" s="214"/>
    </row>
    <row r="13" spans="1:10">
      <c r="A13" s="303" t="s">
        <v>341</v>
      </c>
      <c r="B13" s="303" t="s">
        <v>344</v>
      </c>
      <c r="C13" s="304">
        <f t="shared" ref="C13:H13" si="2">SUM(C14:C17)</f>
        <v>17680</v>
      </c>
      <c r="D13" s="304">
        <f t="shared" si="2"/>
        <v>-1272</v>
      </c>
      <c r="E13" s="304">
        <f t="shared" si="2"/>
        <v>-7722</v>
      </c>
      <c r="F13" s="304">
        <f t="shared" si="2"/>
        <v>7442</v>
      </c>
      <c r="G13" s="304">
        <f t="shared" si="2"/>
        <v>-5847</v>
      </c>
      <c r="H13" s="304">
        <f t="shared" si="2"/>
        <v>-12115</v>
      </c>
      <c r="I13" s="214"/>
      <c r="J13" s="214"/>
    </row>
    <row r="14" spans="1:10" s="124" customFormat="1">
      <c r="A14" s="300" t="s">
        <v>352</v>
      </c>
      <c r="B14" s="300" t="s">
        <v>346</v>
      </c>
      <c r="C14" s="121">
        <v>0</v>
      </c>
      <c r="D14" s="121">
        <v>0</v>
      </c>
      <c r="E14" s="121">
        <v>0</v>
      </c>
      <c r="F14" s="121">
        <v>0</v>
      </c>
      <c r="G14" s="121">
        <v>0</v>
      </c>
      <c r="H14" s="121">
        <v>0</v>
      </c>
      <c r="I14" s="214"/>
      <c r="J14" s="214"/>
    </row>
    <row r="15" spans="1:10" s="124" customFormat="1">
      <c r="A15" s="300" t="s">
        <v>353</v>
      </c>
      <c r="B15" s="300" t="s">
        <v>347</v>
      </c>
      <c r="C15" s="121">
        <v>0</v>
      </c>
      <c r="D15" s="121">
        <v>0</v>
      </c>
      <c r="E15" s="121">
        <v>0</v>
      </c>
      <c r="F15" s="121">
        <v>0</v>
      </c>
      <c r="G15" s="121">
        <v>0</v>
      </c>
      <c r="H15" s="121">
        <v>0</v>
      </c>
      <c r="I15" s="214"/>
      <c r="J15" s="214"/>
    </row>
    <row r="16" spans="1:10" s="124" customFormat="1">
      <c r="A16" s="300" t="s">
        <v>354</v>
      </c>
      <c r="B16" s="300" t="s">
        <v>348</v>
      </c>
      <c r="C16" s="121">
        <v>17680</v>
      </c>
      <c r="D16" s="121">
        <v>-1272</v>
      </c>
      <c r="E16" s="121">
        <v>-7722</v>
      </c>
      <c r="F16" s="121">
        <v>7442</v>
      </c>
      <c r="G16" s="121">
        <v>-5847</v>
      </c>
      <c r="H16" s="121">
        <v>-12115</v>
      </c>
      <c r="I16" s="214"/>
      <c r="J16" s="214"/>
    </row>
    <row r="17" spans="1:10" s="124" customFormat="1">
      <c r="A17" s="300" t="s">
        <v>349</v>
      </c>
      <c r="B17" s="300" t="s">
        <v>349</v>
      </c>
      <c r="C17" s="121">
        <v>0</v>
      </c>
      <c r="D17" s="121">
        <v>0</v>
      </c>
      <c r="E17" s="121">
        <v>0</v>
      </c>
      <c r="F17" s="121">
        <v>0</v>
      </c>
      <c r="G17" s="121">
        <v>0</v>
      </c>
      <c r="H17" s="121">
        <v>0</v>
      </c>
      <c r="I17" s="214"/>
      <c r="J17" s="214"/>
    </row>
    <row r="18" spans="1:10" ht="25.5">
      <c r="A18" s="305" t="s">
        <v>342</v>
      </c>
      <c r="B18" s="303" t="s">
        <v>345</v>
      </c>
      <c r="C18" s="304">
        <f t="shared" ref="C18:H18" si="3">SUM(C19:C22)</f>
        <v>-2286</v>
      </c>
      <c r="D18" s="304">
        <f t="shared" si="3"/>
        <v>4083</v>
      </c>
      <c r="E18" s="304">
        <f t="shared" si="3"/>
        <v>-1541</v>
      </c>
      <c r="F18" s="304">
        <f t="shared" si="3"/>
        <v>9988</v>
      </c>
      <c r="G18" s="304">
        <f t="shared" si="3"/>
        <v>16248</v>
      </c>
      <c r="H18" s="304">
        <f t="shared" si="3"/>
        <v>-1090</v>
      </c>
      <c r="I18" s="214"/>
      <c r="J18" s="214"/>
    </row>
    <row r="19" spans="1:10" s="124" customFormat="1">
      <c r="A19" s="300" t="s">
        <v>352</v>
      </c>
      <c r="B19" s="300" t="s">
        <v>346</v>
      </c>
      <c r="C19" s="121">
        <v>-2540</v>
      </c>
      <c r="D19" s="121">
        <v>1976</v>
      </c>
      <c r="E19" s="121">
        <v>1293</v>
      </c>
      <c r="F19" s="121">
        <v>2495</v>
      </c>
      <c r="G19" s="121">
        <v>13299</v>
      </c>
      <c r="H19" s="121">
        <v>1365</v>
      </c>
      <c r="I19" s="214"/>
      <c r="J19" s="214"/>
    </row>
    <row r="20" spans="1:10" s="124" customFormat="1">
      <c r="A20" s="300" t="s">
        <v>353</v>
      </c>
      <c r="B20" s="300" t="s">
        <v>347</v>
      </c>
      <c r="C20" s="121">
        <v>2111</v>
      </c>
      <c r="D20" s="121">
        <v>3344</v>
      </c>
      <c r="E20" s="121">
        <v>1988</v>
      </c>
      <c r="F20" s="121">
        <v>2942</v>
      </c>
      <c r="G20" s="121">
        <v>388</v>
      </c>
      <c r="H20" s="121">
        <v>-670</v>
      </c>
      <c r="I20" s="214"/>
      <c r="J20" s="214"/>
    </row>
    <row r="21" spans="1:10" s="124" customFormat="1">
      <c r="A21" s="300" t="s">
        <v>354</v>
      </c>
      <c r="B21" s="300" t="s">
        <v>348</v>
      </c>
      <c r="C21" s="121">
        <v>-1857</v>
      </c>
      <c r="D21" s="121">
        <v>-1237</v>
      </c>
      <c r="E21" s="121">
        <v>-4822</v>
      </c>
      <c r="F21" s="121">
        <v>4551</v>
      </c>
      <c r="G21" s="121">
        <v>2561</v>
      </c>
      <c r="H21" s="121">
        <v>-1785</v>
      </c>
      <c r="I21" s="214"/>
      <c r="J21" s="214"/>
    </row>
    <row r="22" spans="1:10" s="124" customFormat="1">
      <c r="A22" s="301" t="s">
        <v>349</v>
      </c>
      <c r="B22" s="301" t="s">
        <v>349</v>
      </c>
      <c r="C22" s="302">
        <v>0</v>
      </c>
      <c r="D22" s="302">
        <v>0</v>
      </c>
      <c r="E22" s="121">
        <v>0</v>
      </c>
      <c r="F22" s="302">
        <v>0</v>
      </c>
      <c r="G22" s="302">
        <v>0</v>
      </c>
      <c r="H22" s="302">
        <v>0</v>
      </c>
      <c r="I22" s="214"/>
      <c r="J22" s="214"/>
    </row>
    <row r="23" spans="1:10" s="130" customFormat="1" ht="16.5" customHeight="1">
      <c r="A23" s="128" t="s">
        <v>58</v>
      </c>
      <c r="B23" s="128" t="s">
        <v>43</v>
      </c>
      <c r="C23" s="129">
        <f t="shared" ref="C23:F23" si="4">SUM(C3,C8,C13,C18)</f>
        <v>-203364</v>
      </c>
      <c r="D23" s="129">
        <f>SUM(D3,D8,D13,D18)</f>
        <v>-257876</v>
      </c>
      <c r="E23" s="129">
        <f>SUM(E3,E8,E13,E18)</f>
        <v>-253665</v>
      </c>
      <c r="F23" s="129">
        <f t="shared" si="4"/>
        <v>-262688</v>
      </c>
      <c r="G23" s="129">
        <f>SUM(G3,G8,G13,G18)</f>
        <v>-356558</v>
      </c>
      <c r="H23" s="129">
        <f>SUM(H3,H8,H13,H18)</f>
        <v>-336556</v>
      </c>
      <c r="I23" s="214"/>
      <c r="J23" s="214"/>
    </row>
    <row r="24" spans="1:10" s="387" customFormat="1">
      <c r="C24" s="384">
        <f>'P&amp;L'!G17-C23</f>
        <v>0</v>
      </c>
      <c r="D24" s="384">
        <f>'P&amp;L'!H17-D23</f>
        <v>0</v>
      </c>
      <c r="E24" s="384">
        <f>'P&amp;L'!I17-E23</f>
        <v>0</v>
      </c>
      <c r="F24" s="384">
        <f>'P&amp;L'!K17-F23</f>
        <v>0</v>
      </c>
      <c r="G24" s="384">
        <f>'P&amp;L'!L17-G23</f>
        <v>0</v>
      </c>
      <c r="H24" s="384">
        <f>'P&amp;L'!M17-H23</f>
        <v>0</v>
      </c>
    </row>
  </sheetData>
  <customSheetViews>
    <customSheetView guid="{8DA78CF1-615A-4626-9893-6751995631A4}">
      <selection activeCell="H24" sqref="H24"/>
      <pageMargins left="0.7" right="0.7" top="0.75" bottom="0.75" header="0.3" footer="0.3"/>
    </customSheetView>
    <customSheetView guid="{899D69CD-4B7E-42BC-9944-5BD922EB798C}">
      <selection activeCell="I29" sqref="I29"/>
      <pageMargins left="0.7" right="0.7" top="0.75" bottom="0.75" header="0.3" footer="0.3"/>
    </customSheetView>
    <customSheetView guid="{687A4863-1825-4D63-B732-E76682E6DE4F}">
      <selection activeCell="H24" sqref="H24"/>
      <pageMargins left="0.7" right="0.7" top="0.75" bottom="0.75" header="0.3" footer="0.3"/>
    </customSheetView>
    <customSheetView guid="{57267270-6A97-4850-9DB6-FE6B399379AA}">
      <selection activeCell="D10" sqref="D10"/>
      <pageMargins left="0.7" right="0.7" top="0.75" bottom="0.75" header="0.3" footer="0.3"/>
    </customSheetView>
    <customSheetView guid="{25FAB884-5E17-4008-8139-33D910C7DEFE}">
      <selection activeCell="H45" sqref="H45"/>
      <pageMargins left="0.7" right="0.7" top="0.75" bottom="0.75" header="0.3" footer="0.3"/>
    </customSheetView>
    <customSheetView guid="{9AF4A83C-CF57-4B40-8A74-6A0EA6C2FE5C}">
      <selection activeCell="I33" sqref="I33"/>
      <pageMargins left="0.7" right="0.7" top="0.75" bottom="0.75" header="0.3" footer="0.3"/>
    </customSheetView>
  </customSheetView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1</vt:i4>
      </vt:variant>
    </vt:vector>
  </HeadingPairs>
  <TitlesOfParts>
    <vt:vector size="21" baseType="lpstr">
      <vt:lpstr>P&amp;L</vt:lpstr>
      <vt:lpstr>BS</vt:lpstr>
      <vt:lpstr>Wynik odsetkowy</vt:lpstr>
      <vt:lpstr>Przychody prowizyjne</vt:lpstr>
      <vt:lpstr>Koszty działania razem</vt:lpstr>
      <vt:lpstr>Wynik handlowy</vt:lpstr>
      <vt:lpstr>Należności od klientów</vt:lpstr>
      <vt:lpstr>Wynik inwestycyjny</vt:lpstr>
      <vt:lpstr>Rezerwy_RZiS _Q</vt:lpstr>
      <vt:lpstr>Zobowiązania wobec klientów</vt:lpstr>
      <vt:lpstr>Należn. i zob. od banków</vt:lpstr>
      <vt:lpstr>Inwestycyjne aktywa finansowe</vt:lpstr>
      <vt:lpstr>Aktywa i zobow. fin. do obrotu</vt:lpstr>
      <vt:lpstr>Pozostałe przychody operacyjne</vt:lpstr>
      <vt:lpstr>Pozostałe koszty operacyjne</vt:lpstr>
      <vt:lpstr>Rezerwy_RZiS _Q (2)</vt:lpstr>
      <vt:lpstr>Wskaźniki </vt:lpstr>
      <vt:lpstr>Wybrane dane niefinansowe </vt:lpstr>
      <vt:lpstr>Jakość należności od klientów </vt:lpstr>
      <vt:lpstr>Arkusz1</vt:lpstr>
      <vt:lpstr>BS!BS_2</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2019-10-30T06:24:47Z</dcterms:modified>
</cp:coreProperties>
</file>